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ENGENHARIA\Desktop\VALERIA\PROJETOS\PROJETOS 2024\CRECHE\LICITAÇÃO\"/>
    </mc:Choice>
  </mc:AlternateContent>
  <xr:revisionPtr revIDLastSave="0" documentId="13_ncr:1_{08382779-B874-47D0-A0FC-384DC9C5517C}" xr6:coauthVersionLast="47" xr6:coauthVersionMax="47" xr10:uidLastSave="{00000000-0000-0000-0000-000000000000}"/>
  <bookViews>
    <workbookView xWindow="-120" yWindow="-120" windowWidth="29040" windowHeight="15720" tabRatio="950" activeTab="1" xr2:uid="{00000000-000D-0000-FFFF-FFFF00000000}"/>
  </bookViews>
  <sheets>
    <sheet name="Planilha Orçamentária" sheetId="1" r:id="rId1"/>
    <sheet name="Cronograma" sheetId="3" r:id="rId2"/>
    <sheet name="BDI" sheetId="16" r:id="rId3"/>
  </sheets>
  <definedNames>
    <definedName name="_xlnm.Print_Area" localSheetId="0">'Planilha Orçamentária'!$A$1:$K$719</definedName>
    <definedName name="Print_Area_0_0" localSheetId="0">'Planilha Orçamentária'!$A$1:$K$713</definedName>
    <definedName name="Print_Area_0_0_0" localSheetId="0">'Planilha Orçamentária'!$A$1:$O$713</definedName>
  </definedName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M15" i="3" l="1"/>
  <c r="N15" i="3"/>
  <c r="T10" i="3"/>
  <c r="S10" i="3"/>
  <c r="Q10" i="3"/>
  <c r="P10" i="3"/>
  <c r="N10" i="3"/>
  <c r="M10" i="3"/>
  <c r="K10" i="3"/>
  <c r="J10" i="3"/>
  <c r="L22" i="1"/>
  <c r="M20" i="1"/>
  <c r="M21" i="1"/>
  <c r="L21" i="1"/>
  <c r="M15" i="1"/>
  <c r="L20" i="1"/>
  <c r="L15" i="1"/>
  <c r="M23" i="3"/>
  <c r="P21" i="3"/>
  <c r="N45" i="3"/>
  <c r="U57" i="3"/>
  <c r="U55" i="3"/>
  <c r="U53" i="3"/>
  <c r="U51" i="3"/>
  <c r="U49" i="3"/>
  <c r="U47" i="3"/>
  <c r="U45" i="3"/>
  <c r="U43" i="3"/>
  <c r="U41" i="3"/>
  <c r="U39" i="3"/>
  <c r="U37" i="3"/>
  <c r="U35" i="3"/>
  <c r="U33" i="3"/>
  <c r="U31" i="3"/>
  <c r="U29" i="3"/>
  <c r="U27" i="3"/>
  <c r="U25" i="3"/>
  <c r="U23" i="3"/>
  <c r="U21" i="3"/>
  <c r="U19" i="3"/>
  <c r="U17" i="3"/>
  <c r="U15" i="3"/>
  <c r="U13" i="3"/>
  <c r="U11" i="3"/>
  <c r="E57" i="3"/>
  <c r="T57" i="3" s="1"/>
  <c r="E55" i="3"/>
  <c r="R55" i="3" s="1"/>
  <c r="E53" i="3"/>
  <c r="R53" i="3" s="1"/>
  <c r="E51" i="3"/>
  <c r="R51" i="3" s="1"/>
  <c r="E49" i="3"/>
  <c r="T49" i="3" s="1"/>
  <c r="V49" i="3" s="1"/>
  <c r="E47" i="3"/>
  <c r="S47" i="3" s="1"/>
  <c r="E45" i="3"/>
  <c r="T45" i="3" s="1"/>
  <c r="E43" i="3"/>
  <c r="T43" i="3" s="1"/>
  <c r="E41" i="3"/>
  <c r="O41" i="3" s="1"/>
  <c r="E39" i="3"/>
  <c r="Q39" i="3" s="1"/>
  <c r="E37" i="3"/>
  <c r="Q37" i="3" s="1"/>
  <c r="E35" i="3"/>
  <c r="N35" i="3" s="1"/>
  <c r="E33" i="3"/>
  <c r="S33" i="3" s="1"/>
  <c r="E31" i="3"/>
  <c r="S31" i="3" s="1"/>
  <c r="E29" i="3"/>
  <c r="T29" i="3" s="1"/>
  <c r="E27" i="3"/>
  <c r="P27" i="3" s="1"/>
  <c r="E25" i="3"/>
  <c r="R25" i="3" s="1"/>
  <c r="E23" i="3"/>
  <c r="E21" i="3"/>
  <c r="M21" i="3" s="1"/>
  <c r="E19" i="3"/>
  <c r="R19" i="3" s="1"/>
  <c r="E17" i="3"/>
  <c r="N17" i="3" s="1"/>
  <c r="E15" i="3"/>
  <c r="L15" i="3" s="1"/>
  <c r="E13" i="3"/>
  <c r="J13" i="3" s="1"/>
  <c r="E11" i="3"/>
  <c r="J11" i="3" s="1"/>
  <c r="E9" i="3"/>
  <c r="R10" i="3" s="1"/>
  <c r="C53" i="3"/>
  <c r="C55" i="3"/>
  <c r="C51" i="3"/>
  <c r="C49" i="3"/>
  <c r="C47" i="3"/>
  <c r="J712" i="1"/>
  <c r="J710" i="1"/>
  <c r="I709" i="1"/>
  <c r="J709" i="1" s="1"/>
  <c r="I708" i="1"/>
  <c r="J708" i="1" s="1"/>
  <c r="I707" i="1"/>
  <c r="J707" i="1" s="1"/>
  <c r="I703" i="1"/>
  <c r="J703" i="1" s="1"/>
  <c r="I702" i="1"/>
  <c r="J702" i="1" s="1"/>
  <c r="I701" i="1"/>
  <c r="J701" i="1" s="1"/>
  <c r="I700" i="1"/>
  <c r="J700" i="1" s="1"/>
  <c r="I699" i="1"/>
  <c r="J699" i="1" s="1"/>
  <c r="I698" i="1"/>
  <c r="J698" i="1" s="1"/>
  <c r="I697" i="1"/>
  <c r="J697" i="1" s="1"/>
  <c r="I696" i="1"/>
  <c r="J696" i="1" s="1"/>
  <c r="I695" i="1"/>
  <c r="J695" i="1" s="1"/>
  <c r="I694" i="1"/>
  <c r="J694" i="1" s="1"/>
  <c r="I693" i="1"/>
  <c r="J693" i="1" s="1"/>
  <c r="I692" i="1"/>
  <c r="J692" i="1" s="1"/>
  <c r="I691" i="1"/>
  <c r="J691" i="1" s="1"/>
  <c r="I690" i="1"/>
  <c r="J690" i="1" s="1"/>
  <c r="I689" i="1"/>
  <c r="J689" i="1" s="1"/>
  <c r="I688" i="1"/>
  <c r="J688" i="1" s="1"/>
  <c r="I687" i="1"/>
  <c r="J687" i="1" s="1"/>
  <c r="I686" i="1"/>
  <c r="J686" i="1" s="1"/>
  <c r="I685" i="1"/>
  <c r="J685" i="1" s="1"/>
  <c r="I684" i="1"/>
  <c r="J684" i="1" s="1"/>
  <c r="I683" i="1"/>
  <c r="J683" i="1" s="1"/>
  <c r="I682" i="1"/>
  <c r="J682" i="1" s="1"/>
  <c r="I681" i="1"/>
  <c r="J681" i="1" s="1"/>
  <c r="I680" i="1"/>
  <c r="J680" i="1" s="1"/>
  <c r="I679" i="1"/>
  <c r="J679" i="1" s="1"/>
  <c r="I678" i="1"/>
  <c r="J678" i="1" s="1"/>
  <c r="I677" i="1"/>
  <c r="J677" i="1" s="1"/>
  <c r="I676" i="1"/>
  <c r="J676" i="1" s="1"/>
  <c r="I675" i="1"/>
  <c r="J675" i="1" s="1"/>
  <c r="I674" i="1"/>
  <c r="J674" i="1" s="1"/>
  <c r="I673" i="1"/>
  <c r="J673" i="1" s="1"/>
  <c r="I672" i="1"/>
  <c r="J672" i="1" s="1"/>
  <c r="I671" i="1"/>
  <c r="J671" i="1" s="1"/>
  <c r="I670" i="1"/>
  <c r="J670" i="1" s="1"/>
  <c r="I669" i="1"/>
  <c r="J669" i="1" s="1"/>
  <c r="I668" i="1"/>
  <c r="J668" i="1" s="1"/>
  <c r="I667" i="1"/>
  <c r="J667" i="1" s="1"/>
  <c r="I666" i="1"/>
  <c r="J666" i="1" s="1"/>
  <c r="I662" i="1"/>
  <c r="J662" i="1" s="1"/>
  <c r="I661" i="1"/>
  <c r="J661" i="1" s="1"/>
  <c r="I660" i="1"/>
  <c r="J660" i="1" s="1"/>
  <c r="I659" i="1"/>
  <c r="J659" i="1" s="1"/>
  <c r="I658" i="1"/>
  <c r="J658" i="1" s="1"/>
  <c r="I657" i="1"/>
  <c r="J657" i="1" s="1"/>
  <c r="I656" i="1"/>
  <c r="J656" i="1" s="1"/>
  <c r="I655" i="1"/>
  <c r="J655" i="1" s="1"/>
  <c r="I654" i="1"/>
  <c r="J654" i="1" s="1"/>
  <c r="I653" i="1"/>
  <c r="J653" i="1" s="1"/>
  <c r="I652" i="1"/>
  <c r="J652" i="1" s="1"/>
  <c r="I648" i="1"/>
  <c r="J648" i="1" s="1"/>
  <c r="I647" i="1"/>
  <c r="J647" i="1" s="1"/>
  <c r="I646" i="1"/>
  <c r="J646" i="1" s="1"/>
  <c r="I645" i="1"/>
  <c r="J645" i="1" s="1"/>
  <c r="I644" i="1"/>
  <c r="J644" i="1" s="1"/>
  <c r="I643" i="1"/>
  <c r="J643" i="1" s="1"/>
  <c r="I642" i="1"/>
  <c r="J642" i="1" s="1"/>
  <c r="I641" i="1"/>
  <c r="J641" i="1" s="1"/>
  <c r="I640" i="1"/>
  <c r="J640" i="1" s="1"/>
  <c r="I639" i="1"/>
  <c r="J639" i="1" s="1"/>
  <c r="I638" i="1"/>
  <c r="J638" i="1" s="1"/>
  <c r="I637" i="1"/>
  <c r="J637" i="1" s="1"/>
  <c r="I633" i="1"/>
  <c r="J633" i="1" s="1"/>
  <c r="I632" i="1"/>
  <c r="J632" i="1" s="1"/>
  <c r="I631" i="1"/>
  <c r="J631" i="1" s="1"/>
  <c r="I627" i="1"/>
  <c r="J627" i="1" s="1"/>
  <c r="I626" i="1"/>
  <c r="J626" i="1" s="1"/>
  <c r="I625" i="1"/>
  <c r="J625" i="1" s="1"/>
  <c r="I624" i="1"/>
  <c r="J624" i="1" s="1"/>
  <c r="I623" i="1"/>
  <c r="J623" i="1" s="1"/>
  <c r="I622" i="1"/>
  <c r="J622" i="1" s="1"/>
  <c r="I621" i="1"/>
  <c r="J621" i="1" s="1"/>
  <c r="I620" i="1"/>
  <c r="J620" i="1" s="1"/>
  <c r="I619" i="1"/>
  <c r="J619" i="1" s="1"/>
  <c r="I615" i="1"/>
  <c r="J615" i="1" s="1"/>
  <c r="I614" i="1"/>
  <c r="J614" i="1" s="1"/>
  <c r="I613" i="1"/>
  <c r="J613" i="1" s="1"/>
  <c r="I612" i="1"/>
  <c r="J612" i="1" s="1"/>
  <c r="I611" i="1"/>
  <c r="J611" i="1" s="1"/>
  <c r="I610" i="1"/>
  <c r="J610" i="1" s="1"/>
  <c r="I606" i="1"/>
  <c r="J606" i="1" s="1"/>
  <c r="I605" i="1"/>
  <c r="J605" i="1" s="1"/>
  <c r="I604" i="1"/>
  <c r="J604" i="1" s="1"/>
  <c r="I603" i="1"/>
  <c r="J603" i="1" s="1"/>
  <c r="I602" i="1"/>
  <c r="J602" i="1" s="1"/>
  <c r="I601" i="1"/>
  <c r="J601" i="1" s="1"/>
  <c r="I600" i="1"/>
  <c r="J600" i="1" s="1"/>
  <c r="I599" i="1"/>
  <c r="J599" i="1" s="1"/>
  <c r="I598" i="1"/>
  <c r="J598" i="1" s="1"/>
  <c r="I597" i="1"/>
  <c r="J597" i="1" s="1"/>
  <c r="I596" i="1"/>
  <c r="J596" i="1" s="1"/>
  <c r="I595" i="1"/>
  <c r="J595" i="1" s="1"/>
  <c r="I594" i="1"/>
  <c r="J594" i="1" s="1"/>
  <c r="I593" i="1"/>
  <c r="J593" i="1" s="1"/>
  <c r="I592" i="1"/>
  <c r="J592" i="1" s="1"/>
  <c r="I591" i="1"/>
  <c r="J591" i="1" s="1"/>
  <c r="I590" i="1"/>
  <c r="J590" i="1" s="1"/>
  <c r="I589" i="1"/>
  <c r="J589" i="1" s="1"/>
  <c r="I588" i="1"/>
  <c r="J588" i="1" s="1"/>
  <c r="I587" i="1"/>
  <c r="J587" i="1" s="1"/>
  <c r="I586" i="1"/>
  <c r="J586" i="1" s="1"/>
  <c r="I585" i="1"/>
  <c r="J585" i="1" s="1"/>
  <c r="I584" i="1"/>
  <c r="J584" i="1" s="1"/>
  <c r="I583" i="1"/>
  <c r="J583" i="1" s="1"/>
  <c r="I582" i="1"/>
  <c r="J582" i="1" s="1"/>
  <c r="I581" i="1"/>
  <c r="J581" i="1" s="1"/>
  <c r="I580" i="1"/>
  <c r="J580" i="1" s="1"/>
  <c r="I579" i="1"/>
  <c r="J579" i="1" s="1"/>
  <c r="I578" i="1"/>
  <c r="J578" i="1" s="1"/>
  <c r="I577" i="1"/>
  <c r="J577" i="1" s="1"/>
  <c r="I576" i="1"/>
  <c r="J576" i="1" s="1"/>
  <c r="I572" i="1"/>
  <c r="J572" i="1" s="1"/>
  <c r="I571" i="1"/>
  <c r="J571" i="1" s="1"/>
  <c r="I570" i="1"/>
  <c r="J570" i="1" s="1"/>
  <c r="I569" i="1"/>
  <c r="J569" i="1" s="1"/>
  <c r="I568" i="1"/>
  <c r="J568" i="1" s="1"/>
  <c r="I567" i="1"/>
  <c r="J567" i="1" s="1"/>
  <c r="I566" i="1"/>
  <c r="J566" i="1" s="1"/>
  <c r="I565" i="1"/>
  <c r="J565" i="1" s="1"/>
  <c r="I564" i="1"/>
  <c r="J564" i="1" s="1"/>
  <c r="I563" i="1"/>
  <c r="J563" i="1" s="1"/>
  <c r="I562" i="1"/>
  <c r="J562" i="1" s="1"/>
  <c r="I561" i="1"/>
  <c r="J561" i="1" s="1"/>
  <c r="I560" i="1"/>
  <c r="J560" i="1" s="1"/>
  <c r="I559" i="1"/>
  <c r="J559" i="1" s="1"/>
  <c r="I558" i="1"/>
  <c r="J558" i="1" s="1"/>
  <c r="I557" i="1"/>
  <c r="J557" i="1" s="1"/>
  <c r="I556" i="1"/>
  <c r="J556" i="1" s="1"/>
  <c r="I555" i="1"/>
  <c r="J555" i="1" s="1"/>
  <c r="I554" i="1"/>
  <c r="J554" i="1" s="1"/>
  <c r="I553" i="1"/>
  <c r="J553" i="1" s="1"/>
  <c r="I552" i="1"/>
  <c r="J552" i="1" s="1"/>
  <c r="I551" i="1"/>
  <c r="J551" i="1" s="1"/>
  <c r="I550" i="1"/>
  <c r="J550" i="1" s="1"/>
  <c r="I549" i="1"/>
  <c r="J549" i="1" s="1"/>
  <c r="I548" i="1"/>
  <c r="J548" i="1" s="1"/>
  <c r="I547" i="1"/>
  <c r="J547" i="1" s="1"/>
  <c r="I546" i="1"/>
  <c r="J546" i="1" s="1"/>
  <c r="I545" i="1"/>
  <c r="J545" i="1" s="1"/>
  <c r="I544" i="1"/>
  <c r="J544" i="1" s="1"/>
  <c r="I543" i="1"/>
  <c r="J543" i="1" s="1"/>
  <c r="I542" i="1"/>
  <c r="J542" i="1" s="1"/>
  <c r="I541" i="1"/>
  <c r="J541" i="1" s="1"/>
  <c r="I540" i="1"/>
  <c r="J540" i="1" s="1"/>
  <c r="I539" i="1"/>
  <c r="J539" i="1" s="1"/>
  <c r="I538" i="1"/>
  <c r="J538" i="1" s="1"/>
  <c r="I537" i="1"/>
  <c r="J537" i="1" s="1"/>
  <c r="I536" i="1"/>
  <c r="J536" i="1" s="1"/>
  <c r="I535" i="1"/>
  <c r="J535" i="1" s="1"/>
  <c r="I534" i="1"/>
  <c r="J534" i="1" s="1"/>
  <c r="I533" i="1"/>
  <c r="J533" i="1" s="1"/>
  <c r="I532" i="1"/>
  <c r="J532" i="1" s="1"/>
  <c r="I531" i="1"/>
  <c r="J531" i="1" s="1"/>
  <c r="I530" i="1"/>
  <c r="J530" i="1" s="1"/>
  <c r="I529" i="1"/>
  <c r="J529" i="1" s="1"/>
  <c r="I528" i="1"/>
  <c r="J528" i="1" s="1"/>
  <c r="I527" i="1"/>
  <c r="J527" i="1" s="1"/>
  <c r="I526" i="1"/>
  <c r="J526" i="1" s="1"/>
  <c r="I525" i="1"/>
  <c r="J525" i="1" s="1"/>
  <c r="I524" i="1"/>
  <c r="J524" i="1" s="1"/>
  <c r="I523" i="1"/>
  <c r="J523" i="1" s="1"/>
  <c r="I522" i="1"/>
  <c r="J522" i="1" s="1"/>
  <c r="I521" i="1"/>
  <c r="J521" i="1" s="1"/>
  <c r="I520" i="1"/>
  <c r="J520" i="1" s="1"/>
  <c r="I519" i="1"/>
  <c r="J519" i="1" s="1"/>
  <c r="I518" i="1"/>
  <c r="J518" i="1" s="1"/>
  <c r="I517" i="1"/>
  <c r="J517" i="1" s="1"/>
  <c r="I516" i="1"/>
  <c r="J516" i="1" s="1"/>
  <c r="I515" i="1"/>
  <c r="J515" i="1" s="1"/>
  <c r="I514" i="1"/>
  <c r="J514" i="1" s="1"/>
  <c r="I513" i="1"/>
  <c r="J513" i="1" s="1"/>
  <c r="I512" i="1"/>
  <c r="J512" i="1" s="1"/>
  <c r="I511" i="1"/>
  <c r="J511" i="1" s="1"/>
  <c r="I510" i="1"/>
  <c r="J510" i="1" s="1"/>
  <c r="I509" i="1"/>
  <c r="J509" i="1" s="1"/>
  <c r="I508" i="1"/>
  <c r="J508" i="1" s="1"/>
  <c r="I507" i="1"/>
  <c r="J507" i="1" s="1"/>
  <c r="I506" i="1"/>
  <c r="J506" i="1" s="1"/>
  <c r="I505" i="1"/>
  <c r="J505" i="1" s="1"/>
  <c r="I504" i="1"/>
  <c r="J504" i="1" s="1"/>
  <c r="I503" i="1"/>
  <c r="J503" i="1" s="1"/>
  <c r="I502" i="1"/>
  <c r="J502" i="1" s="1"/>
  <c r="I501" i="1"/>
  <c r="J501" i="1" s="1"/>
  <c r="I500" i="1"/>
  <c r="J500" i="1" s="1"/>
  <c r="I499" i="1"/>
  <c r="J499" i="1" s="1"/>
  <c r="I498" i="1"/>
  <c r="J498" i="1" s="1"/>
  <c r="I497" i="1"/>
  <c r="J497" i="1" s="1"/>
  <c r="I496" i="1"/>
  <c r="J496" i="1" s="1"/>
  <c r="I495" i="1"/>
  <c r="J495" i="1" s="1"/>
  <c r="I494" i="1"/>
  <c r="J494" i="1" s="1"/>
  <c r="I493" i="1"/>
  <c r="J493" i="1" s="1"/>
  <c r="I492" i="1"/>
  <c r="J492" i="1" s="1"/>
  <c r="I491" i="1"/>
  <c r="J491" i="1" s="1"/>
  <c r="I490" i="1"/>
  <c r="J490" i="1" s="1"/>
  <c r="I489" i="1"/>
  <c r="J489" i="1" s="1"/>
  <c r="I488" i="1"/>
  <c r="J488" i="1" s="1"/>
  <c r="I487" i="1"/>
  <c r="J487" i="1" s="1"/>
  <c r="I486" i="1"/>
  <c r="J486" i="1" s="1"/>
  <c r="I485" i="1"/>
  <c r="J485" i="1" s="1"/>
  <c r="I484" i="1"/>
  <c r="J484" i="1" s="1"/>
  <c r="I483" i="1"/>
  <c r="J483" i="1" s="1"/>
  <c r="I482" i="1"/>
  <c r="J482" i="1" s="1"/>
  <c r="I481" i="1"/>
  <c r="J481" i="1" s="1"/>
  <c r="I480" i="1"/>
  <c r="J480" i="1" s="1"/>
  <c r="I479" i="1"/>
  <c r="J479" i="1" s="1"/>
  <c r="I478" i="1"/>
  <c r="J478" i="1" s="1"/>
  <c r="I477" i="1"/>
  <c r="J477" i="1" s="1"/>
  <c r="I476" i="1"/>
  <c r="J476" i="1" s="1"/>
  <c r="I475" i="1"/>
  <c r="J475" i="1" s="1"/>
  <c r="I471" i="1"/>
  <c r="J471" i="1" s="1"/>
  <c r="I470" i="1"/>
  <c r="J470" i="1" s="1"/>
  <c r="I469" i="1"/>
  <c r="J469" i="1" s="1"/>
  <c r="I468" i="1"/>
  <c r="J468" i="1" s="1"/>
  <c r="I467" i="1"/>
  <c r="J467" i="1" s="1"/>
  <c r="I466" i="1"/>
  <c r="J466" i="1" s="1"/>
  <c r="I465" i="1"/>
  <c r="J465" i="1" s="1"/>
  <c r="I464" i="1"/>
  <c r="J464" i="1" s="1"/>
  <c r="I463" i="1"/>
  <c r="J463" i="1" s="1"/>
  <c r="I462" i="1"/>
  <c r="J462" i="1" s="1"/>
  <c r="I461" i="1"/>
  <c r="J461" i="1" s="1"/>
  <c r="I460" i="1"/>
  <c r="J460" i="1" s="1"/>
  <c r="I459" i="1"/>
  <c r="J459" i="1" s="1"/>
  <c r="I458" i="1"/>
  <c r="J458" i="1" s="1"/>
  <c r="I457" i="1"/>
  <c r="J457" i="1" s="1"/>
  <c r="I456" i="1"/>
  <c r="J456" i="1" s="1"/>
  <c r="I455" i="1"/>
  <c r="J455" i="1" s="1"/>
  <c r="I454" i="1"/>
  <c r="J454" i="1" s="1"/>
  <c r="I453" i="1"/>
  <c r="J453" i="1" s="1"/>
  <c r="I452" i="1"/>
  <c r="J452" i="1" s="1"/>
  <c r="I451" i="1"/>
  <c r="J451" i="1" s="1"/>
  <c r="I450" i="1"/>
  <c r="J450" i="1" s="1"/>
  <c r="I449" i="1"/>
  <c r="J449" i="1" s="1"/>
  <c r="I448" i="1"/>
  <c r="J448" i="1" s="1"/>
  <c r="I447" i="1"/>
  <c r="J447" i="1" s="1"/>
  <c r="I446" i="1"/>
  <c r="J446" i="1" s="1"/>
  <c r="I445" i="1"/>
  <c r="J445" i="1" s="1"/>
  <c r="I444" i="1"/>
  <c r="J444" i="1" s="1"/>
  <c r="I443" i="1"/>
  <c r="J443" i="1" s="1"/>
  <c r="I442" i="1"/>
  <c r="J442" i="1" s="1"/>
  <c r="I441" i="1"/>
  <c r="J441" i="1" s="1"/>
  <c r="I440" i="1"/>
  <c r="J440" i="1" s="1"/>
  <c r="I439" i="1"/>
  <c r="J439" i="1" s="1"/>
  <c r="I438" i="1"/>
  <c r="J438" i="1" s="1"/>
  <c r="I437" i="1"/>
  <c r="J437" i="1" s="1"/>
  <c r="I436" i="1"/>
  <c r="J436" i="1" s="1"/>
  <c r="I435" i="1"/>
  <c r="J435" i="1" s="1"/>
  <c r="I434" i="1"/>
  <c r="J434" i="1" s="1"/>
  <c r="I433" i="1"/>
  <c r="J433" i="1" s="1"/>
  <c r="I432" i="1"/>
  <c r="J432" i="1" s="1"/>
  <c r="I431" i="1"/>
  <c r="J431" i="1" s="1"/>
  <c r="I430" i="1"/>
  <c r="J430" i="1" s="1"/>
  <c r="I429" i="1"/>
  <c r="J429" i="1" s="1"/>
  <c r="I428" i="1"/>
  <c r="J428" i="1" s="1"/>
  <c r="I427" i="1"/>
  <c r="J427" i="1" s="1"/>
  <c r="I426" i="1"/>
  <c r="J426" i="1" s="1"/>
  <c r="I425" i="1"/>
  <c r="J425" i="1" s="1"/>
  <c r="I424" i="1"/>
  <c r="J424" i="1" s="1"/>
  <c r="I423" i="1"/>
  <c r="J423" i="1" s="1"/>
  <c r="I422" i="1"/>
  <c r="J422" i="1" s="1"/>
  <c r="I421" i="1"/>
  <c r="J421" i="1" s="1"/>
  <c r="I420" i="1"/>
  <c r="J420" i="1" s="1"/>
  <c r="I419" i="1"/>
  <c r="J419" i="1" s="1"/>
  <c r="I418" i="1"/>
  <c r="J418" i="1" s="1"/>
  <c r="I417" i="1"/>
  <c r="J417" i="1" s="1"/>
  <c r="I413" i="1"/>
  <c r="J413" i="1" s="1"/>
  <c r="I412" i="1"/>
  <c r="J412" i="1" s="1"/>
  <c r="I411" i="1"/>
  <c r="J411" i="1" s="1"/>
  <c r="I410" i="1"/>
  <c r="J410" i="1" s="1"/>
  <c r="I409" i="1"/>
  <c r="J409" i="1" s="1"/>
  <c r="I408" i="1"/>
  <c r="J408" i="1" s="1"/>
  <c r="I407" i="1"/>
  <c r="J407" i="1" s="1"/>
  <c r="I406" i="1"/>
  <c r="J406" i="1" s="1"/>
  <c r="I405" i="1"/>
  <c r="J405" i="1" s="1"/>
  <c r="I404" i="1"/>
  <c r="J404" i="1" s="1"/>
  <c r="I403" i="1"/>
  <c r="J403" i="1" s="1"/>
  <c r="I402" i="1"/>
  <c r="J402" i="1" s="1"/>
  <c r="I401" i="1"/>
  <c r="J401" i="1" s="1"/>
  <c r="I400" i="1"/>
  <c r="J400" i="1" s="1"/>
  <c r="I399" i="1"/>
  <c r="J399" i="1" s="1"/>
  <c r="I398" i="1"/>
  <c r="J398" i="1" s="1"/>
  <c r="I397" i="1"/>
  <c r="J397" i="1" s="1"/>
  <c r="I396" i="1"/>
  <c r="J396" i="1" s="1"/>
  <c r="I395" i="1"/>
  <c r="J395" i="1" s="1"/>
  <c r="I394" i="1"/>
  <c r="J394" i="1" s="1"/>
  <c r="I393" i="1"/>
  <c r="J393" i="1" s="1"/>
  <c r="I392" i="1"/>
  <c r="J392" i="1" s="1"/>
  <c r="I391" i="1"/>
  <c r="J391" i="1" s="1"/>
  <c r="I390" i="1"/>
  <c r="J390" i="1" s="1"/>
  <c r="I389" i="1"/>
  <c r="J389" i="1" s="1"/>
  <c r="I388" i="1"/>
  <c r="J388" i="1" s="1"/>
  <c r="I387" i="1"/>
  <c r="J387" i="1" s="1"/>
  <c r="I386" i="1"/>
  <c r="J386" i="1" s="1"/>
  <c r="I385" i="1"/>
  <c r="J385" i="1" s="1"/>
  <c r="I384" i="1"/>
  <c r="J384" i="1" s="1"/>
  <c r="I383" i="1"/>
  <c r="J383" i="1" s="1"/>
  <c r="I382" i="1"/>
  <c r="J382" i="1" s="1"/>
  <c r="I381" i="1"/>
  <c r="J381" i="1" s="1"/>
  <c r="I380" i="1"/>
  <c r="J380" i="1" s="1"/>
  <c r="I376" i="1"/>
  <c r="J376" i="1" s="1"/>
  <c r="I375" i="1"/>
  <c r="J375" i="1" s="1"/>
  <c r="I374" i="1"/>
  <c r="J374" i="1" s="1"/>
  <c r="I373" i="1"/>
  <c r="J373" i="1" s="1"/>
  <c r="I372" i="1"/>
  <c r="J372" i="1" s="1"/>
  <c r="I371" i="1"/>
  <c r="J371" i="1" s="1"/>
  <c r="I370" i="1"/>
  <c r="J370" i="1" s="1"/>
  <c r="I369" i="1"/>
  <c r="J369" i="1" s="1"/>
  <c r="I368" i="1"/>
  <c r="J368" i="1" s="1"/>
  <c r="I367" i="1"/>
  <c r="J367" i="1" s="1"/>
  <c r="I366" i="1"/>
  <c r="J366" i="1" s="1"/>
  <c r="I365" i="1"/>
  <c r="J365" i="1" s="1"/>
  <c r="I364" i="1"/>
  <c r="J364" i="1" s="1"/>
  <c r="I363" i="1"/>
  <c r="J363" i="1" s="1"/>
  <c r="I362" i="1"/>
  <c r="J362" i="1" s="1"/>
  <c r="I361" i="1"/>
  <c r="J361" i="1" s="1"/>
  <c r="I360" i="1"/>
  <c r="J360" i="1" s="1"/>
  <c r="I359" i="1"/>
  <c r="J359" i="1" s="1"/>
  <c r="I358" i="1"/>
  <c r="J358" i="1" s="1"/>
  <c r="I357" i="1"/>
  <c r="J357" i="1" s="1"/>
  <c r="I356" i="1"/>
  <c r="J356" i="1" s="1"/>
  <c r="I355" i="1"/>
  <c r="J355" i="1" s="1"/>
  <c r="I354" i="1"/>
  <c r="J354" i="1" s="1"/>
  <c r="I353" i="1"/>
  <c r="J353" i="1" s="1"/>
  <c r="I352" i="1"/>
  <c r="J352" i="1" s="1"/>
  <c r="I351" i="1"/>
  <c r="J351" i="1" s="1"/>
  <c r="I350" i="1"/>
  <c r="J350" i="1" s="1"/>
  <c r="I349" i="1"/>
  <c r="J349" i="1" s="1"/>
  <c r="I348" i="1"/>
  <c r="J348" i="1" s="1"/>
  <c r="I347" i="1"/>
  <c r="J347" i="1" s="1"/>
  <c r="I346" i="1"/>
  <c r="J346" i="1" s="1"/>
  <c r="I345" i="1"/>
  <c r="J345" i="1" s="1"/>
  <c r="I344" i="1"/>
  <c r="J344" i="1" s="1"/>
  <c r="I343" i="1"/>
  <c r="J343" i="1" s="1"/>
  <c r="I342" i="1"/>
  <c r="J342" i="1" s="1"/>
  <c r="I341" i="1"/>
  <c r="J341" i="1" s="1"/>
  <c r="I340" i="1"/>
  <c r="J340" i="1" s="1"/>
  <c r="I339" i="1"/>
  <c r="J339" i="1" s="1"/>
  <c r="I338" i="1"/>
  <c r="J338" i="1" s="1"/>
  <c r="I337" i="1"/>
  <c r="J337" i="1" s="1"/>
  <c r="I336" i="1"/>
  <c r="J336" i="1" s="1"/>
  <c r="I335" i="1"/>
  <c r="J335" i="1" s="1"/>
  <c r="I334" i="1"/>
  <c r="J334" i="1" s="1"/>
  <c r="I333" i="1"/>
  <c r="J333" i="1" s="1"/>
  <c r="I332" i="1"/>
  <c r="J332" i="1" s="1"/>
  <c r="I331" i="1"/>
  <c r="J331" i="1" s="1"/>
  <c r="I327" i="1"/>
  <c r="J327" i="1" s="1"/>
  <c r="I326" i="1"/>
  <c r="J326" i="1" s="1"/>
  <c r="I325" i="1"/>
  <c r="J325" i="1" s="1"/>
  <c r="I324" i="1"/>
  <c r="J324" i="1" s="1"/>
  <c r="I323" i="1"/>
  <c r="J323" i="1" s="1"/>
  <c r="I322" i="1"/>
  <c r="J322" i="1" s="1"/>
  <c r="I321" i="1"/>
  <c r="J321" i="1" s="1"/>
  <c r="I320" i="1"/>
  <c r="J320" i="1" s="1"/>
  <c r="I319" i="1"/>
  <c r="J319" i="1" s="1"/>
  <c r="I318" i="1"/>
  <c r="J318" i="1" s="1"/>
  <c r="I317" i="1"/>
  <c r="J317" i="1" s="1"/>
  <c r="I316" i="1"/>
  <c r="J316" i="1" s="1"/>
  <c r="I315" i="1"/>
  <c r="J315" i="1" s="1"/>
  <c r="I314" i="1"/>
  <c r="J314" i="1" s="1"/>
  <c r="I313" i="1"/>
  <c r="J313" i="1" s="1"/>
  <c r="I312" i="1"/>
  <c r="J312" i="1" s="1"/>
  <c r="I311" i="1"/>
  <c r="J311" i="1" s="1"/>
  <c r="I310" i="1"/>
  <c r="J310" i="1" s="1"/>
  <c r="I309" i="1"/>
  <c r="J309" i="1" s="1"/>
  <c r="I305" i="1"/>
  <c r="J305" i="1" s="1"/>
  <c r="I304" i="1"/>
  <c r="J304" i="1" s="1"/>
  <c r="I303" i="1"/>
  <c r="J303" i="1" s="1"/>
  <c r="I302" i="1"/>
  <c r="J302" i="1" s="1"/>
  <c r="I301" i="1"/>
  <c r="J301" i="1" s="1"/>
  <c r="I300" i="1"/>
  <c r="J300" i="1" s="1"/>
  <c r="I299" i="1"/>
  <c r="J299" i="1" s="1"/>
  <c r="I298" i="1"/>
  <c r="J298" i="1" s="1"/>
  <c r="I297" i="1"/>
  <c r="J297" i="1" s="1"/>
  <c r="I296" i="1"/>
  <c r="J296" i="1" s="1"/>
  <c r="I295" i="1"/>
  <c r="J295" i="1" s="1"/>
  <c r="I294" i="1"/>
  <c r="J294" i="1" s="1"/>
  <c r="I293" i="1"/>
  <c r="J293" i="1" s="1"/>
  <c r="I292" i="1"/>
  <c r="J292" i="1" s="1"/>
  <c r="I291" i="1"/>
  <c r="J291" i="1" s="1"/>
  <c r="I290" i="1"/>
  <c r="J290" i="1" s="1"/>
  <c r="I289" i="1"/>
  <c r="J289" i="1" s="1"/>
  <c r="I288" i="1"/>
  <c r="J288" i="1" s="1"/>
  <c r="I287" i="1"/>
  <c r="J287" i="1" s="1"/>
  <c r="I286" i="1"/>
  <c r="J286" i="1" s="1"/>
  <c r="I285" i="1"/>
  <c r="J285" i="1" s="1"/>
  <c r="I284" i="1"/>
  <c r="J284" i="1" s="1"/>
  <c r="I283" i="1"/>
  <c r="J283" i="1" s="1"/>
  <c r="I282" i="1"/>
  <c r="J282" i="1" s="1"/>
  <c r="I281" i="1"/>
  <c r="J281" i="1" s="1"/>
  <c r="I280" i="1"/>
  <c r="J280" i="1" s="1"/>
  <c r="I279" i="1"/>
  <c r="J279" i="1" s="1"/>
  <c r="I278" i="1"/>
  <c r="J278" i="1" s="1"/>
  <c r="I277" i="1"/>
  <c r="J277" i="1" s="1"/>
  <c r="I276" i="1"/>
  <c r="J276" i="1" s="1"/>
  <c r="I275" i="1"/>
  <c r="J275" i="1" s="1"/>
  <c r="I274" i="1"/>
  <c r="J274" i="1" s="1"/>
  <c r="I273" i="1"/>
  <c r="J273" i="1" s="1"/>
  <c r="I272" i="1"/>
  <c r="J272" i="1" s="1"/>
  <c r="I271" i="1"/>
  <c r="J271" i="1" s="1"/>
  <c r="I270" i="1"/>
  <c r="J270" i="1" s="1"/>
  <c r="I269" i="1"/>
  <c r="J269" i="1" s="1"/>
  <c r="I268" i="1"/>
  <c r="J268" i="1" s="1"/>
  <c r="I267" i="1"/>
  <c r="J267" i="1" s="1"/>
  <c r="I266" i="1"/>
  <c r="J266" i="1" s="1"/>
  <c r="I265" i="1"/>
  <c r="J265" i="1" s="1"/>
  <c r="I264" i="1"/>
  <c r="J264" i="1" s="1"/>
  <c r="I263" i="1"/>
  <c r="J263" i="1" s="1"/>
  <c r="I262" i="1"/>
  <c r="J262" i="1" s="1"/>
  <c r="I261" i="1"/>
  <c r="J261" i="1" s="1"/>
  <c r="I260" i="1"/>
  <c r="J260" i="1" s="1"/>
  <c r="I259" i="1"/>
  <c r="J259" i="1" s="1"/>
  <c r="I255" i="1"/>
  <c r="J255" i="1" s="1"/>
  <c r="I254" i="1"/>
  <c r="J254" i="1" s="1"/>
  <c r="I253" i="1"/>
  <c r="J253" i="1" s="1"/>
  <c r="I252" i="1"/>
  <c r="J252" i="1" s="1"/>
  <c r="I251" i="1"/>
  <c r="J251" i="1" s="1"/>
  <c r="I250" i="1"/>
  <c r="J250" i="1" s="1"/>
  <c r="I249" i="1"/>
  <c r="J249" i="1" s="1"/>
  <c r="I248" i="1"/>
  <c r="J248" i="1" s="1"/>
  <c r="I247" i="1"/>
  <c r="J247" i="1" s="1"/>
  <c r="I246" i="1"/>
  <c r="J246" i="1" s="1"/>
  <c r="I245" i="1"/>
  <c r="J245" i="1" s="1"/>
  <c r="I244" i="1"/>
  <c r="J244" i="1" s="1"/>
  <c r="I243" i="1"/>
  <c r="J243" i="1" s="1"/>
  <c r="I242" i="1"/>
  <c r="J242" i="1" s="1"/>
  <c r="I241" i="1"/>
  <c r="J241" i="1" s="1"/>
  <c r="I240" i="1"/>
  <c r="J240" i="1" s="1"/>
  <c r="I239" i="1"/>
  <c r="J239" i="1" s="1"/>
  <c r="I238" i="1"/>
  <c r="J238" i="1" s="1"/>
  <c r="I237" i="1"/>
  <c r="J237" i="1" s="1"/>
  <c r="I236" i="1"/>
  <c r="J236" i="1" s="1"/>
  <c r="I235" i="1"/>
  <c r="J235" i="1" s="1"/>
  <c r="I231" i="1"/>
  <c r="J231" i="1" s="1"/>
  <c r="I230" i="1"/>
  <c r="J230" i="1" s="1"/>
  <c r="I229" i="1"/>
  <c r="J229" i="1" s="1"/>
  <c r="I228" i="1"/>
  <c r="J228" i="1" s="1"/>
  <c r="I227" i="1"/>
  <c r="J227" i="1" s="1"/>
  <c r="I226" i="1"/>
  <c r="J226" i="1" s="1"/>
  <c r="I225" i="1"/>
  <c r="J225" i="1" s="1"/>
  <c r="I224" i="1"/>
  <c r="J224" i="1" s="1"/>
  <c r="I223" i="1"/>
  <c r="J223" i="1" s="1"/>
  <c r="I222" i="1"/>
  <c r="J222" i="1" s="1"/>
  <c r="I221" i="1"/>
  <c r="J221" i="1" s="1"/>
  <c r="I220" i="1"/>
  <c r="J220" i="1" s="1"/>
  <c r="I219" i="1"/>
  <c r="J219" i="1" s="1"/>
  <c r="I218" i="1"/>
  <c r="J218" i="1" s="1"/>
  <c r="I217" i="1"/>
  <c r="J217" i="1" s="1"/>
  <c r="I216" i="1"/>
  <c r="J216" i="1" s="1"/>
  <c r="I215" i="1"/>
  <c r="J215" i="1" s="1"/>
  <c r="I214" i="1"/>
  <c r="J214" i="1" s="1"/>
  <c r="I213" i="1"/>
  <c r="J213" i="1" s="1"/>
  <c r="I212" i="1"/>
  <c r="J212" i="1" s="1"/>
  <c r="I211" i="1"/>
  <c r="J211" i="1" s="1"/>
  <c r="I210" i="1"/>
  <c r="J210" i="1" s="1"/>
  <c r="I209" i="1"/>
  <c r="J209" i="1" s="1"/>
  <c r="I208" i="1"/>
  <c r="J208" i="1" s="1"/>
  <c r="I207" i="1"/>
  <c r="J207" i="1" s="1"/>
  <c r="I206" i="1"/>
  <c r="J206" i="1" s="1"/>
  <c r="I205" i="1"/>
  <c r="J205" i="1" s="1"/>
  <c r="I204" i="1"/>
  <c r="J204" i="1" s="1"/>
  <c r="I203" i="1"/>
  <c r="J203" i="1" s="1"/>
  <c r="I199" i="1"/>
  <c r="J199" i="1" s="1"/>
  <c r="I198" i="1"/>
  <c r="J198" i="1" s="1"/>
  <c r="I197" i="1"/>
  <c r="J197" i="1" s="1"/>
  <c r="I196" i="1"/>
  <c r="J196" i="1" s="1"/>
  <c r="I195" i="1"/>
  <c r="J195" i="1" s="1"/>
  <c r="I194" i="1"/>
  <c r="J194" i="1" s="1"/>
  <c r="I193" i="1"/>
  <c r="J193" i="1" s="1"/>
  <c r="I192" i="1"/>
  <c r="J192" i="1" s="1"/>
  <c r="I191" i="1"/>
  <c r="J191" i="1" s="1"/>
  <c r="I190" i="1"/>
  <c r="J190" i="1" s="1"/>
  <c r="I189" i="1"/>
  <c r="J189" i="1" s="1"/>
  <c r="I188" i="1"/>
  <c r="J188" i="1" s="1"/>
  <c r="I187" i="1"/>
  <c r="J187" i="1" s="1"/>
  <c r="I186" i="1"/>
  <c r="J186" i="1" s="1"/>
  <c r="I182" i="1"/>
  <c r="J182" i="1" s="1"/>
  <c r="I181" i="1"/>
  <c r="J181" i="1" s="1"/>
  <c r="I180" i="1"/>
  <c r="J180" i="1" s="1"/>
  <c r="I179" i="1"/>
  <c r="J179" i="1" s="1"/>
  <c r="I178" i="1"/>
  <c r="J178" i="1" s="1"/>
  <c r="I174" i="1"/>
  <c r="J174" i="1" s="1"/>
  <c r="I173" i="1"/>
  <c r="J173" i="1" s="1"/>
  <c r="I172" i="1"/>
  <c r="J172" i="1" s="1"/>
  <c r="I171" i="1"/>
  <c r="J171" i="1" s="1"/>
  <c r="I170" i="1"/>
  <c r="J170" i="1" s="1"/>
  <c r="I169" i="1"/>
  <c r="J169" i="1" s="1"/>
  <c r="I165" i="1"/>
  <c r="J165" i="1" s="1"/>
  <c r="I164" i="1"/>
  <c r="J164" i="1" s="1"/>
  <c r="I163" i="1"/>
  <c r="J163" i="1" s="1"/>
  <c r="I162" i="1"/>
  <c r="J162" i="1" s="1"/>
  <c r="I161" i="1"/>
  <c r="J161" i="1" s="1"/>
  <c r="I160" i="1"/>
  <c r="J160" i="1" s="1"/>
  <c r="I159" i="1"/>
  <c r="J159" i="1" s="1"/>
  <c r="I158" i="1"/>
  <c r="J158" i="1" s="1"/>
  <c r="I157" i="1"/>
  <c r="J157" i="1" s="1"/>
  <c r="I156" i="1"/>
  <c r="J156" i="1" s="1"/>
  <c r="I155" i="1"/>
  <c r="J155" i="1" s="1"/>
  <c r="I154" i="1"/>
  <c r="J154" i="1" s="1"/>
  <c r="I153" i="1"/>
  <c r="J153" i="1" s="1"/>
  <c r="I152" i="1"/>
  <c r="J152" i="1" s="1"/>
  <c r="I151" i="1"/>
  <c r="J151" i="1" s="1"/>
  <c r="I150" i="1"/>
  <c r="J150" i="1" s="1"/>
  <c r="I149" i="1"/>
  <c r="J149" i="1" s="1"/>
  <c r="I148" i="1"/>
  <c r="J148" i="1" s="1"/>
  <c r="I147" i="1"/>
  <c r="J147" i="1" s="1"/>
  <c r="I146" i="1"/>
  <c r="J146" i="1" s="1"/>
  <c r="I145" i="1"/>
  <c r="J145" i="1" s="1"/>
  <c r="I144" i="1"/>
  <c r="J144" i="1" s="1"/>
  <c r="I143" i="1"/>
  <c r="J143" i="1" s="1"/>
  <c r="I142" i="1"/>
  <c r="J142" i="1" s="1"/>
  <c r="I141" i="1"/>
  <c r="J141" i="1" s="1"/>
  <c r="I140" i="1"/>
  <c r="J140" i="1" s="1"/>
  <c r="I139" i="1"/>
  <c r="J139" i="1" s="1"/>
  <c r="I138" i="1"/>
  <c r="J138" i="1" s="1"/>
  <c r="I137" i="1"/>
  <c r="J137" i="1" s="1"/>
  <c r="I136" i="1"/>
  <c r="J136" i="1" s="1"/>
  <c r="I135" i="1"/>
  <c r="J135" i="1" s="1"/>
  <c r="I134" i="1"/>
  <c r="J134" i="1" s="1"/>
  <c r="I133" i="1"/>
  <c r="J133" i="1" s="1"/>
  <c r="I132" i="1"/>
  <c r="J132" i="1" s="1"/>
  <c r="I131" i="1"/>
  <c r="J131" i="1" s="1"/>
  <c r="I130" i="1"/>
  <c r="J130" i="1" s="1"/>
  <c r="I129" i="1"/>
  <c r="J129" i="1" s="1"/>
  <c r="I128" i="1"/>
  <c r="J128" i="1" s="1"/>
  <c r="I127" i="1"/>
  <c r="J127" i="1" s="1"/>
  <c r="I126" i="1"/>
  <c r="J126" i="1" s="1"/>
  <c r="I125" i="1"/>
  <c r="J125" i="1" s="1"/>
  <c r="I124" i="1"/>
  <c r="J124" i="1" s="1"/>
  <c r="I123" i="1"/>
  <c r="J123" i="1" s="1"/>
  <c r="I122" i="1"/>
  <c r="J122" i="1" s="1"/>
  <c r="I121" i="1"/>
  <c r="J121" i="1" s="1"/>
  <c r="I120" i="1"/>
  <c r="J120" i="1" s="1"/>
  <c r="I119" i="1"/>
  <c r="J119" i="1" s="1"/>
  <c r="I118" i="1"/>
  <c r="J118" i="1" s="1"/>
  <c r="I117" i="1"/>
  <c r="J117" i="1" s="1"/>
  <c r="I113" i="1"/>
  <c r="J113" i="1" s="1"/>
  <c r="I112" i="1"/>
  <c r="J112" i="1" s="1"/>
  <c r="I111" i="1"/>
  <c r="J111" i="1" s="1"/>
  <c r="I110" i="1"/>
  <c r="J110" i="1" s="1"/>
  <c r="I109" i="1"/>
  <c r="J109" i="1" s="1"/>
  <c r="I108" i="1"/>
  <c r="J108" i="1" s="1"/>
  <c r="I107" i="1"/>
  <c r="J107" i="1" s="1"/>
  <c r="I106" i="1"/>
  <c r="J106" i="1" s="1"/>
  <c r="I105" i="1"/>
  <c r="J105" i="1" s="1"/>
  <c r="I104" i="1"/>
  <c r="J104" i="1" s="1"/>
  <c r="I103" i="1"/>
  <c r="J103" i="1" s="1"/>
  <c r="I102" i="1"/>
  <c r="J102" i="1" s="1"/>
  <c r="I101" i="1"/>
  <c r="J101" i="1" s="1"/>
  <c r="I97" i="1"/>
  <c r="J97" i="1" s="1"/>
  <c r="I96" i="1"/>
  <c r="J96" i="1" s="1"/>
  <c r="I95" i="1"/>
  <c r="J95" i="1" s="1"/>
  <c r="I94" i="1"/>
  <c r="J94" i="1" s="1"/>
  <c r="I93" i="1"/>
  <c r="J93" i="1" s="1"/>
  <c r="I92" i="1"/>
  <c r="J92" i="1" s="1"/>
  <c r="I91" i="1"/>
  <c r="J91" i="1" s="1"/>
  <c r="I90" i="1"/>
  <c r="J90" i="1" s="1"/>
  <c r="I89" i="1"/>
  <c r="J89" i="1" s="1"/>
  <c r="I88" i="1"/>
  <c r="J88" i="1" s="1"/>
  <c r="I87" i="1"/>
  <c r="J87" i="1" s="1"/>
  <c r="I86" i="1"/>
  <c r="J86" i="1" s="1"/>
  <c r="I85" i="1"/>
  <c r="J85" i="1" s="1"/>
  <c r="I84" i="1"/>
  <c r="J84" i="1" s="1"/>
  <c r="I83" i="1"/>
  <c r="J83" i="1" s="1"/>
  <c r="I82" i="1"/>
  <c r="J82" i="1" s="1"/>
  <c r="I81" i="1"/>
  <c r="J81" i="1" s="1"/>
  <c r="I80" i="1"/>
  <c r="J80" i="1" s="1"/>
  <c r="I79" i="1"/>
  <c r="J79" i="1" s="1"/>
  <c r="I78" i="1"/>
  <c r="J78" i="1" s="1"/>
  <c r="I77" i="1"/>
  <c r="J77" i="1" s="1"/>
  <c r="I76" i="1"/>
  <c r="J76" i="1" s="1"/>
  <c r="I75" i="1"/>
  <c r="J75" i="1" s="1"/>
  <c r="I74" i="1"/>
  <c r="J74" i="1" s="1"/>
  <c r="I73" i="1"/>
  <c r="J73" i="1" s="1"/>
  <c r="I72" i="1"/>
  <c r="J72" i="1" s="1"/>
  <c r="I71" i="1"/>
  <c r="J71" i="1" s="1"/>
  <c r="I70" i="1"/>
  <c r="J70" i="1" s="1"/>
  <c r="I69" i="1"/>
  <c r="J69" i="1" s="1"/>
  <c r="I68" i="1"/>
  <c r="J68" i="1" s="1"/>
  <c r="I67" i="1"/>
  <c r="J67" i="1" s="1"/>
  <c r="I66" i="1"/>
  <c r="J66" i="1" s="1"/>
  <c r="I65" i="1"/>
  <c r="J65" i="1" s="1"/>
  <c r="I64" i="1"/>
  <c r="J64" i="1" s="1"/>
  <c r="I63" i="1"/>
  <c r="J63" i="1" s="1"/>
  <c r="I62" i="1"/>
  <c r="J62" i="1" s="1"/>
  <c r="I61" i="1"/>
  <c r="J61" i="1" s="1"/>
  <c r="I60" i="1"/>
  <c r="J60" i="1" s="1"/>
  <c r="I56" i="1"/>
  <c r="J56" i="1" s="1"/>
  <c r="I55" i="1"/>
  <c r="J55" i="1" s="1"/>
  <c r="I54" i="1"/>
  <c r="J54" i="1" s="1"/>
  <c r="I53" i="1"/>
  <c r="J53" i="1" s="1"/>
  <c r="I52" i="1"/>
  <c r="J52" i="1" s="1"/>
  <c r="I51" i="1"/>
  <c r="J51" i="1" s="1"/>
  <c r="I50" i="1"/>
  <c r="J50" i="1" s="1"/>
  <c r="I49" i="1"/>
  <c r="J49" i="1" s="1"/>
  <c r="I48" i="1"/>
  <c r="J48" i="1" s="1"/>
  <c r="I47" i="1"/>
  <c r="J47" i="1" s="1"/>
  <c r="I46" i="1"/>
  <c r="J46" i="1" s="1"/>
  <c r="I45" i="1"/>
  <c r="J45" i="1" s="1"/>
  <c r="I44" i="1"/>
  <c r="J44" i="1" s="1"/>
  <c r="I43" i="1"/>
  <c r="J43" i="1" s="1"/>
  <c r="I42" i="1"/>
  <c r="J42" i="1" s="1"/>
  <c r="I41" i="1"/>
  <c r="J41" i="1" s="1"/>
  <c r="I40" i="1"/>
  <c r="J40" i="1" s="1"/>
  <c r="I39" i="1"/>
  <c r="J39" i="1" s="1"/>
  <c r="I38" i="1"/>
  <c r="J38" i="1" s="1"/>
  <c r="I37" i="1"/>
  <c r="J37" i="1" s="1"/>
  <c r="I33" i="1"/>
  <c r="J33" i="1" s="1"/>
  <c r="I32" i="1"/>
  <c r="J32" i="1" s="1"/>
  <c r="I31" i="1"/>
  <c r="J31" i="1" s="1"/>
  <c r="I30" i="1"/>
  <c r="J30" i="1" s="1"/>
  <c r="I29" i="1"/>
  <c r="J29" i="1" s="1"/>
  <c r="I28" i="1"/>
  <c r="J28" i="1" s="1"/>
  <c r="I27" i="1"/>
  <c r="J27" i="1" s="1"/>
  <c r="I23" i="1"/>
  <c r="J23" i="1" s="1"/>
  <c r="I22" i="1"/>
  <c r="J22" i="1" s="1"/>
  <c r="I21" i="1"/>
  <c r="J21" i="1" s="1"/>
  <c r="I20" i="1"/>
  <c r="J20" i="1" s="1"/>
  <c r="I19" i="1"/>
  <c r="J19" i="1" s="1"/>
  <c r="I18" i="1"/>
  <c r="J18" i="1" s="1"/>
  <c r="I17" i="1"/>
  <c r="J17" i="1" s="1"/>
  <c r="I16" i="1"/>
  <c r="J16" i="1" s="1"/>
  <c r="I15" i="1"/>
  <c r="J15" i="1" s="1"/>
  <c r="I10" i="3" l="1"/>
  <c r="O10" i="3"/>
  <c r="O15" i="3"/>
  <c r="M17" i="3"/>
  <c r="L10" i="3"/>
  <c r="K13" i="3"/>
  <c r="M45" i="3"/>
  <c r="L13" i="3"/>
  <c r="P17" i="3"/>
  <c r="L53" i="3"/>
  <c r="O21" i="3"/>
  <c r="O17" i="3"/>
  <c r="M53" i="3"/>
  <c r="N21" i="3"/>
  <c r="E59" i="3"/>
  <c r="E56" i="3" s="1"/>
  <c r="I11" i="3"/>
  <c r="Q27" i="3"/>
  <c r="P35" i="3"/>
  <c r="N47" i="3"/>
  <c r="V47" i="3" s="1"/>
  <c r="K61" i="3"/>
  <c r="N31" i="3"/>
  <c r="R39" i="3"/>
  <c r="M19" i="3"/>
  <c r="O31" i="3"/>
  <c r="P41" i="3"/>
  <c r="S51" i="3"/>
  <c r="N19" i="3"/>
  <c r="O33" i="3"/>
  <c r="Q41" i="3"/>
  <c r="P33" i="3"/>
  <c r="Q55" i="3"/>
  <c r="V55" i="3" s="1"/>
  <c r="O35" i="3"/>
  <c r="T61" i="3"/>
  <c r="N25" i="3"/>
  <c r="L27" i="3"/>
  <c r="R27" i="3"/>
  <c r="S37" i="3"/>
  <c r="S39" i="3"/>
  <c r="O19" i="3"/>
  <c r="O25" i="3"/>
  <c r="M27" i="3"/>
  <c r="Q29" i="3"/>
  <c r="P31" i="3"/>
  <c r="Q33" i="3"/>
  <c r="Q35" i="3"/>
  <c r="N39" i="3"/>
  <c r="L41" i="3"/>
  <c r="Q43" i="3"/>
  <c r="Q45" i="3"/>
  <c r="S57" i="3"/>
  <c r="M25" i="3"/>
  <c r="R37" i="3"/>
  <c r="P19" i="3"/>
  <c r="P25" i="3"/>
  <c r="N27" i="3"/>
  <c r="R29" i="3"/>
  <c r="Q31" i="3"/>
  <c r="R33" i="3"/>
  <c r="R35" i="3"/>
  <c r="O39" i="3"/>
  <c r="M41" i="3"/>
  <c r="R43" i="3"/>
  <c r="R45" i="3"/>
  <c r="N51" i="3"/>
  <c r="P53" i="3"/>
  <c r="E54" i="3"/>
  <c r="Q19" i="3"/>
  <c r="Q25" i="3"/>
  <c r="O27" i="3"/>
  <c r="S29" i="3"/>
  <c r="R31" i="3"/>
  <c r="P37" i="3"/>
  <c r="P39" i="3"/>
  <c r="N41" i="3"/>
  <c r="S43" i="3"/>
  <c r="S45" i="3"/>
  <c r="O51" i="3"/>
  <c r="Q53" i="3"/>
  <c r="S25" i="3"/>
  <c r="L25" i="3"/>
  <c r="J704" i="1"/>
  <c r="J649" i="1"/>
  <c r="J663" i="1"/>
  <c r="J634" i="1"/>
  <c r="J628" i="1"/>
  <c r="J616" i="1"/>
  <c r="J607" i="1"/>
  <c r="J573" i="1"/>
  <c r="J472" i="1"/>
  <c r="J414" i="1"/>
  <c r="J377" i="1"/>
  <c r="J328" i="1"/>
  <c r="J306" i="1"/>
  <c r="J256" i="1"/>
  <c r="J232" i="1"/>
  <c r="J200" i="1"/>
  <c r="J175" i="1"/>
  <c r="J166" i="1"/>
  <c r="J114" i="1"/>
  <c r="J98" i="1"/>
  <c r="J57" i="1"/>
  <c r="J34" i="1"/>
  <c r="J24" i="1"/>
  <c r="E40" i="3" l="1"/>
  <c r="E38" i="3"/>
  <c r="E22" i="3"/>
  <c r="E42" i="3"/>
  <c r="E28" i="3"/>
  <c r="E26" i="3"/>
  <c r="E46" i="3"/>
  <c r="E44" i="3"/>
  <c r="E30" i="3"/>
  <c r="E16" i="3"/>
  <c r="E14" i="3"/>
  <c r="E12" i="3"/>
  <c r="E58" i="3"/>
  <c r="E32" i="3"/>
  <c r="E18" i="3"/>
  <c r="E24" i="3"/>
  <c r="E10" i="3"/>
  <c r="E20" i="3"/>
  <c r="E36" i="3"/>
  <c r="E34" i="3"/>
  <c r="E52" i="3"/>
  <c r="E50" i="3"/>
  <c r="E48" i="3"/>
  <c r="V53" i="3"/>
  <c r="J61" i="3"/>
  <c r="J62" i="3" s="1"/>
  <c r="N61" i="3"/>
  <c r="N62" i="3" s="1"/>
  <c r="R61" i="3"/>
  <c r="R62" i="3" s="1"/>
  <c r="V19" i="3"/>
  <c r="V31" i="3"/>
  <c r="T62" i="3"/>
  <c r="K62" i="3"/>
  <c r="S61" i="3"/>
  <c r="Q61" i="3"/>
  <c r="P61" i="3"/>
  <c r="M61" i="3"/>
  <c r="V51" i="3"/>
  <c r="L61" i="3"/>
  <c r="O61" i="3"/>
  <c r="D24" i="16"/>
  <c r="D29" i="16" s="1"/>
  <c r="C57" i="3"/>
  <c r="C45" i="3"/>
  <c r="C43" i="3"/>
  <c r="C41" i="3"/>
  <c r="C39" i="3"/>
  <c r="C37" i="3"/>
  <c r="C35" i="3"/>
  <c r="C33" i="3"/>
  <c r="C31" i="3"/>
  <c r="C29" i="3"/>
  <c r="C27" i="3"/>
  <c r="C25" i="3"/>
  <c r="C23" i="3"/>
  <c r="C21" i="3"/>
  <c r="C19" i="3"/>
  <c r="C17" i="3"/>
  <c r="C15" i="3"/>
  <c r="C13" i="3"/>
  <c r="C11" i="3"/>
  <c r="U9" i="3"/>
  <c r="C9" i="3"/>
  <c r="L62" i="3" l="1"/>
  <c r="M62" i="3"/>
  <c r="P62" i="3"/>
  <c r="Q62" i="3"/>
  <c r="O62" i="3"/>
  <c r="S62" i="3"/>
  <c r="V41" i="3"/>
  <c r="J183" i="1"/>
  <c r="V25" i="3"/>
  <c r="V35" i="3" l="1"/>
  <c r="V15" i="3"/>
  <c r="V13" i="3"/>
  <c r="V29" i="3"/>
  <c r="V11" i="3"/>
  <c r="V37" i="3"/>
  <c r="V43" i="3"/>
  <c r="V57" i="3"/>
  <c r="V33" i="3" l="1"/>
  <c r="V27" i="3"/>
  <c r="V23" i="3"/>
  <c r="V17" i="3"/>
  <c r="V45" i="3"/>
  <c r="V39" i="3" l="1"/>
  <c r="V21" i="3"/>
  <c r="V9" i="3"/>
  <c r="V59" i="3" l="1"/>
  <c r="I61" i="3"/>
  <c r="M63" i="3" l="1"/>
  <c r="M64" i="3" s="1"/>
  <c r="R63" i="3"/>
  <c r="R64" i="3" s="1"/>
  <c r="I62" i="3"/>
  <c r="L63" i="3"/>
  <c r="L64" i="3" s="1"/>
  <c r="T63" i="3"/>
  <c r="T64" i="3" s="1"/>
  <c r="J63" i="3"/>
  <c r="J64" i="3" s="1"/>
  <c r="Q63" i="3"/>
  <c r="Q64" i="3" s="1"/>
  <c r="O63" i="3"/>
  <c r="O64" i="3" s="1"/>
  <c r="I63" i="3"/>
  <c r="I64" i="3" s="1"/>
  <c r="P63" i="3"/>
  <c r="P64" i="3" s="1"/>
  <c r="N63" i="3"/>
  <c r="N64" i="3" s="1"/>
  <c r="S63" i="3"/>
  <c r="S64" i="3" s="1"/>
  <c r="K63" i="3"/>
  <c r="K64" i="3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C8" authorId="0" shapeId="0" xr:uid="{00000000-0006-0000-0F00-000001000000}">
      <text>
        <r>
          <rPr>
            <sz val="11"/>
            <color rgb="FF000000"/>
            <rFont val="Calibri"/>
            <family val="2"/>
            <charset val="1"/>
          </rPr>
          <t xml:space="preserve">Escolha
</t>
        </r>
      </text>
    </comment>
    <comment ref="C11" authorId="0" shapeId="0" xr:uid="{00000000-0006-0000-0F00-000002000000}">
      <text>
        <r>
          <rPr>
            <sz val="11"/>
            <color rgb="FF000000"/>
            <rFont val="Calibri"/>
            <family val="2"/>
            <charset val="1"/>
          </rPr>
          <t>3.3.10.7.6.1</t>
        </r>
        <r>
          <rPr>
            <b/>
            <sz val="9"/>
            <color rgb="FF000000"/>
            <rFont val="Tahoma"/>
            <family val="2"/>
            <charset val="1"/>
          </rPr>
          <t xml:space="preserve"> “Construção de Edifícios” </t>
        </r>
        <r>
          <rPr>
            <sz val="9"/>
            <color rgb="FF000000"/>
            <rFont val="Tahoma"/>
            <family val="2"/>
            <charset val="1"/>
          </rPr>
          <t xml:space="preserve">enquadram-se:
 a </t>
        </r>
        <r>
          <rPr>
            <u/>
            <sz val="9"/>
            <color rgb="FF000000"/>
            <rFont val="Tahoma"/>
            <family val="2"/>
            <charset val="1"/>
          </rPr>
          <t>construção e reforma de edifícios</t>
        </r>
        <r>
          <rPr>
            <sz val="9"/>
            <color rgb="FF000000"/>
            <rFont val="Tahoma"/>
            <family val="2"/>
            <charset val="1"/>
          </rPr>
          <t>, unidades habitacionais, escolas, hospitais, hotéis, restaurantes, armazéns e depósitos, edifícios para uso agropecuário, estações para trens e metropolitanos,</t>
        </r>
        <r>
          <rPr>
            <u/>
            <sz val="9"/>
            <color rgb="FF000000"/>
            <rFont val="Tahoma"/>
            <family val="2"/>
            <charset val="1"/>
          </rPr>
          <t xml:space="preserve"> estádios esportivos e quadras cobertas,</t>
        </r>
        <r>
          <rPr>
            <sz val="9"/>
            <color rgb="FF000000"/>
            <rFont val="Tahoma"/>
            <family val="2"/>
            <charset val="1"/>
          </rPr>
          <t xml:space="preserve"> instalações para embarque e desembarque de passageiros (em aeroportos, rodoviárias, portos, entre outros), penitenciárias e presídios, a construção de edifícios industriais (fábricas, oficinas, galpões industriais, entre outros), conforme classificação 4120-4 do CNAE 2.0;
</t>
        </r>
        <r>
          <rPr>
            <u/>
            <sz val="9"/>
            <color rgb="FF000000"/>
            <rFont val="Tahoma"/>
            <family val="2"/>
            <charset val="1"/>
          </rPr>
          <t xml:space="preserve"> pórticos, mirantes </t>
        </r>
        <r>
          <rPr>
            <sz val="9"/>
            <color rgb="FF000000"/>
            <rFont val="Tahoma"/>
            <family val="2"/>
            <charset val="1"/>
          </rPr>
          <t xml:space="preserve">e outros edifícios de finalidade turística.
</t>
        </r>
        <r>
          <rPr>
            <b/>
            <sz val="9"/>
            <color rgb="FF000000"/>
            <rFont val="Tahoma"/>
            <family val="2"/>
            <charset val="1"/>
          </rPr>
          <t xml:space="preserve">
</t>
        </r>
        <r>
          <rPr>
            <sz val="9"/>
            <color rgb="FF000000"/>
            <rFont val="Tahoma"/>
            <family val="2"/>
            <charset val="1"/>
          </rPr>
          <t>3.3.10.7.6.2</t>
        </r>
        <r>
          <rPr>
            <b/>
            <sz val="9"/>
            <color rgb="FF000000"/>
            <rFont val="Tahoma"/>
            <family val="2"/>
            <charset val="1"/>
          </rPr>
          <t xml:space="preserve"> “Construção de Rodovias e Ferrovias”</t>
        </r>
        <r>
          <rPr>
            <sz val="9"/>
            <color rgb="FF000000"/>
            <rFont val="Tahoma"/>
            <family val="2"/>
            <charset val="1"/>
          </rPr>
          <t xml:space="preserve"> enquadram-se:
 a construção e recuperação de autoestradas, rodovias e outras vias não urbanas para passagem de veículos, vias férreas de superfície ou subterrâneas (inclusive para metropolitanos), pistas de aeroportos;
 a pavimentação de autoestradas, rodovias e outras vias não urbanas, construção de pontes, viadutos e túneis, a instalação de barreiras acústicas, a construção de praças de pedágio, a sinalização com pintura em rodovias e aeroportos, a instalação de placas de sinalização de tráfego e semelhantes, conforme classificação 4211-1 do CNAE 2.0;
 a construção, </t>
        </r>
        <r>
          <rPr>
            <u/>
            <sz val="9"/>
            <color rgb="FF000000"/>
            <rFont val="Tahoma"/>
            <family val="2"/>
            <charset val="1"/>
          </rPr>
          <t>pavimentação e sinalização de vias urbanas</t>
        </r>
        <r>
          <rPr>
            <sz val="9"/>
            <color rgb="FF000000"/>
            <rFont val="Tahoma"/>
            <family val="2"/>
            <charset val="1"/>
          </rPr>
          <t xml:space="preserve">, ruas e locais para estacionamento de veículos, a construção de </t>
        </r>
        <r>
          <rPr>
            <u/>
            <sz val="9"/>
            <color rgb="FF000000"/>
            <rFont val="Tahoma"/>
            <family val="2"/>
            <charset val="1"/>
          </rPr>
          <t>praças</t>
        </r>
        <r>
          <rPr>
            <sz val="9"/>
            <color rgb="FF000000"/>
            <rFont val="Tahoma"/>
            <family val="2"/>
            <charset val="1"/>
          </rPr>
          <t xml:space="preserve">, pista de atletismo, </t>
        </r>
        <r>
          <rPr>
            <u/>
            <sz val="9"/>
            <color rgb="FF000000"/>
            <rFont val="Tahoma"/>
            <family val="2"/>
            <charset val="1"/>
          </rPr>
          <t xml:space="preserve">campos de futebol </t>
        </r>
        <r>
          <rPr>
            <sz val="9"/>
            <color rgb="FF000000"/>
            <rFont val="Tahoma"/>
            <family val="2"/>
            <charset val="1"/>
          </rPr>
          <t xml:space="preserve">e </t>
        </r>
        <r>
          <rPr>
            <u/>
            <sz val="9"/>
            <color rgb="FF000000"/>
            <rFont val="Tahoma"/>
            <family val="2"/>
            <charset val="1"/>
          </rPr>
          <t>calçadas</t>
        </r>
        <r>
          <rPr>
            <sz val="9"/>
            <color rgb="FF000000"/>
            <rFont val="Tahoma"/>
            <family val="2"/>
            <charset val="1"/>
          </rPr>
          <t xml:space="preserve"> para pedestres, elevados, passarelas e </t>
        </r>
        <r>
          <rPr>
            <i/>
            <sz val="9"/>
            <color rgb="FF000000"/>
            <rFont val="Tahoma"/>
            <family val="2"/>
            <charset val="1"/>
          </rPr>
          <t>ciclovias</t>
        </r>
        <r>
          <rPr>
            <sz val="9"/>
            <color rgb="FF000000"/>
            <rFont val="Tahoma"/>
            <family val="2"/>
            <charset val="1"/>
          </rPr>
          <t xml:space="preserve">, metrô e VLT.
</t>
        </r>
        <r>
          <rPr>
            <b/>
            <sz val="9"/>
            <color rgb="FF000000"/>
            <rFont val="Tahoma"/>
            <family val="2"/>
            <charset val="1"/>
          </rPr>
          <t xml:space="preserve">
</t>
        </r>
        <r>
          <rPr>
            <sz val="9"/>
            <color rgb="FF000000"/>
            <rFont val="Tahoma"/>
            <family val="2"/>
            <charset val="1"/>
          </rPr>
          <t>3.3.10.7.6.3</t>
        </r>
        <r>
          <rPr>
            <b/>
            <sz val="9"/>
            <color rgb="FF000000"/>
            <rFont val="Tahoma"/>
            <family val="2"/>
            <charset val="1"/>
          </rPr>
          <t xml:space="preserve"> “Construção de Redes de Abastecimento de Água, Coleta de Esgoto e Construções Correlatas” </t>
        </r>
        <r>
          <rPr>
            <sz val="9"/>
            <color rgb="FF000000"/>
            <rFont val="Tahoma"/>
            <family val="2"/>
            <charset val="1"/>
          </rPr>
          <t xml:space="preserve">enquadram-se:
 a construção de sistemas para o abastecimento de água tratada - reservatórios de distribuição, estações elevatórias de bombeamento, linhas principais de adução de longa e média distância e redes de distribuição de água, a construção de </t>
        </r>
        <r>
          <rPr>
            <u/>
            <sz val="9"/>
            <color rgb="FF000000"/>
            <rFont val="Tahoma"/>
            <family val="2"/>
            <charset val="1"/>
          </rPr>
          <t>redes de coleta de esgoto</t>
        </r>
        <r>
          <rPr>
            <sz val="9"/>
            <color rgb="FF000000"/>
            <rFont val="Tahoma"/>
            <family val="2"/>
            <charset val="1"/>
          </rPr>
          <t xml:space="preserve">, inclusive de interceptores, </t>
        </r>
        <r>
          <rPr>
            <u/>
            <sz val="9"/>
            <color rgb="FF000000"/>
            <rFont val="Tahoma"/>
            <family val="2"/>
            <charset val="1"/>
          </rPr>
          <t>estações de tratamento de esgoto</t>
        </r>
        <r>
          <rPr>
            <sz val="9"/>
            <color rgb="FF000000"/>
            <rFont val="Tahoma"/>
            <family val="2"/>
            <charset val="1"/>
          </rPr>
          <t xml:space="preserve"> (ETE), estações de bombeamento de esgoto (EBE), a construção de galerias pluviais (obras de micro e macrodrenagem);
 as obras de irrigação (canais), a manutenção de </t>
        </r>
        <r>
          <rPr>
            <u/>
            <sz val="9"/>
            <color rgb="FF000000"/>
            <rFont val="Tahoma"/>
            <family val="2"/>
            <charset val="1"/>
          </rPr>
          <t>redes de abastecimento de água tratada</t>
        </r>
        <r>
          <rPr>
            <sz val="9"/>
            <color rgb="FF000000"/>
            <rFont val="Tahoma"/>
            <family val="2"/>
            <charset val="1"/>
          </rPr>
          <t xml:space="preserve">, a manutenção de redes de coleta e de sistemas de tratamento de esgoto, conforme classificação 4222-7 do CNAE 2.0;
 a construção de </t>
        </r>
        <r>
          <rPr>
            <u/>
            <sz val="9"/>
            <color rgb="FF000000"/>
            <rFont val="Tahoma"/>
            <family val="2"/>
            <charset val="1"/>
          </rPr>
          <t>estações de tratamento de água</t>
        </r>
        <r>
          <rPr>
            <sz val="9"/>
            <color rgb="FF000000"/>
            <rFont val="Tahoma"/>
            <family val="2"/>
            <charset val="1"/>
          </rPr>
          <t xml:space="preserve"> (ETA).
</t>
        </r>
        <r>
          <rPr>
            <b/>
            <sz val="9"/>
            <color rgb="FF000000"/>
            <rFont val="Tahoma"/>
            <family val="2"/>
            <charset val="1"/>
          </rPr>
          <t xml:space="preserve">
</t>
        </r>
        <r>
          <rPr>
            <sz val="9"/>
            <color rgb="FF000000"/>
            <rFont val="Tahoma"/>
            <family val="2"/>
            <charset val="1"/>
          </rPr>
          <t>3.3.10.7.6.4</t>
        </r>
        <r>
          <rPr>
            <b/>
            <sz val="9"/>
            <color rgb="FF000000"/>
            <rFont val="Tahoma"/>
            <family val="2"/>
            <charset val="1"/>
          </rPr>
          <t xml:space="preserve"> “Construção e Manutenção de Estações e Redes de Distribuição de Energia Elétrica” </t>
        </r>
        <r>
          <rPr>
            <sz val="9"/>
            <color rgb="FF000000"/>
            <rFont val="Tahoma"/>
            <family val="2"/>
            <charset val="1"/>
          </rPr>
          <t xml:space="preserve">enquadram-se:
 a construção de usinas, estações e subestações hidrelétricas, eólicas, nucleares, termoelétricas, a construção de redes de transmissão e distribuição de energia elétrica, inclusive o serviço de eletrificação rural;
 a construção de redes de eletrificação para ferrovias e metropolitano, conforme classificação 4221-9/02 do CNAE 2.0;
 a manutenção de redes de distribuição de energia elétrica, quando executada por empresa não produtora ou distribuidora de energia elétrica, conforme classificação 4221-9/03 do CNAE 2.0;
 obras de iluminação pública e a construção de barragens e represas para geração de energia elétrica.
</t>
        </r>
        <r>
          <rPr>
            <b/>
            <sz val="9"/>
            <color rgb="FF000000"/>
            <rFont val="Tahoma"/>
            <family val="2"/>
            <charset val="1"/>
          </rPr>
          <t xml:space="preserve">
</t>
        </r>
        <r>
          <rPr>
            <sz val="9"/>
            <color rgb="FF000000"/>
            <rFont val="Tahoma"/>
            <family val="2"/>
            <charset val="1"/>
          </rPr>
          <t>3.3.10.7.6.5</t>
        </r>
        <r>
          <rPr>
            <b/>
            <sz val="9"/>
            <color rgb="FF000000"/>
            <rFont val="Tahoma"/>
            <family val="2"/>
            <charset val="1"/>
          </rPr>
          <t xml:space="preserve"> Para o tipo de obra “Portuárias, Marítimas e Fluviais”</t>
        </r>
        <r>
          <rPr>
            <sz val="9"/>
            <color rgb="FF000000"/>
            <rFont val="Tahoma"/>
            <family val="2"/>
            <charset val="1"/>
          </rPr>
          <t xml:space="preserve"> enquadram-se:
 obras marítimas e fluviais, tais como, construção de instalações portuárias, construção de portos e marinas, construção de eclusas e canais de navegação (vias navegáveis), enrrocamentos, obras de dragagem, aterro hidráulico, </t>
        </r>
        <r>
          <rPr>
            <u/>
            <sz val="9"/>
            <color rgb="FF000000"/>
            <rFont val="Tahoma"/>
            <family val="2"/>
            <charset val="1"/>
          </rPr>
          <t>barragens,</t>
        </r>
        <r>
          <rPr>
            <sz val="9"/>
            <color rgb="FF000000"/>
            <rFont val="Tahoma"/>
            <family val="2"/>
            <charset val="1"/>
          </rPr>
          <t xml:space="preserve"> represas e diques, exceto para energia elétrica, a construção de emissários submarinos, a instalação de cabos submarinos, conforme classificação 4291-0 do CNAE 2.0;
 a</t>
        </r>
        <r>
          <rPr>
            <u/>
            <sz val="9"/>
            <color rgb="FF000000"/>
            <rFont val="Tahoma"/>
            <family val="2"/>
            <charset val="1"/>
          </rPr>
          <t xml:space="preserve"> construção de píeres </t>
        </r>
        <r>
          <rPr>
            <sz val="9"/>
            <color rgb="FF000000"/>
            <rFont val="Tahoma"/>
            <family val="2"/>
            <charset val="1"/>
          </rPr>
          <t>e outras obras com influência direta de cursos d’água.</t>
        </r>
      </text>
    </comment>
    <comment ref="D15" authorId="0" shapeId="0" xr:uid="{00000000-0006-0000-0F00-000003000000}">
      <text>
        <r>
          <rPr>
            <sz val="11"/>
            <color rgb="FF000000"/>
            <rFont val="Calibri"/>
            <family val="2"/>
            <charset val="1"/>
          </rPr>
          <t>ADMINISTRAÇÃO CENTRAL
Diretoria e secretarias
Suprimentos  e Compras
Financeiro, incluindo Tesouraria e Contabilidade
Jurídico
Recursos Humanos
Planejamento e Orçamentos
Comercial
Apoio e Deposito
Despesas de instalação do Escritório Central
Seguros do Escritório Central e Deposito
Taxas para funcionamento
Material de consumo (limpeza, higiene, escritório).
Consumo de energia, água, telefone etc.
Estes custos incidem na obra, pois a operação de uma empresa que tem em sua sede, uma estrutura montada para atender TODAS as obras em andamento é um custo que deverá ser reembolsado pela obra.
A valoração destes custos deveria ser enfocada em função do faturamento anual da empresa, porém nem sempre estes dados estão disponíveis no momento de estabelecer-se o DI.
 Desta forma, usualmente rateia-se os custos acima do escritório central para a obra.  
Varia de empresa para empresa. Quando não é levantado são sugeridos valores entre 2% e 8% sobre o custo direto de produção (CD).</t>
        </r>
      </text>
    </comment>
    <comment ref="D17" authorId="0" shapeId="0" xr:uid="{00000000-0006-0000-0F00-000004000000}">
      <text>
        <r>
          <rPr>
            <sz val="11"/>
            <color rgb="FF000000"/>
            <rFont val="Calibri"/>
            <family val="2"/>
            <charset val="1"/>
          </rPr>
          <t xml:space="preserve">Compreende os imprevistos que são ocasionados na obra, feriados extraordinários, substituição de materiais por outros de melhor qualidade, etc.
TIPOS DE IMPREVISTOS
FORÇA MAIOR: 
NATURAIS:ENCHENTES, RAIOS, VENDAVAIS
ECONÔMICOS:CRIAÇAO DE NOVOS IMPOSTOS, JORNADAS DE TRABALHO DIFERENTES
SÓCIO-POLÍTICOS: GREVES, GUERRAS, SAQUES
DE PREVISIBILIDADE RELATIVA:
NATURAIS:CHEIAS, CHUVAS
ECONÔMICOS:ATRASO DE PAGAMENTO, AUMENTO DA INFLAÇÃO, ATRASOS DE TERCEIROS
HUMANOS: VARIAÇÕES DE PRODUTIVIDADE, INTERRUPÇÕES DE TRABALHO, ACORDOS JUDICIAIS DE QUESTÕES TRABALHISTAS
ALEATÓRIOS:
DE DIFÍCIL PREVISÃO, TAIS COMO ACIDENTES, SUBSTITUIÇÕES DE MATERIAIS, FURTOS, PERDA DE MATERIAL POR VANDALISMO, ETC.
</t>
        </r>
        <r>
          <rPr>
            <sz val="10"/>
            <color rgb="FF000000"/>
            <rFont val="Tahoma"/>
            <family val="2"/>
            <charset val="1"/>
          </rPr>
          <t xml:space="preserve">
</t>
        </r>
      </text>
    </comment>
    <comment ref="D20" authorId="0" shapeId="0" xr:uid="{00000000-0006-0000-0F00-000005000000}">
      <text>
        <r>
          <rPr>
            <sz val="11"/>
            <color rgb="FF000000"/>
            <rFont val="Calibri"/>
            <family val="2"/>
            <charset val="1"/>
          </rPr>
          <t xml:space="preserve">O lucro de uma determinada obra é o resultado financeiro positivo resultante da diferença entre todas as receitas e das despesas da obra.
Este valor, após o recolhimento do Imposto de renda é o lucro da Empresa, ou sua remuneração.
</t>
        </r>
      </text>
    </comment>
    <comment ref="D24" authorId="0" shapeId="0" xr:uid="{00000000-0006-0000-0F00-000006000000}">
      <text>
        <r>
          <rPr>
            <sz val="11"/>
            <color rgb="FF000000"/>
            <rFont val="Calibri"/>
            <family val="2"/>
            <charset val="1"/>
          </rPr>
          <t>Referem-se aos tributos ou impostos cobrados sobre a receita total da obra e compreendem os impostos citados nas colunas abaixo.
Segundo recomendação do TCU (Tribunal de Contas da União) o IRPJ (Imposto de Renda Pessoa Jurídica) e CSLL (Contribuição Social Sobre o Lucro Líquido) não devem ser incluídos nos orçamentos de obras, já que estão relacionados com o desempenho financeiro da empresa e não com a execução do serviço de construção civil que está sendo orçado.</t>
        </r>
      </text>
    </comment>
    <comment ref="D26" authorId="0" shapeId="0" xr:uid="{00000000-0006-0000-0F00-000007000000}">
      <text>
        <r>
          <rPr>
            <sz val="11"/>
            <color rgb="FF000000"/>
            <rFont val="Calibri"/>
            <family val="2"/>
            <charset val="1"/>
          </rPr>
          <t>COFINS (Contribuição para Financiamento da Seguridade Socia Financia a seguridade social pelo sistema S (SESC, SESI, SENAC, SENAI, SEST, SENAT, SENAR E SEBRAE).</t>
        </r>
      </text>
    </comment>
    <comment ref="D27" authorId="0" shapeId="0" xr:uid="{00000000-0006-0000-0F00-000008000000}">
      <text>
        <r>
          <rPr>
            <sz val="11"/>
            <color rgb="FF000000"/>
            <rFont val="Calibri"/>
            <family val="2"/>
            <charset val="1"/>
          </rPr>
          <t xml:space="preserve">PIS (Programa de Integração Social) - 0,65% : Financia o pagamento do seguro desemprego e do abono dos trabalhadores que ganham até dois salários mínimos, bem como o financiamento de  programas de desenvolvimento econômico.
</t>
        </r>
      </text>
    </comment>
  </commentList>
</comments>
</file>

<file path=xl/sharedStrings.xml><?xml version="1.0" encoding="utf-8"?>
<sst xmlns="http://schemas.openxmlformats.org/spreadsheetml/2006/main" count="3213" uniqueCount="1767">
  <si>
    <t>PREFEITURA MUNICIPAL DE SÃO ROQUE DO CANAÃ</t>
  </si>
  <si>
    <t>PLANILHA ORÇAMENTÁRIA</t>
  </si>
  <si>
    <t>BDI:</t>
  </si>
  <si>
    <t>MATERIAL</t>
  </si>
  <si>
    <t>GERAL</t>
  </si>
  <si>
    <t>DATA</t>
  </si>
  <si>
    <t>ITEM</t>
  </si>
  <si>
    <t>CÓDIGO</t>
  </si>
  <si>
    <t>REF.</t>
  </si>
  <si>
    <t>DESCRIÇÃO</t>
  </si>
  <si>
    <t>UND</t>
  </si>
  <si>
    <t>QUANT.</t>
  </si>
  <si>
    <t>UNIT. S/ BDI</t>
  </si>
  <si>
    <t>UNIT. C/ BDI</t>
  </si>
  <si>
    <t>TOTAL</t>
  </si>
  <si>
    <t>1.1</t>
  </si>
  <si>
    <t>1.2</t>
  </si>
  <si>
    <t>1.3</t>
  </si>
  <si>
    <t>Total do item</t>
  </si>
  <si>
    <t>SERVIÇOS PRELIMINARES</t>
  </si>
  <si>
    <t>2.1</t>
  </si>
  <si>
    <t>3.1</t>
  </si>
  <si>
    <t>3.2</t>
  </si>
  <si>
    <t>3.3</t>
  </si>
  <si>
    <t>4.1</t>
  </si>
  <si>
    <t>4.2</t>
  </si>
  <si>
    <t>4.3</t>
  </si>
  <si>
    <t>4.4</t>
  </si>
  <si>
    <t>4.5</t>
  </si>
  <si>
    <t>4.6</t>
  </si>
  <si>
    <t>4.7</t>
  </si>
  <si>
    <t>m²</t>
  </si>
  <si>
    <t>SUPERESTRUTURA</t>
  </si>
  <si>
    <t>5.1</t>
  </si>
  <si>
    <t>5.2</t>
  </si>
  <si>
    <t>5.3</t>
  </si>
  <si>
    <t>5.4</t>
  </si>
  <si>
    <t>5.5</t>
  </si>
  <si>
    <t>5.6</t>
  </si>
  <si>
    <t>6.1</t>
  </si>
  <si>
    <t>6.2</t>
  </si>
  <si>
    <t>6.3</t>
  </si>
  <si>
    <t>6.4</t>
  </si>
  <si>
    <t>6.5</t>
  </si>
  <si>
    <t>7.1</t>
  </si>
  <si>
    <t>7.2</t>
  </si>
  <si>
    <t>Total do item.....</t>
  </si>
  <si>
    <t>8.1</t>
  </si>
  <si>
    <t>8.2</t>
  </si>
  <si>
    <t>8.3</t>
  </si>
  <si>
    <t>8.4</t>
  </si>
  <si>
    <t>8.5</t>
  </si>
  <si>
    <t>9.1</t>
  </si>
  <si>
    <t>10.1</t>
  </si>
  <si>
    <t>10.2</t>
  </si>
  <si>
    <t>10.3</t>
  </si>
  <si>
    <t>10.4</t>
  </si>
  <si>
    <t>11.1</t>
  </si>
  <si>
    <t>11.2</t>
  </si>
  <si>
    <t>11.3</t>
  </si>
  <si>
    <t>m2</t>
  </si>
  <si>
    <t>12.1</t>
  </si>
  <si>
    <t>12.2</t>
  </si>
  <si>
    <t>12.3</t>
  </si>
  <si>
    <t>12.4</t>
  </si>
  <si>
    <t>12.5</t>
  </si>
  <si>
    <t>12.6</t>
  </si>
  <si>
    <t>13.1</t>
  </si>
  <si>
    <t>13.2</t>
  </si>
  <si>
    <t>13.3</t>
  </si>
  <si>
    <t>und</t>
  </si>
  <si>
    <t>ESQUADRIAS</t>
  </si>
  <si>
    <t>14.1</t>
  </si>
  <si>
    <t>14.2</t>
  </si>
  <si>
    <t>15.1</t>
  </si>
  <si>
    <t>15.2</t>
  </si>
  <si>
    <t>15.3</t>
  </si>
  <si>
    <t>15.4</t>
  </si>
  <si>
    <t>16.1</t>
  </si>
  <si>
    <t>16.2</t>
  </si>
  <si>
    <t>16.3</t>
  </si>
  <si>
    <t>16.4</t>
  </si>
  <si>
    <t>16.5</t>
  </si>
  <si>
    <t>17.1</t>
  </si>
  <si>
    <t>17.2</t>
  </si>
  <si>
    <t>17.3</t>
  </si>
  <si>
    <t>17.4</t>
  </si>
  <si>
    <t>18.1</t>
  </si>
  <si>
    <t>18.2</t>
  </si>
  <si>
    <t>18.3</t>
  </si>
  <si>
    <t>18.4</t>
  </si>
  <si>
    <t>18.5</t>
  </si>
  <si>
    <t>18.6</t>
  </si>
  <si>
    <t>18.7</t>
  </si>
  <si>
    <t>18.8</t>
  </si>
  <si>
    <t>18.9</t>
  </si>
  <si>
    <t>SERVIÇOS COMPLEMENTARES</t>
  </si>
  <si>
    <t>19.1</t>
  </si>
  <si>
    <t>19.2</t>
  </si>
  <si>
    <t>19.3</t>
  </si>
  <si>
    <t>19.4</t>
  </si>
  <si>
    <t>20.1</t>
  </si>
  <si>
    <t>TOTAL GERAL</t>
  </si>
  <si>
    <t>____________________________________________________________________</t>
  </si>
  <si>
    <t>PEDRO JAYME LANI JUNIOR</t>
  </si>
  <si>
    <t>Assessor de assuntos de gestão</t>
  </si>
  <si>
    <t>Engenheiro civil CREA ES 20109/D</t>
  </si>
  <si>
    <t xml:space="preserve">CRONOGRAMA FÍSICO-FINANCEIRO </t>
  </si>
  <si>
    <t>PRAZO DE EXECUÇÃO</t>
  </si>
  <si>
    <t>TOTAIS</t>
  </si>
  <si>
    <t>UNID</t>
  </si>
  <si>
    <t>1ºMÊS</t>
  </si>
  <si>
    <t>2ºMÊS</t>
  </si>
  <si>
    <t>3ºMÊS</t>
  </si>
  <si>
    <t>4ºMÊS</t>
  </si>
  <si>
    <t>5ºMÊS</t>
  </si>
  <si>
    <t>6ºMÊS</t>
  </si>
  <si>
    <t>7ºMÊS</t>
  </si>
  <si>
    <t>8ºMÊS</t>
  </si>
  <si>
    <t>FÍSICO</t>
  </si>
  <si>
    <t>FINANCEIRO</t>
  </si>
  <si>
    <t>R$</t>
  </si>
  <si>
    <t>VB</t>
  </si>
  <si>
    <t>SOMAS MENSAIS</t>
  </si>
  <si>
    <t>PERCENTUAL MENSAL</t>
  </si>
  <si>
    <t>SOMA ACUMULADA</t>
  </si>
  <si>
    <t>PERC. ACUMULADO</t>
  </si>
  <si>
    <t>m3</t>
  </si>
  <si>
    <t>m</t>
  </si>
  <si>
    <t>mês</t>
  </si>
  <si>
    <t>kg</t>
  </si>
  <si>
    <t>SINAPI</t>
  </si>
  <si>
    <t>90702</t>
  </si>
  <si>
    <t>90703</t>
  </si>
  <si>
    <t>un</t>
  </si>
  <si>
    <t>100327</t>
  </si>
  <si>
    <t>94228</t>
  </si>
  <si>
    <t>94229</t>
  </si>
  <si>
    <t>100705</t>
  </si>
  <si>
    <t>96619</t>
  </si>
  <si>
    <t>96621</t>
  </si>
  <si>
    <t>92443</t>
  </si>
  <si>
    <t>92479</t>
  </si>
  <si>
    <t>96535</t>
  </si>
  <si>
    <t>96536</t>
  </si>
  <si>
    <t>92759</t>
  </si>
  <si>
    <t>92761</t>
  </si>
  <si>
    <t>92762</t>
  </si>
  <si>
    <t>92884</t>
  </si>
  <si>
    <t>104918</t>
  </si>
  <si>
    <t>104919</t>
  </si>
  <si>
    <t>104920</t>
  </si>
  <si>
    <t>96557</t>
  </si>
  <si>
    <t>96558</t>
  </si>
  <si>
    <t>104916</t>
  </si>
  <si>
    <t>93200</t>
  </si>
  <si>
    <t>98565</t>
  </si>
  <si>
    <t>91835</t>
  </si>
  <si>
    <t>91837</t>
  </si>
  <si>
    <t>91855</t>
  </si>
  <si>
    <t>91865</t>
  </si>
  <si>
    <t>91870</t>
  </si>
  <si>
    <t>93011</t>
  </si>
  <si>
    <t>95727</t>
  </si>
  <si>
    <t>97667</t>
  </si>
  <si>
    <t>97669</t>
  </si>
  <si>
    <t>91875</t>
  </si>
  <si>
    <t>91899</t>
  </si>
  <si>
    <t>91914</t>
  </si>
  <si>
    <t>91924</t>
  </si>
  <si>
    <t>91926</t>
  </si>
  <si>
    <t>91927</t>
  </si>
  <si>
    <t>91928</t>
  </si>
  <si>
    <t>91929</t>
  </si>
  <si>
    <t>91930</t>
  </si>
  <si>
    <t>91932</t>
  </si>
  <si>
    <t>91934</t>
  </si>
  <si>
    <t>92982</t>
  </si>
  <si>
    <t>92986</t>
  </si>
  <si>
    <t>92996</t>
  </si>
  <si>
    <t>91936</t>
  </si>
  <si>
    <t>91941</t>
  </si>
  <si>
    <t>92867</t>
  </si>
  <si>
    <t>95817</t>
  </si>
  <si>
    <t>97891</t>
  </si>
  <si>
    <t>93653</t>
  </si>
  <si>
    <t>93654</t>
  </si>
  <si>
    <t>93656</t>
  </si>
  <si>
    <t>93657</t>
  </si>
  <si>
    <t>93667</t>
  </si>
  <si>
    <t>93668</t>
  </si>
  <si>
    <t>93670</t>
  </si>
  <si>
    <t>93671</t>
  </si>
  <si>
    <t>101894</t>
  </si>
  <si>
    <t>101895</t>
  </si>
  <si>
    <t>101896</t>
  </si>
  <si>
    <t>101946</t>
  </si>
  <si>
    <t>91946</t>
  </si>
  <si>
    <t>91953</t>
  </si>
  <si>
    <t>91955</t>
  </si>
  <si>
    <t>91957</t>
  </si>
  <si>
    <t>91959</t>
  </si>
  <si>
    <t>91967</t>
  </si>
  <si>
    <t>91996</t>
  </si>
  <si>
    <t>91997</t>
  </si>
  <si>
    <t>92023</t>
  </si>
  <si>
    <t>92027</t>
  </si>
  <si>
    <t>92029</t>
  </si>
  <si>
    <t>97599</t>
  </si>
  <si>
    <t>100903</t>
  </si>
  <si>
    <t>101548</t>
  </si>
  <si>
    <t>101553</t>
  </si>
  <si>
    <t>101563</t>
  </si>
  <si>
    <t>101567</t>
  </si>
  <si>
    <t>97607</t>
  </si>
  <si>
    <t>96977</t>
  </si>
  <si>
    <t>96985</t>
  </si>
  <si>
    <t>96986</t>
  </si>
  <si>
    <t>98463</t>
  </si>
  <si>
    <t>104764</t>
  </si>
  <si>
    <t>101908</t>
  </si>
  <si>
    <t>101909</t>
  </si>
  <si>
    <t>101912</t>
  </si>
  <si>
    <t>101916</t>
  </si>
  <si>
    <t>101917</t>
  </si>
  <si>
    <t>100556</t>
  </si>
  <si>
    <t>100557</t>
  </si>
  <si>
    <t>103292</t>
  </si>
  <si>
    <t>98297</t>
  </si>
  <si>
    <t>98302</t>
  </si>
  <si>
    <t>98306</t>
  </si>
  <si>
    <t>98307</t>
  </si>
  <si>
    <t>100555</t>
  </si>
  <si>
    <t>89356</t>
  </si>
  <si>
    <t>89450</t>
  </si>
  <si>
    <t>89452</t>
  </si>
  <si>
    <t>89509</t>
  </si>
  <si>
    <t>89578</t>
  </si>
  <si>
    <t>89580</t>
  </si>
  <si>
    <t>89711</t>
  </si>
  <si>
    <t>89712</t>
  </si>
  <si>
    <t>89713</t>
  </si>
  <si>
    <t>89714</t>
  </si>
  <si>
    <t>89849</t>
  </si>
  <si>
    <t>92364</t>
  </si>
  <si>
    <t>92365</t>
  </si>
  <si>
    <t>92366</t>
  </si>
  <si>
    <t>92367</t>
  </si>
  <si>
    <t>92368</t>
  </si>
  <si>
    <t>92688</t>
  </si>
  <si>
    <t>97327</t>
  </si>
  <si>
    <t>97328</t>
  </si>
  <si>
    <t>97498</t>
  </si>
  <si>
    <t>103978</t>
  </si>
  <si>
    <t>103979</t>
  </si>
  <si>
    <t>89366</t>
  </si>
  <si>
    <t>89385</t>
  </si>
  <si>
    <t>89396</t>
  </si>
  <si>
    <t>89408</t>
  </si>
  <si>
    <t>89409</t>
  </si>
  <si>
    <t>89424</t>
  </si>
  <si>
    <t>89429</t>
  </si>
  <si>
    <t>89440</t>
  </si>
  <si>
    <t>89505</t>
  </si>
  <si>
    <t>89520</t>
  </si>
  <si>
    <t>89521</t>
  </si>
  <si>
    <t>89549</t>
  </si>
  <si>
    <t>89569</t>
  </si>
  <si>
    <t>89571</t>
  </si>
  <si>
    <t>89584</t>
  </si>
  <si>
    <t>89585</t>
  </si>
  <si>
    <t>89597</t>
  </si>
  <si>
    <t>89614</t>
  </si>
  <si>
    <t>89616</t>
  </si>
  <si>
    <t>89627</t>
  </si>
  <si>
    <t>89628</t>
  </si>
  <si>
    <t>89630</t>
  </si>
  <si>
    <t>89631</t>
  </si>
  <si>
    <t>89632</t>
  </si>
  <si>
    <t>89696</t>
  </si>
  <si>
    <t>89724</t>
  </si>
  <si>
    <t>89726</t>
  </si>
  <si>
    <t>89728</t>
  </si>
  <si>
    <t>89731</t>
  </si>
  <si>
    <t>89732</t>
  </si>
  <si>
    <t>89739</t>
  </si>
  <si>
    <t>89744</t>
  </si>
  <si>
    <t>89746</t>
  </si>
  <si>
    <t>89748</t>
  </si>
  <si>
    <t>89783</t>
  </si>
  <si>
    <t>89801</t>
  </si>
  <si>
    <t>89803</t>
  </si>
  <si>
    <t>89805</t>
  </si>
  <si>
    <t>89813</t>
  </si>
  <si>
    <t>89825</t>
  </si>
  <si>
    <t>89827</t>
  </si>
  <si>
    <t>89834</t>
  </si>
  <si>
    <t>89855</t>
  </si>
  <si>
    <t>90373</t>
  </si>
  <si>
    <t>92637</t>
  </si>
  <si>
    <t>92642</t>
  </si>
  <si>
    <t>92644</t>
  </si>
  <si>
    <t>92695</t>
  </si>
  <si>
    <t>92705</t>
  </si>
  <si>
    <t>92920</t>
  </si>
  <si>
    <t>94473</t>
  </si>
  <si>
    <t>94475</t>
  </si>
  <si>
    <t>94660</t>
  </si>
  <si>
    <t>97447</t>
  </si>
  <si>
    <t>97450</t>
  </si>
  <si>
    <t>97503</t>
  </si>
  <si>
    <t>97547</t>
  </si>
  <si>
    <t>97548</t>
  </si>
  <si>
    <t>97549</t>
  </si>
  <si>
    <t>103959</t>
  </si>
  <si>
    <t>103968</t>
  </si>
  <si>
    <t>103980</t>
  </si>
  <si>
    <t>103981</t>
  </si>
  <si>
    <t>103984</t>
  </si>
  <si>
    <t>103986</t>
  </si>
  <si>
    <t>103995</t>
  </si>
  <si>
    <t>104001</t>
  </si>
  <si>
    <t>104004</t>
  </si>
  <si>
    <t>104011</t>
  </si>
  <si>
    <t>104178</t>
  </si>
  <si>
    <t>104341</t>
  </si>
  <si>
    <t>104345</t>
  </si>
  <si>
    <t>104348</t>
  </si>
  <si>
    <t>104352</t>
  </si>
  <si>
    <t>98107</t>
  </si>
  <si>
    <t>99253</t>
  </si>
  <si>
    <t>89482</t>
  </si>
  <si>
    <t>89495</t>
  </si>
  <si>
    <t>89708</t>
  </si>
  <si>
    <t>104328</t>
  </si>
  <si>
    <t>86872</t>
  </si>
  <si>
    <t>86877</t>
  </si>
  <si>
    <t>86878</t>
  </si>
  <si>
    <t>86882</t>
  </si>
  <si>
    <t>86883</t>
  </si>
  <si>
    <t>86887</t>
  </si>
  <si>
    <t>86900</t>
  </si>
  <si>
    <t>86901</t>
  </si>
  <si>
    <t>86902</t>
  </si>
  <si>
    <t>86911</t>
  </si>
  <si>
    <t>86913</t>
  </si>
  <si>
    <t>95470</t>
  </si>
  <si>
    <t>95547</t>
  </si>
  <si>
    <t>100848</t>
  </si>
  <si>
    <t>100849</t>
  </si>
  <si>
    <t>100851</t>
  </si>
  <si>
    <t>100852</t>
  </si>
  <si>
    <t>100860</t>
  </si>
  <si>
    <t>100861</t>
  </si>
  <si>
    <t>100866</t>
  </si>
  <si>
    <t>100867</t>
  </si>
  <si>
    <t>100868</t>
  </si>
  <si>
    <t>100873</t>
  </si>
  <si>
    <t>100875</t>
  </si>
  <si>
    <t>98065</t>
  </si>
  <si>
    <t>98087</t>
  </si>
  <si>
    <t>98090</t>
  </si>
  <si>
    <t>98111</t>
  </si>
  <si>
    <t>89985</t>
  </si>
  <si>
    <t>89987</t>
  </si>
  <si>
    <t>90371</t>
  </si>
  <si>
    <t>94496</t>
  </si>
  <si>
    <t>94499</t>
  </si>
  <si>
    <t>94500</t>
  </si>
  <si>
    <t>94794</t>
  </si>
  <si>
    <t>95248</t>
  </si>
  <si>
    <t>95249</t>
  </si>
  <si>
    <t>99622</t>
  </si>
  <si>
    <t>99624</t>
  </si>
  <si>
    <t>99625</t>
  </si>
  <si>
    <t>103029</t>
  </si>
  <si>
    <t>103042</t>
  </si>
  <si>
    <t>90460</t>
  </si>
  <si>
    <t>102118</t>
  </si>
  <si>
    <t>104034</t>
  </si>
  <si>
    <t>104063</t>
  </si>
  <si>
    <t>96521</t>
  </si>
  <si>
    <t>96525</t>
  </si>
  <si>
    <t>104740</t>
  </si>
  <si>
    <t>101616</t>
  </si>
  <si>
    <t>103324</t>
  </si>
  <si>
    <t>88488</t>
  </si>
  <si>
    <t>88494</t>
  </si>
  <si>
    <t>88497</t>
  </si>
  <si>
    <t>96135</t>
  </si>
  <si>
    <t>102219</t>
  </si>
  <si>
    <t>102520</t>
  </si>
  <si>
    <t>87879</t>
  </si>
  <si>
    <t>87905</t>
  </si>
  <si>
    <t>87531</t>
  </si>
  <si>
    <t>87775</t>
  </si>
  <si>
    <t>87273</t>
  </si>
  <si>
    <t>101965</t>
  </si>
  <si>
    <t>101979</t>
  </si>
  <si>
    <t>96114</t>
  </si>
  <si>
    <t>OBRA:</t>
  </si>
  <si>
    <t>LOCAL:</t>
  </si>
  <si>
    <t>1. Regime de Contribuição Previdenciária</t>
  </si>
  <si>
    <t>Sem Desoneração</t>
  </si>
  <si>
    <t>2. Tipo de Intervenção</t>
  </si>
  <si>
    <t>Edificações</t>
  </si>
  <si>
    <t>3. Incidências sobre o custo</t>
  </si>
  <si>
    <r>
      <rPr>
        <sz val="10"/>
        <rFont val="Arial"/>
        <family val="2"/>
        <charset val="1"/>
      </rPr>
      <t>Administração Central -</t>
    </r>
    <r>
      <rPr>
        <b/>
        <sz val="10"/>
        <rFont val="Arial"/>
        <family val="2"/>
        <charset val="1"/>
      </rPr>
      <t xml:space="preserve"> AC*</t>
    </r>
  </si>
  <si>
    <t>%</t>
  </si>
  <si>
    <r>
      <rPr>
        <sz val="10"/>
        <rFont val="Arial"/>
        <family val="2"/>
        <charset val="1"/>
      </rPr>
      <t>Administração Local -</t>
    </r>
    <r>
      <rPr>
        <b/>
        <sz val="10"/>
        <rFont val="Arial"/>
        <family val="2"/>
        <charset val="1"/>
      </rPr>
      <t xml:space="preserve"> AL*</t>
    </r>
  </si>
  <si>
    <r>
      <rPr>
        <sz val="10"/>
        <rFont val="Arial"/>
        <family val="2"/>
        <charset val="1"/>
      </rPr>
      <t>Riscos, Garantias e Seguros -</t>
    </r>
    <r>
      <rPr>
        <b/>
        <sz val="10"/>
        <rFont val="Arial"/>
        <family val="2"/>
        <charset val="1"/>
      </rPr>
      <t xml:space="preserve"> R*</t>
    </r>
  </si>
  <si>
    <r>
      <rPr>
        <sz val="10"/>
        <rFont val="Arial"/>
        <family val="2"/>
        <charset val="1"/>
      </rPr>
      <t xml:space="preserve">Despesas e Encargos Financeiros - </t>
    </r>
    <r>
      <rPr>
        <b/>
        <sz val="10"/>
        <rFont val="Arial"/>
        <family val="2"/>
        <charset val="1"/>
      </rPr>
      <t>DF*</t>
    </r>
  </si>
  <si>
    <r>
      <rPr>
        <sz val="10"/>
        <rFont val="Arial"/>
        <family val="2"/>
        <charset val="1"/>
      </rPr>
      <t>Lucro -</t>
    </r>
    <r>
      <rPr>
        <b/>
        <sz val="10"/>
        <rFont val="Arial"/>
        <family val="2"/>
        <charset val="1"/>
      </rPr>
      <t xml:space="preserve"> L*</t>
    </r>
  </si>
  <si>
    <t>4 – Incidências sobre o preço de venda</t>
  </si>
  <si>
    <t>Despesas Tributárias - DT</t>
  </si>
  <si>
    <t>ISS*</t>
  </si>
  <si>
    <t>COFINS*</t>
  </si>
  <si>
    <t>PIS*</t>
  </si>
  <si>
    <t>5 – BDI</t>
  </si>
  <si>
    <t>((1+(AC+S+R+G))(1+DF)(1+L))/(1 – I)) -1 =</t>
  </si>
  <si>
    <t>6 – BDI MATERIAL</t>
  </si>
  <si>
    <r>
      <rPr>
        <sz val="11"/>
        <color rgb="FF000000"/>
        <rFont val="Calibri"/>
        <family val="2"/>
        <charset val="1"/>
      </rPr>
      <t xml:space="preserve">Valor obtido da </t>
    </r>
    <r>
      <rPr>
        <sz val="11"/>
        <color rgb="FF111111"/>
        <rFont val="Calibri"/>
        <family val="2"/>
        <charset val="1"/>
      </rPr>
      <t>Resolução TC Nº 366, de 22 de novembro de 2022</t>
    </r>
  </si>
  <si>
    <r>
      <rPr>
        <b/>
        <sz val="11"/>
        <color rgb="FF000000"/>
        <rFont val="Calibri"/>
        <family val="2"/>
        <charset val="1"/>
      </rPr>
      <t>ISS:</t>
    </r>
    <r>
      <rPr>
        <sz val="10"/>
        <rFont val="Arial"/>
        <family val="2"/>
        <charset val="1"/>
      </rPr>
      <t xml:space="preserve"> De acordo com o Código Tributário do município de São Roque do Canaã, local onde a obra será executada, a alíquota do ISS é de 5% em relação à mão de obra do serviço. No entanto, segundo o art 91 § 8º da Lei Complementar 02/2022 da PMSRC, quando se tornar difícil a verificação do preço dos materiais aplicados à obra ou caso o contribuinte queira optar pelo regime presumido de dedução de materiais, sem a obrigatoriedade da comprovação,  poderá ser optado a utilização da base de cálculo estimada do ISSQN no valor de 40% (quarenta por cento). Portanto o valor do ISS adotado é de 3,0% do custo total da obra.</t>
    </r>
  </si>
  <si>
    <t>OBRA: CONSTRUÇÃO DE CRECHE MUNICIPAL - PROJETO PADRÃO FNDE TIPO I</t>
  </si>
  <si>
    <r>
      <t>LOCAL:</t>
    </r>
    <r>
      <rPr>
        <sz val="12"/>
        <rFont val="Times New Roman"/>
        <family val="1"/>
      </rPr>
      <t xml:space="preserve"> Bairro Francisco Torezani, s/n</t>
    </r>
    <r>
      <rPr>
        <sz val="12"/>
        <rFont val="Times New Roman"/>
        <family val="1"/>
        <charset val="1"/>
      </rPr>
      <t xml:space="preserve"> - São Roque do Canaã</t>
    </r>
  </si>
  <si>
    <t>1.4</t>
  </si>
  <si>
    <t>1.5</t>
  </si>
  <si>
    <t>1.6</t>
  </si>
  <si>
    <t>1.7</t>
  </si>
  <si>
    <t>1.8</t>
  </si>
  <si>
    <t>1.9</t>
  </si>
  <si>
    <t>Outros</t>
  </si>
  <si>
    <t>FNDE 03</t>
  </si>
  <si>
    <t>FNDE 244</t>
  </si>
  <si>
    <t>FNDE 231</t>
  </si>
  <si>
    <t>FNDE 230</t>
  </si>
  <si>
    <t>FNDE 232</t>
  </si>
  <si>
    <t>Fornecimento e instalação de placa de obra com chapa galvanizada e estrutura de madeira. af_03/2022_ps</t>
  </si>
  <si>
    <t>Tapume com telha metálica. af_03/2024</t>
  </si>
  <si>
    <t>Entrada de energia elétrica, aérea, trifásica, com caixa de embutir, cabo de 10 mm2 e disjuntor din 50a (não incluso o poste de concreto). af_07/2020</t>
  </si>
  <si>
    <t>Ligação provisória de água e esgoto</t>
  </si>
  <si>
    <t>Locação convencional de obra, utilizando gabarito de tábuas corridas pontaletadas a cada 2,00m - 2 utilizações. af_03/2024</t>
  </si>
  <si>
    <t>Administração local tipo 1</t>
  </si>
  <si>
    <t>Locacao de container 2,30 x 6,00 m, alt. 2,50 m, com 1 sanitario, para escritorio, completo, sem divisorias internas (nao inclui mobilizacao/desmobilizacao)</t>
  </si>
  <si>
    <t>Locacao de container 2,30 x 6,00 m, alt. 2,50 m, para escritorio, sem divisorias internas e sem sanitario (nao inclui mobilizacao/desmobilizacao)</t>
  </si>
  <si>
    <t>Locacao de container 2,30 x 6,00 m, alt. 2,50 m, para sanitario, com 4 bacias, 8 chuveiros,1 lavatorio e 1 mictorio (nao inclui mobilizacao/desmobilizacao)</t>
  </si>
  <si>
    <t>MOVIMENTAÇÃO DE TERRA PARA FUNDAÇÕES</t>
  </si>
  <si>
    <t>2.2</t>
  </si>
  <si>
    <t>2.3</t>
  </si>
  <si>
    <t>2.4</t>
  </si>
  <si>
    <t>2.5</t>
  </si>
  <si>
    <t>2.6</t>
  </si>
  <si>
    <t>2.7</t>
  </si>
  <si>
    <t>Limpeza mecanizada de camada vegetal, vegetação e pequenas árvores (diâmetro de tronco menor que 0,20 m), com trator de esteiras. af_03/2024</t>
  </si>
  <si>
    <t>Aterro mecanizado de vala com escavadeira hidráulica (capacidade da caçamba: 0,8 m³ / potência: 111 hp), largura até 2,5 m, profundidade até 1,5 m, com solo argilo-arenoso. af_08/2023</t>
  </si>
  <si>
    <t>Escavação mecanizada para bloco de coroamento ou sapata com retroescavadeira (incluindo escavação para colocação de fôrmas). af_01/2024</t>
  </si>
  <si>
    <t>Escavação mecanizada para viga baldrame ou sapata corrida com mini-escavadeira (incluindo escavação para colocação de fôrmas). af_01/2024</t>
  </si>
  <si>
    <t>Preparo de fundo de vala com largura menor que 1,5 m (acerto do solo natural). af_08/2020</t>
  </si>
  <si>
    <t>Reaterro mecanizado de vala com retroescavadeira (capacidade da caçamba da retro: 0,26 m³/potência: 88 hp), largura 0,8 a 1,5 m, profundidade 1,5 a 3,0 m, com solo (sem substituição) de 1ª categoria e coMpactador de solos de percussão. af_08/2023</t>
  </si>
  <si>
    <t>Aterro mecanizado de vala com minicarregadeira, com solo argilo-arenoso. af_08/2023</t>
  </si>
  <si>
    <t>FUNDAÇÕES</t>
  </si>
  <si>
    <t>3.4</t>
  </si>
  <si>
    <t>3.5</t>
  </si>
  <si>
    <t>3.6</t>
  </si>
  <si>
    <t>3.7</t>
  </si>
  <si>
    <t>3.8</t>
  </si>
  <si>
    <t>3.9</t>
  </si>
  <si>
    <t>3.10</t>
  </si>
  <si>
    <t>3.11</t>
  </si>
  <si>
    <t>3.12</t>
  </si>
  <si>
    <t>3.13</t>
  </si>
  <si>
    <t>3.14</t>
  </si>
  <si>
    <t>3.15</t>
  </si>
  <si>
    <t>3.16</t>
  </si>
  <si>
    <t>3.17</t>
  </si>
  <si>
    <t>3.18</t>
  </si>
  <si>
    <t>3.19</t>
  </si>
  <si>
    <t>3.20</t>
  </si>
  <si>
    <t>Estaca escavada mecanicamente, sem fluido estabilizante, com 25cm de diâmetro, concreto lançado por caminhão betoneira (exclusive mobilização e desmobilização). af_01/2020_pa</t>
  </si>
  <si>
    <t>Estaca escavada mecanicamente, sem fluido estabilizante, com 40cm de diâmetro, concreto lançado por caminhão betoneira (exclusive mobilização e desmobilização). af_01/2020_pa</t>
  </si>
  <si>
    <t>Arrasamento mecanico de estaca de concreto armado, diametros de até 40 cm. af_05/2021</t>
  </si>
  <si>
    <t>Lastro com material granular, aplicação em blocos de coroamento, espessura de *5 cm*. af_01/2024</t>
  </si>
  <si>
    <t>Lastro de concreto magro, aplicado em blocos de coroamento ou sapatas, espessura de 5 cm. af_01/2024</t>
  </si>
  <si>
    <t>Fabricação, montagem e desmontagem de fôrma para sapata, em madeira serrada, e=25 mm, 4 utilizações. af_01/2024</t>
  </si>
  <si>
    <t>Armação de sapata isolada, viga baldrame e sapata corrida utilizando aço CA-50 de 8 mm - montagem. af_01/2024</t>
  </si>
  <si>
    <t>Armação de sapata isolada, viga baldrame e sapata corrida utilizando aço CA-50 de 10 mm - montagem. af_01/2024</t>
  </si>
  <si>
    <t>Armação de sapata isolada, viga baldrame e sapata corrida utilizando aço CA-60 de 5 mm - montagem. af_01/2024</t>
  </si>
  <si>
    <t>Concretagem de sapata, fck 30 Mpa, com uso de bomba - lançamento, adensamento e acabamento. af_01/2024</t>
  </si>
  <si>
    <t>Fabricação, montagem e desmontagem de fôrma para bloco de coroamento, em madeira serrada, e=25 mm, 4 utilizações. af_01/2024</t>
  </si>
  <si>
    <t>Armação de bloco utilizando aço CA-50 de 6,3 mm - montagem. af_01/2024</t>
  </si>
  <si>
    <t>Armação de bloco utilizando aço CA-50 de 8 mm - montagem. af_01/2024</t>
  </si>
  <si>
    <t>Armação de bloco utilizando aço CA-50 de 10 mm - montagem. af_01/2024</t>
  </si>
  <si>
    <t>Armação de bloco, sapata isolada, viga baldrame e sapata corrida utilizando aço CA-50 de 12,5 mm - montagem. af_01/2024</t>
  </si>
  <si>
    <t>Armação de bloco, sapata isolada, viga baldrame e sapata corrida utilizando aço CA-50 de 16 mm - montagem. af_01/2024</t>
  </si>
  <si>
    <t>Armação de bloco utilizando aço CA-60 de 5 mm - montagem. af_01/2024</t>
  </si>
  <si>
    <t>Concretagem de bloco de coroamento ou viga baldrame, fck 30 Mpa, com uso de bomba - lançamento, adensamento e acabamento. af_01/2024</t>
  </si>
  <si>
    <t>4.8</t>
  </si>
  <si>
    <t>4.9</t>
  </si>
  <si>
    <t>4.10</t>
  </si>
  <si>
    <t>4.11</t>
  </si>
  <si>
    <t>4.12</t>
  </si>
  <si>
    <t>4.13</t>
  </si>
  <si>
    <t>4.14</t>
  </si>
  <si>
    <t>4.15</t>
  </si>
  <si>
    <t>4.16</t>
  </si>
  <si>
    <t>4.17</t>
  </si>
  <si>
    <t>4.18</t>
  </si>
  <si>
    <t>4.19</t>
  </si>
  <si>
    <t>4.20</t>
  </si>
  <si>
    <t>4.21</t>
  </si>
  <si>
    <t>4.22</t>
  </si>
  <si>
    <t>4.23</t>
  </si>
  <si>
    <t>4.24</t>
  </si>
  <si>
    <t>4.25</t>
  </si>
  <si>
    <t>4.26</t>
  </si>
  <si>
    <t>4.27</t>
  </si>
  <si>
    <t>4.28</t>
  </si>
  <si>
    <t>4.29</t>
  </si>
  <si>
    <t>4.30</t>
  </si>
  <si>
    <t>4.31</t>
  </si>
  <si>
    <t>4.32</t>
  </si>
  <si>
    <t>4.33</t>
  </si>
  <si>
    <t>4.34</t>
  </si>
  <si>
    <t>4.35</t>
  </si>
  <si>
    <t>4.36</t>
  </si>
  <si>
    <t>4.37</t>
  </si>
  <si>
    <t>4.38</t>
  </si>
  <si>
    <t>FNDE 239</t>
  </si>
  <si>
    <t>FNDE 240</t>
  </si>
  <si>
    <t>FNDE 607</t>
  </si>
  <si>
    <t>Fabricação, montagem e desmontagem de fôrma para viga baldrame, em madeira serrada, e=25 mm, 4 utilizações. af_01/2024</t>
  </si>
  <si>
    <t>Armação de bloco, sapata isolada e sapata corrida utilizando aço CA-50 de 20 mm - montagem. af_01/2024</t>
  </si>
  <si>
    <t>Montagem e desmontagem de fôrma de pilares retangulares e estruturas similares, pé-direito simples, em chapa de madeira compensada plastificada, 18 utilizações. af_09/2020</t>
  </si>
  <si>
    <t>Armação de pilar ou viga de estrutura convencional de concreto armado utilizando aço CA-50 de 10,0 mm - montagem. af_06/2022</t>
  </si>
  <si>
    <t>Armação de pilar ou viga de estrutura convencional de concreto armado utilizando aço CA-50 de 12,5 mm - montagem. af_06/2022</t>
  </si>
  <si>
    <t>Armação de pilar ou viga de estrutura convencional de concreto armado utilizando aço CA-50 de 16,0 mm - montagem. af_06/2022</t>
  </si>
  <si>
    <t>Armação de pilar ou viga de estrutura convencional de concreto armado utilizando aço CA-60 de 5,0 mm - montagem. af_06/2022</t>
  </si>
  <si>
    <t>Concretagem de pilares, fck = 30 Mpa, com uso de bomba - lançamento, adensamento e acabamento.</t>
  </si>
  <si>
    <t>Montagem e desmontagem de fôrma de viga, escoramento com garfo de madeira, pé-direito simples, em chapa de madeira plastificada, 18 utilizações. af_09/2020</t>
  </si>
  <si>
    <t>Armação de pilar ou viga de estrutura convencional de concreto armado utilizando aço CA-50 de 8,0 mm - montagem. af_06/2022</t>
  </si>
  <si>
    <t>Concretagem de vigas e lajes, fck=30 Mpa, para lajes maciças ou nervuradas com uso de bomba - lançamento, adensamento e acabamento.</t>
  </si>
  <si>
    <t>CoMpactação mecânica de solo para execução de radier, piso de concreto ou laje sobre solo, com coMpactador de solos a percussão. af_09/2021</t>
  </si>
  <si>
    <t>Lastro com material granular (pedra britada n.2), aplicado em pisos ou lajes sobre solo, espessura de *10 cm*. af_01/2024</t>
  </si>
  <si>
    <t>Camada separadora para execução de radier, piso de concreto ou laje sobre solo, em lona plástica. af_09/2021</t>
  </si>
  <si>
    <t>Fabricação, montagem e desmontagem de forma para radier, piso de concreto ou laje sobre solo, em madeira serrada, 4 utilizações. af_09/2021</t>
  </si>
  <si>
    <t>Armação para execução de radier, piso de concreto ou laje sobre solo, com uso de tela q-159. af_09/2021</t>
  </si>
  <si>
    <t>Concretagem de radier, piso de concreto ou laje sobre solo, fck 30 Mpa - lançamento, adensamento e acabamento. af_09/2021</t>
  </si>
  <si>
    <t>Acabamento polido para piso de concreto armado ou laje sobre solo de alta resistência. af_09/2021</t>
  </si>
  <si>
    <t>Montagem e desmontagem de fôrma de laje maciça, pé-direito simples, em chapa de madeira compensada plastificada, 18 utilizações. af_09/2020</t>
  </si>
  <si>
    <t>Armação de laje de estrutura convencional de concreto armado utilizando aço CA-50 de 6,3 mm - montagem. af_06/2022</t>
  </si>
  <si>
    <t>Armação de laje de estrutura convencional de concreto armado utilizando aço CA-50 de 8,0 mm - montagem. af_06/2022</t>
  </si>
  <si>
    <t>Estrutura treliçada de cobertura, inclusos perfis metálicos, chapa metálicas, mão de obra e transporte com guindaste - fornecimento e instalação</t>
  </si>
  <si>
    <t>Pintura com tinta alquídica de fundo e acabamento (esmalte sintético grafite) pulverizada sobre perfil metálico executado em fábrica (por demão). af_01/2020_pe</t>
  </si>
  <si>
    <t>Pintura com tinta alquídica de fundo (tipo zarcão) pulverizada sobre perfil metálico executado em fábrica (por demão). af_01/2020_pe</t>
  </si>
  <si>
    <t>Pintura com tinta alquídica de acabamento (esmalte sintético acetinado) pulverizada sobre perfil metálico executado em fábrica (por demão). af_01/2020_pe</t>
  </si>
  <si>
    <t>SISTEMA DE VEDAÇÃO VERTICAL</t>
  </si>
  <si>
    <t>Alvenaria de vedação com elemento vazado de concreto (cobogó) de 7x50x50cm e argamassa de assentamento com preparo em betoneira. af_05/2020</t>
  </si>
  <si>
    <t>Alvenaria de vedação de blocos cerâmicos furados na vertical de 14x19x39 cm (espessura 14 cm) e argamassa de assentamento com preparo em betoneira. af_12/2021</t>
  </si>
  <si>
    <t>Alvenaria de vedação de blocos cerâmicos furados na vertical de 9x19x39 cm (espessura 9 cm) e argamassa de assentamento com preparo em betoneira. af_12/2021</t>
  </si>
  <si>
    <t>Alvenaria de vedação de blocos cerâmicos furados na horizontal de 9x19x19 cm (espessura 9 cm) e argamassa de assentamento com preparo em betoneira. af_12/2021</t>
  </si>
  <si>
    <t>Fixação (encunhamento) de alvenaria de vedação com argamassa aplicada com bisnaga. af_03/2024</t>
  </si>
  <si>
    <t>Alvenaria de vedação de blocos cerâmicos maciços de 5x10x20cm (espessura 10cm) e argamassa de assentamento com preparo em betoneira. af_05/2020</t>
  </si>
  <si>
    <t>Verga moldada in loco em concreto, espessura de *10* cm. af_03/2024</t>
  </si>
  <si>
    <t>Verga moldada in loco em concreto, espessura de *15* cm. af_03/2024</t>
  </si>
  <si>
    <t>Contraverga moldada in loco em concreto, espessura de *10* cm. af_03/2024</t>
  </si>
  <si>
    <t>Contraverga moldada in loco em concreto, espessura de *15* cm. af_03/2024</t>
  </si>
  <si>
    <t>Divisoria sanitária, tipo cabine, em granito cinza polido, esp = 3cm, assentado com argamassa colante ac iii-e, exclusive ferragens. af_01/2021</t>
  </si>
  <si>
    <t>Instalação de box de vidro temperado, e = 10 mm, encaixado em perfil u. af_01/2021_ps</t>
  </si>
  <si>
    <t>Divisória fixa em vidro temperado 10 mm, sem abertura. af_01/2021_ps</t>
  </si>
  <si>
    <t>5.7</t>
  </si>
  <si>
    <t>5.8</t>
  </si>
  <si>
    <t>5.9</t>
  </si>
  <si>
    <t>5.10</t>
  </si>
  <si>
    <t>5.11</t>
  </si>
  <si>
    <t>5.12</t>
  </si>
  <si>
    <t>5.13</t>
  </si>
  <si>
    <t>6.6</t>
  </si>
  <si>
    <t>6.7</t>
  </si>
  <si>
    <t>6.8</t>
  </si>
  <si>
    <t>6.9</t>
  </si>
  <si>
    <t>6.10</t>
  </si>
  <si>
    <t>6.11</t>
  </si>
  <si>
    <t>6.12</t>
  </si>
  <si>
    <t>6.13</t>
  </si>
  <si>
    <t>6.14</t>
  </si>
  <si>
    <t>6.15</t>
  </si>
  <si>
    <t>6.16</t>
  </si>
  <si>
    <t>6.17</t>
  </si>
  <si>
    <t>6.18</t>
  </si>
  <si>
    <t>6.19</t>
  </si>
  <si>
    <t>6.20</t>
  </si>
  <si>
    <t>6.21</t>
  </si>
  <si>
    <t>6.22</t>
  </si>
  <si>
    <t>6.23</t>
  </si>
  <si>
    <t>6.24</t>
  </si>
  <si>
    <t>6.25</t>
  </si>
  <si>
    <t>6.26</t>
  </si>
  <si>
    <t>6.27</t>
  </si>
  <si>
    <t>6.28</t>
  </si>
  <si>
    <t>6.29</t>
  </si>
  <si>
    <t>6.30</t>
  </si>
  <si>
    <t>6.31</t>
  </si>
  <si>
    <t>6.32</t>
  </si>
  <si>
    <t>6.33</t>
  </si>
  <si>
    <t>6.34</t>
  </si>
  <si>
    <t>6.35</t>
  </si>
  <si>
    <t>6.36</t>
  </si>
  <si>
    <t>6.37</t>
  </si>
  <si>
    <t>6.38</t>
  </si>
  <si>
    <t>6.39</t>
  </si>
  <si>
    <t>6.40</t>
  </si>
  <si>
    <t>6.41</t>
  </si>
  <si>
    <t>6.42</t>
  </si>
  <si>
    <t>6.43</t>
  </si>
  <si>
    <t>6.44</t>
  </si>
  <si>
    <t>6.45</t>
  </si>
  <si>
    <t>6.46</t>
  </si>
  <si>
    <t>6.47</t>
  </si>
  <si>
    <t>6.48</t>
  </si>
  <si>
    <t>6.49</t>
  </si>
  <si>
    <t>FNDE 243</t>
  </si>
  <si>
    <t>Pm1 - kit de porta de madeira frisada, semi-oca (leve ou média), padrão médio, 80x210cm, espessura de 3,5cm, itens inclusos: dobradiças, montagem e instalação de batente, fechadura com execução do furo - fornecimento e instalação</t>
  </si>
  <si>
    <t>FNDE 247</t>
  </si>
  <si>
    <t>Pm 2 - kit de porta de madeira com veneziana, 80x210cm (espessura de 3cm), padrão médio, itens inclusos: dobradiças, montagem e instalação de batente, fechadura com execução do furo - fornecimento e instalação</t>
  </si>
  <si>
    <t>FNDE 246</t>
  </si>
  <si>
    <t>Pm3 - kit de porta de madeira frisada, semi-oca (leve ou média), padrão médio, 80x210cm, espessura de 3,5cm, itens inclusos: dobradiças, montagem e instalação de batente, fechadura com execução do furo - fornecimento e instalação.</t>
  </si>
  <si>
    <t>FNDE 248</t>
  </si>
  <si>
    <t>Pm4 - kit de porta de madeira com visor de vidro, 80x210cm (espessura de 3cm), padrão popular, itens inclusos: dobradiças, montagem e instalação de batente, fechadura com execução do furo - fornecimento e instalação.</t>
  </si>
  <si>
    <t>FNDE 249</t>
  </si>
  <si>
    <t>Pm5 -porta em compensado de madeira e=2cm revestida com laminado melamínico nas cores: amarela, verde, laranja e azul</t>
  </si>
  <si>
    <t>FNDE 250</t>
  </si>
  <si>
    <t>Instalação de vidro liso incolor esquadria pm4 , e = 6 mm, em esquadria de madeira, fixado com baguete</t>
  </si>
  <si>
    <t>Tarjeta tipo livre/ocupado para porta de banheiro. af_12/2019</t>
  </si>
  <si>
    <t>Barra de apoio reta, em aco inox polido, comprimento 60cm, fixada na parede - fornecimento e instalação. af_01/2020</t>
  </si>
  <si>
    <t>FNDE 04</t>
  </si>
  <si>
    <t>Chapa metálica (alumínio) 0,90 m x 0,40 m, espessura 1 mm para as portas</t>
  </si>
  <si>
    <t>Pintura tinta de acabamento (pigmentada) esmalte sintético acetinado em madeira, 2 demãos. af_01/2021</t>
  </si>
  <si>
    <t>FNDE 251</t>
  </si>
  <si>
    <t>Porta de abrir - pa1 - 100 x 210 cm em chapa de alumínio, com veneziana e vidro miniboreal 6 mm, incluso fechadura e puxador - conforme projeto de esquadrias</t>
  </si>
  <si>
    <t>FNDE 252</t>
  </si>
  <si>
    <t>Porta de abrir - pa2 - 80 x 210 cm em chapa de alumínio, tipo veneziana com guarnição, fixação com parafusos - fornecimento e instalação - conforme projeto de esquadrias</t>
  </si>
  <si>
    <t>FNDE 253</t>
  </si>
  <si>
    <t>Porta de abrir 2 folhas - pa3 - 160 x 210 cm em chapa de alumínio, tipo veneziana com guarnição, fixação com parafusos - fornecimento e instalação - conforme projeto de esquadrias</t>
  </si>
  <si>
    <t>FNDE 254</t>
  </si>
  <si>
    <t>Porta de correr - pa4- 450 x 265 cm, de alumínio, com duas folhas fixas e duas folhas de correr para vidro, incluso vidro liso incolor 8 mm, fechadura e puxador, sem alizar - conforme projeto de esquadrias</t>
  </si>
  <si>
    <t>FNDE 255</t>
  </si>
  <si>
    <t>Porta de correr - pa5- 240 x 210 cm, de alumínio, com duas folhas de correr para vidro, incluso vidro liso incolor 8 mm, fechadura e puxador, sem alizar - conforme projeto de esquadrias</t>
  </si>
  <si>
    <t>FNDE 256</t>
  </si>
  <si>
    <t>Porta de abrir 2 folhas - pa6 - 110 x 170 cm em chapa de alumínio, tipo veneziana com guarnição, fixação com parafusos - fornecimento e instalação - conforme projeto de esquadrias</t>
  </si>
  <si>
    <t>FNDE 257</t>
  </si>
  <si>
    <t>Porta de abrir 2 folhas - pa7 - 250 x 210 cm em chapa de alumínio, com duas folhas de abrir e bandeira lateral fixa, tipo veneziana com guarnição, fixação com parafusos - fornecimento e instalação - conforme projeto de esquadrias</t>
  </si>
  <si>
    <t>FNDE 258</t>
  </si>
  <si>
    <t>Janela de alumínio - ja-1 - 70 x 125 cm, tipo guilhotina completa, com vidros, batente e ferragens. exclusive alizar, acabamento e contramarco, conforme projeto de esquadrias</t>
  </si>
  <si>
    <t>FNDE 259</t>
  </si>
  <si>
    <t>Janela de alumínio - ja-2 - 110 x 145 cm, tipo guilhotinacompleta, com vidros, batente e ferragens. exclusive alizar, acabamento e contramarco, conforme projeto de esquadrias</t>
  </si>
  <si>
    <t>FNDE 275</t>
  </si>
  <si>
    <t>Janela de alumínio ja-3 - 140 x 115, tipo fixa, para vidro, com vidro, batente e ferragens. exclusive acabamento, alizar e contramarco, conforme projeto de esquadrias</t>
  </si>
  <si>
    <t>FNDE 262</t>
  </si>
  <si>
    <t>Janela de alumínio - ja-4 - 140 x 145 cm, tipo guilhotina completa, com vidros, batente e ferragens. exclusive alizar, acabamento e contramarco, conforme projeto de esquadrias</t>
  </si>
  <si>
    <t>FNDE 276</t>
  </si>
  <si>
    <t>Janela de alumínio ja-5 - 200 x 128 cm, tipo fixa, para vidro, com vidro, batente e ferragens. exclusive acabamento, alizar e contramarco, conforme projeto de esquadrias</t>
  </si>
  <si>
    <t>FNDE 263</t>
  </si>
  <si>
    <t>Janela de alumínio - ja-6 - 210 x 50 cm, tipo maxim-ar, com vidros, batente e ferragens. exclusive alizar, acabamento e contramarco, conforme projeto de esquadrias</t>
  </si>
  <si>
    <t>FNDE 264</t>
  </si>
  <si>
    <t>Janela de alumínio - ja-7 - 210 x 75 cm, tipo maxim-ar, com vidros, batente e ferragens. exclusive alizar, acabamento e contramarco, conforme projeto de esquadrias</t>
  </si>
  <si>
    <t>FNDE 268</t>
  </si>
  <si>
    <t>Janela de alumínio - ja-8 - 210 x 100 cm, tipo maxim-ar, com vidros, batente e ferragens. exclusive alizar, acabamento e contramarco, conforme projeto de esquadrias</t>
  </si>
  <si>
    <t>FNDE 265</t>
  </si>
  <si>
    <t>Janela de alumínio - ja-9 - 210 x 150 cm, tipo maxim-ar, com vidros, batente e ferragens. exclusive alizar, acabamento e contramarco, conforme projeto de esquadrias</t>
  </si>
  <si>
    <t>FNDE 269</t>
  </si>
  <si>
    <t>Janela de alumínio - ja-10 - 140 x 150 cm, tipo maxim-ar, com vidros, batente e ferragens. exclusive alizar, acabamento e contramarco, conforme projeto de esquadrias</t>
  </si>
  <si>
    <t>FNDE 270</t>
  </si>
  <si>
    <t>Janela de alumínio - ja-11 - 140 x 75 cm, tipo maxim-ar, com vidros, batente e ferragens. exclusive alizar, acabamento e contramarco, conforme projeto de esquadrias</t>
  </si>
  <si>
    <t>FNDE 271</t>
  </si>
  <si>
    <t>Janela de alumínio - ja-12 - 420 x 50 cm, tipo maxim-ar, com vidros, batente e ferragens. exclusive alizar, acabamento e contramarco, conforme projeto de esquadrias</t>
  </si>
  <si>
    <t>FNDE 272</t>
  </si>
  <si>
    <t>Janela de alumínio - ja-13 - 420 x 150 cm, tipo maxim-ar, com vidros, batente e ferragens. exclusive alizar, acabamento e contramarco, conforme projeto de esquadrias</t>
  </si>
  <si>
    <t>FNDE 273</t>
  </si>
  <si>
    <t>Janela de alumínio - ja-14 - 560 x 100 cm, tipo maxim-ar, com vidros, batente e ferragens. exclusive alizar, acabamento e contramarco, conforme projeto de esquadrias</t>
  </si>
  <si>
    <t>FNDE 274</t>
  </si>
  <si>
    <t>Janela de alumínio - ja-15 - 560 x 150 cm, tipo maxim-ar, com vidros, batente e ferragens. exclusive alizar, acabamento e contramarco, conforme projeto de esquadrias</t>
  </si>
  <si>
    <t>FNDE 277</t>
  </si>
  <si>
    <t>Janela de alumínio ja-16 - 160 x 85, tipo fixa, para vidro, com vidro, batente e ferragens. exclusive acabamento, alizar e contramarco, conforme projeto de esquadrias</t>
  </si>
  <si>
    <t>FNDE 108</t>
  </si>
  <si>
    <t>Janela de alumínio - ja-17 - 60 x 20 cm, com malha de 3 a 7 mm</t>
  </si>
  <si>
    <t>FNDE 109</t>
  </si>
  <si>
    <t>Janela de alumínio - ja-18 - 120 x 20 cm, com malha de 3 a 7 mm</t>
  </si>
  <si>
    <t>FNDE 05</t>
  </si>
  <si>
    <t>Tela tipo mosquiteiro - fixada na esquadria - conforme projeto de esquadrias</t>
  </si>
  <si>
    <t>FNDE 279</t>
  </si>
  <si>
    <t>Porta de vidro - pv1 - 185 x 230 cm, de abrir duas folhas temperado incolor 10 mm, conforme projeto</t>
  </si>
  <si>
    <t>FNDE 278</t>
  </si>
  <si>
    <t>Porta de vidro - pv2 - 285 x 265cm, de abrir duas folhas com bandeira superior e lateral, vidro temperado incolor 10 mm, conforme projeto</t>
  </si>
  <si>
    <t>FNDE 280</t>
  </si>
  <si>
    <t>Pf1 - portão metálico de abrir, 1,40 x 2,20 m, com chapa metálica, incluso pintura, conforme projeto de esquadrias</t>
  </si>
  <si>
    <t>FNDE 08</t>
  </si>
  <si>
    <t>Pf2 - portão metálico de abrir, 1,40 x 1,05 m, com chapa metálica, incluso pintura, conforme projeto de esquadrias</t>
  </si>
  <si>
    <t>FNDE 281</t>
  </si>
  <si>
    <t>Fechamento em chapa metálica perfurada, incluso pintura, conforme projeto</t>
  </si>
  <si>
    <t>FNDE 282</t>
  </si>
  <si>
    <t>Guarda-corpo confeccionado com chapa metálica perfurada, incluso pintura, conforme projeto</t>
  </si>
  <si>
    <t>FNDE 60</t>
  </si>
  <si>
    <t>Fechamento de platibanda em chapa metálica perfurada, incluso pintura, conforme projeto</t>
  </si>
  <si>
    <t>FNDE 283</t>
  </si>
  <si>
    <t>Cerca/gradil h=1,58m, malha 5 x 15cm - galvanizado</t>
  </si>
  <si>
    <t>FNDE 284</t>
  </si>
  <si>
    <t>P01 - portão metálico 1,85 x 2,10 m , malha 5 x 20cm - fio 5,00mm, revestidos em poliester por processo de pintura eletrostática (gradil), na cor branca - fornecimento e instalação</t>
  </si>
  <si>
    <t>FNDE 285</t>
  </si>
  <si>
    <t>P02 - portão metálico 1,40 x 2,00 m , malha 5 x 20cm - fio 5,00mm, revestidos em poliester por processo de pintura eletrostática (gradil), na cor branca - fornecimento e instalação</t>
  </si>
  <si>
    <t>FNDE 286</t>
  </si>
  <si>
    <t>P03 - portão metálico 1,20 x 2,00 m , malha 5 x 20cm - fio 5,00mm, revestidos em poliester por processo de pintura eletrostática (gradil), na cor branca - fornecimento e instalação</t>
  </si>
  <si>
    <t>FNDE 287</t>
  </si>
  <si>
    <t>P04 - portão metálico nylofor 1,10 x 2,00 m , malha 5 x 20cm - fio 5,00mm, revestidos em poliester por processo de pintura eletrostática (gradil), na cor branca - fornecimento e instalação</t>
  </si>
  <si>
    <t>FNDE 120</t>
  </si>
  <si>
    <t>Guarda-corpo e portão (1,10 x 1,05) confeccionado com chapa metálica perfurada, h=1,05, incluso pintura, conforme projeto - casa de bombas</t>
  </si>
  <si>
    <t>SISTEMAS DE COBERTURA</t>
  </si>
  <si>
    <t>7.3</t>
  </si>
  <si>
    <t>7.4</t>
  </si>
  <si>
    <t>7.5</t>
  </si>
  <si>
    <t>7.6</t>
  </si>
  <si>
    <t>FNDE 20</t>
  </si>
  <si>
    <t>Telha termoisolante revestida em aco galvalume, face superior trapezoidal e face inferior plana (nao inclui acessorios de fixacao), revest com espessura de 0,50 mm, com pre-pintura de cor branca nas duas faces, nucleo em poliiocianurato (pir) com espessura de 50 mm</t>
  </si>
  <si>
    <t>Calha em chapa de aço galvanizado número 24, desenvolvimento de 50 cm, incluso transporte vertical. af_07/2019</t>
  </si>
  <si>
    <t>Calha em chapa de aço galvanizado número 24, desenvolvimento de 100 cm, incluso transporte vertical. af_07/2019</t>
  </si>
  <si>
    <t>FNDE 65</t>
  </si>
  <si>
    <t>Cumeeira normal para telha trapezoidal de aço, e = 0,5 mm, incluso acessórios de fixação e içamento</t>
  </si>
  <si>
    <t>Rufo externo/interno em chapa de aço galvanizado número 26, corte de 33 cm, incluso içamento. af_07/2019</t>
  </si>
  <si>
    <t>Chapim (rufo capa) em aço galvanizado, corte 33. af_11/2020</t>
  </si>
  <si>
    <t>IMPERMEABILIZAÇÃO</t>
  </si>
  <si>
    <t>FNDE 172</t>
  </si>
  <si>
    <t>Impermeabilização de viga baldrame com emulsão asfáltica, 2 demãos</t>
  </si>
  <si>
    <t>FNDE 173</t>
  </si>
  <si>
    <t>Impermeabilização da laje com emulsão asfáltica, 2 demãos</t>
  </si>
  <si>
    <t>FNDE 174</t>
  </si>
  <si>
    <t>Impermeabilização de piso com emulsão asfáltica, 2 demãos</t>
  </si>
  <si>
    <t>FNDE 175</t>
  </si>
  <si>
    <t>Impermeabilização da parede com emulsão asfáltica, 2 demãos</t>
  </si>
  <si>
    <t>Proteção mecânica de superficie horizontal com argamassa de cimento e areia, traço 1:3, e=3cm. af_09/2023</t>
  </si>
  <si>
    <t>REVESTIMENTOS INTERNO E EXTERNO</t>
  </si>
  <si>
    <t>9.2</t>
  </si>
  <si>
    <t>9.3</t>
  </si>
  <si>
    <t>9.4</t>
  </si>
  <si>
    <t>9.5</t>
  </si>
  <si>
    <t>9.6</t>
  </si>
  <si>
    <t>9.7</t>
  </si>
  <si>
    <t>9.8</t>
  </si>
  <si>
    <t>9.9</t>
  </si>
  <si>
    <t>9.10</t>
  </si>
  <si>
    <t>9.11</t>
  </si>
  <si>
    <t>9.12</t>
  </si>
  <si>
    <t>9.13</t>
  </si>
  <si>
    <t>9.14</t>
  </si>
  <si>
    <t>Chapisco aplicado em alvenaria (com presença de vãos) e estruturas de concreto de fachada, com colher de pedreiro. argamassa traço 1:3 com preparo em betoneira 400l. af_10/2022</t>
  </si>
  <si>
    <t>Chapisco aplicado em alvenarias e estruturas de concreto internas, com colher de pedreiro. argamassa traço 1:3 com preparo em betoneira 400l. af_10/2022</t>
  </si>
  <si>
    <t>Emboço ou massa única em argamassa traço 1:2:8, preparo mecânico com betoneira 400 l, aplicada manualmente em panos de fachada com presença de vãos, espessura de 25 mm. af_08/2022</t>
  </si>
  <si>
    <t>Emboço, em argamassa traço 1:2:8, preparo mecânico, aplicado manualmente em paredes internas de ambientes com área entre 5m² e 10m², e = 17,5mm, com taliscas. af_03/2024</t>
  </si>
  <si>
    <t>104958</t>
  </si>
  <si>
    <t>Massa única, em argamassa traço 1:2:8 preparo mecânico, aplicada manualmente em paredes internas de ambientes com área maior que 10m², e = 10mm, com taliscas. af_03/2024</t>
  </si>
  <si>
    <t>Revestimento cerâmico para paredes internas com placas tipo esmaltada extra de dimensões 33x45 cm aplicadas na altura inteira das paredes. af_02/2023_pe</t>
  </si>
  <si>
    <t>FNDE 293</t>
  </si>
  <si>
    <t>Revestimento cerâmico para paredes internas com placas tipo esmaltada extra de dimensões 10x10 cm cor amarela aplicadas na altura inteira das paredes</t>
  </si>
  <si>
    <t>FNDE 294</t>
  </si>
  <si>
    <t>Revestimento cerâmico para paredes internas com placas tipo esmaltada extra de dimensões 10x10 cm cor azul aplicadas na altura inteira das paredes</t>
  </si>
  <si>
    <t>FNDE 295</t>
  </si>
  <si>
    <t>Revestimento cerâmico para paredes internas com placas tipo esmaltada extra de dimensões 10x10 cm cor branca aplicadas na altura inteira das paredes</t>
  </si>
  <si>
    <t>FNDE 296</t>
  </si>
  <si>
    <t>Revestimento cerâmico para paredes internas com placas tipo esmaltada extra de dimensões 10x10 cm cor vermelha aplicadas na altura inteira das paredes</t>
  </si>
  <si>
    <t>FNDE 245</t>
  </si>
  <si>
    <t>Roda meio em madeira, altura 7cm, fixado com cola</t>
  </si>
  <si>
    <t>FNDE 37</t>
  </si>
  <si>
    <t>Cantoneira de borracha - ambiente solário</t>
  </si>
  <si>
    <t>Forro em drywall, para ambientes comerciais, inclusive estrutura birecional de fixação. af_08/2023_ps</t>
  </si>
  <si>
    <t>FNDE 18</t>
  </si>
  <si>
    <t>Forro de fibra mineral em placas de 625 x 625 mm, e = 15 mm, borda reta, com pintura antimofo, apoiado em perfil de aco galvanizado com 24 mm de base - instalado</t>
  </si>
  <si>
    <t>SISTEMAS DE PISOS</t>
  </si>
  <si>
    <t>10.5</t>
  </si>
  <si>
    <t>10.6</t>
  </si>
  <si>
    <t>10.7</t>
  </si>
  <si>
    <t>10.8</t>
  </si>
  <si>
    <t>10.9</t>
  </si>
  <si>
    <t>10.10</t>
  </si>
  <si>
    <t>10.11</t>
  </si>
  <si>
    <t>10.12</t>
  </si>
  <si>
    <t>10.13</t>
  </si>
  <si>
    <t>10.14</t>
  </si>
  <si>
    <t>10.15</t>
  </si>
  <si>
    <t>10.16</t>
  </si>
  <si>
    <t>10.17</t>
  </si>
  <si>
    <t>10.18</t>
  </si>
  <si>
    <t>10.19</t>
  </si>
  <si>
    <t>10.20</t>
  </si>
  <si>
    <t>10.21</t>
  </si>
  <si>
    <t>10.22</t>
  </si>
  <si>
    <t>10.23</t>
  </si>
  <si>
    <t>10.24</t>
  </si>
  <si>
    <t>10.25</t>
  </si>
  <si>
    <t>10.26</t>
  </si>
  <si>
    <t>10.27</t>
  </si>
  <si>
    <t>10.28</t>
  </si>
  <si>
    <t>10.29</t>
  </si>
  <si>
    <t>Armação para execução de radier, piso de concreto ou laje sobre solo, com uso de tela q-92. af_09/2021</t>
  </si>
  <si>
    <t>Contrapiso em argamassa traço 1:4 (cimento e areia), preparo mecânico com betoneira 400 l, aplicado em áreas secas sobre laje, aderido, acabamento não reforçado, espessura 3cm. af_07/2021</t>
  </si>
  <si>
    <t>Contrapiso em argamassa traço 1:4 (cimento e areia), preparo mecânico com betoneira 400 l, aplicado em áreas molhadas sobre laje, aderido, acabamento não reforçado, espessura 3cm. af_07/2021</t>
  </si>
  <si>
    <t>Piso em granilite, marmorite ou granitina em ambientes internos, com espessura de 8 mm, incluso mistura em betoneira, colocação das juntas, aplicação do piso, 4 polimentos com politriz, estucamento, selador e cera. af_06/2022</t>
  </si>
  <si>
    <t>Revestimento cerâmico para piso com placas tipo esmaltada de dimensões 60x60 cm aplicada em ambientes de área maior que 10 m2. af_02/2023_pe</t>
  </si>
  <si>
    <t>Revestimento cerâmico para piso com placas tipo esmaltada de dimensões 45x45 cm aplicada em ambientes de área maior que 10 m2. af_02/2023_pe</t>
  </si>
  <si>
    <t>FNDE 09</t>
  </si>
  <si>
    <t>Nata de cimento com cola pva, para nivelamento de contrapiso para assentamento de piso vinílico</t>
  </si>
  <si>
    <t>FNDE 298</t>
  </si>
  <si>
    <t>Piso vinílico em manta, padrão liso, amarelo, espessura 2 mm, fixado com cola.</t>
  </si>
  <si>
    <t>FNDE 297</t>
  </si>
  <si>
    <t>Piso vinílico em manta, padrão liso, cinza escuro, espessura 2 mm, fixado com cola</t>
  </si>
  <si>
    <t>FNDE 299</t>
  </si>
  <si>
    <t>Piso vinílico em manta, padrão liso, azul, espessura 2 mm, fixado com cola</t>
  </si>
  <si>
    <t>FNDE 300</t>
  </si>
  <si>
    <t>Piso vinílico em manta, padrão liso, cinza claro, espessura 2 mm, fixado com cola</t>
  </si>
  <si>
    <t>Rodapé cerâmico de 7cm de altura com placas tipo esmaltada de dimensões 60x60cm. af_02/2023</t>
  </si>
  <si>
    <t>Rodapé em poliestireno, altura 5 cm. af_09/2020</t>
  </si>
  <si>
    <t>Soleira em granito, largura 15 cm, espessura 2,0 cm. af_09/2020</t>
  </si>
  <si>
    <t>Execução de pavimento em piso intertravado, com bloco retangular de 20 x 10 cm, espessura 10 cm. af_10/2022</t>
  </si>
  <si>
    <t>FNDE 400</t>
  </si>
  <si>
    <t>Piso podotátil de alerta, cor amarela, de borracha, assentado sobre argamassa</t>
  </si>
  <si>
    <t>FNDE 401</t>
  </si>
  <si>
    <t>Piso podotátil de alerta e direcional, cor azul, de borracha, assentado sobre argamassa</t>
  </si>
  <si>
    <t>FNDE 190</t>
  </si>
  <si>
    <t>Piso podotátil de alerta e direcional, cor vermelha, de concreto, assentado sobre argamassa</t>
  </si>
  <si>
    <t>FNDE 10</t>
  </si>
  <si>
    <t>Colchão drenante de areia h= 30 cm</t>
  </si>
  <si>
    <t>Plantio de grama batatais em placas. af_07/2024</t>
  </si>
  <si>
    <t>FNDE 38</t>
  </si>
  <si>
    <t>Fita 3m colante antiderrapante para piso</t>
  </si>
  <si>
    <t>Execução de passeio (calçada) ou piso de concreto com concreto moldado in loco, feito em obra, acabamento convencional, espessura 8 cm, armado. af_08/2022</t>
  </si>
  <si>
    <t>PINTURAS E ACABAMENTOS</t>
  </si>
  <si>
    <t>11.4</t>
  </si>
  <si>
    <t>11.5</t>
  </si>
  <si>
    <t>11.6</t>
  </si>
  <si>
    <t>11.7</t>
  </si>
  <si>
    <t>11.8</t>
  </si>
  <si>
    <t>11.9</t>
  </si>
  <si>
    <t>11.10</t>
  </si>
  <si>
    <t>11.11</t>
  </si>
  <si>
    <t>11.12</t>
  </si>
  <si>
    <t>11.13</t>
  </si>
  <si>
    <t>11.14</t>
  </si>
  <si>
    <t>11.15</t>
  </si>
  <si>
    <t>11.16</t>
  </si>
  <si>
    <t>11.17</t>
  </si>
  <si>
    <t>11.18</t>
  </si>
  <si>
    <t>11.19</t>
  </si>
  <si>
    <t>11.20</t>
  </si>
  <si>
    <t>11.21</t>
  </si>
  <si>
    <t>Emassamento com massa látex, aplicação em parede, duas demãos, lixamento manual. af_04/2023</t>
  </si>
  <si>
    <t>Aplicação manual de massa acrílica em paredes externas de casas, duas demãos. af_03/2024</t>
  </si>
  <si>
    <t>FNDE 402</t>
  </si>
  <si>
    <t>Pintura látex acrílica, cor branco gelo, aplicação manual em paredes, duas demãos</t>
  </si>
  <si>
    <t>FNDE 403</t>
  </si>
  <si>
    <t>Pintura látex acrílica, cor vermelho, aplicação manual em paredes, duas demãos</t>
  </si>
  <si>
    <t>FNDE 404</t>
  </si>
  <si>
    <t>Pintura látex acrílica, cor cinza, aplicação manual em paredes, duas demãos</t>
  </si>
  <si>
    <t>FNDE 405</t>
  </si>
  <si>
    <t>Pintura látex acrílica, cor azul, aplicação manual em paredes, duas demãos</t>
  </si>
  <si>
    <t>FNDE 35</t>
  </si>
  <si>
    <t>Pintura com tinta epóxi em paredes, cor verde, aplicação manual, 2 demãos, incluso primer epóxi</t>
  </si>
  <si>
    <t>FNDE 36</t>
  </si>
  <si>
    <t>Pintura com tinta epóxi em paredes, cor laranja, aplicação manual, 2 demãos, incluso primer epóxi</t>
  </si>
  <si>
    <t>FNDE 201</t>
  </si>
  <si>
    <t>Pintura em esmalte sintético em rodameio de madeira, 2 demãos - cor branco</t>
  </si>
  <si>
    <t>Emassamento com massa látex, aplicação em teto, uma demão, lixamento manual. af_04/2023</t>
  </si>
  <si>
    <t>Pintura látex acrílica premium, aplicação manual em teto, duas demãos. af_04/2023</t>
  </si>
  <si>
    <t>FNDE 406</t>
  </si>
  <si>
    <t>Pintura de piso com tinta epóxi, cor amarelo, aplicação manual, 2 demãos, incluso primer epóxi</t>
  </si>
  <si>
    <t>FNDE 407</t>
  </si>
  <si>
    <t>Pintura de piso com tinta epóxi, cor azul, aplicação manual, 2 demãos, incluso primer epóxi</t>
  </si>
  <si>
    <t>FNDE 409</t>
  </si>
  <si>
    <t>Pintura de piso com tinta epóxi, cor branco, aplicação manual, 2 demãos, incluso primer epóxi</t>
  </si>
  <si>
    <t>Pintura de piso com tinta epóxi, cor cinza, aplicação manual, 2 demãos, incluso primer epóxi</t>
  </si>
  <si>
    <t>FNDE 410</t>
  </si>
  <si>
    <t>Pintura de piso com tinta epóxi, cor laranja, aplicação manual, 2 demãos, incluso primer epóxi</t>
  </si>
  <si>
    <t>FNDE 411</t>
  </si>
  <si>
    <t>Pintura de piso com tinta epóxi, cor verde, aplicação manual, 2 demãos, incluso primer epóxi</t>
  </si>
  <si>
    <t>FNDE 412</t>
  </si>
  <si>
    <t>Pintura de piso com tinta epóxi, cor vermelho, aplicação manual, 2 demãos, incluso primer epóxi</t>
  </si>
  <si>
    <t>INSTALAÇÕES DE ÁGUA FRIA</t>
  </si>
  <si>
    <t>12.7</t>
  </si>
  <si>
    <t>12.8</t>
  </si>
  <si>
    <t>12.9</t>
  </si>
  <si>
    <t>12.10</t>
  </si>
  <si>
    <t>12.11</t>
  </si>
  <si>
    <t>12.12</t>
  </si>
  <si>
    <t>12.13</t>
  </si>
  <si>
    <t>12.14</t>
  </si>
  <si>
    <t>12.15</t>
  </si>
  <si>
    <t>12.16</t>
  </si>
  <si>
    <t>12.17</t>
  </si>
  <si>
    <t>12.18</t>
  </si>
  <si>
    <t>12.19</t>
  </si>
  <si>
    <t>12.20</t>
  </si>
  <si>
    <t>12.21</t>
  </si>
  <si>
    <t>12.22</t>
  </si>
  <si>
    <t>12.23</t>
  </si>
  <si>
    <t>12.24</t>
  </si>
  <si>
    <t>12.25</t>
  </si>
  <si>
    <t>12.26</t>
  </si>
  <si>
    <t>12.27</t>
  </si>
  <si>
    <t>12.28</t>
  </si>
  <si>
    <t>12.29</t>
  </si>
  <si>
    <t>12.30</t>
  </si>
  <si>
    <t>12.31</t>
  </si>
  <si>
    <t>12.32</t>
  </si>
  <si>
    <t>12.33</t>
  </si>
  <si>
    <t>12.34</t>
  </si>
  <si>
    <t>12.35</t>
  </si>
  <si>
    <t>12.36</t>
  </si>
  <si>
    <t>12.37</t>
  </si>
  <si>
    <t>12.38</t>
  </si>
  <si>
    <t>12.39</t>
  </si>
  <si>
    <t>12.40</t>
  </si>
  <si>
    <t>12.41</t>
  </si>
  <si>
    <t>12.42</t>
  </si>
  <si>
    <t>12.43</t>
  </si>
  <si>
    <t>12.44</t>
  </si>
  <si>
    <t>12.45</t>
  </si>
  <si>
    <t>12.46</t>
  </si>
  <si>
    <t>12.47</t>
  </si>
  <si>
    <t>Tubo, pvc, soldável, de 25mm, instalado em ramal ou sub-ramal de água - fornecimento e instalação. af_06/2022</t>
  </si>
  <si>
    <t>Tubo, pvc, soldável, de 40mm, instalado em ramal de distribuição de água - fornecimento e instalação. af_06/2022</t>
  </si>
  <si>
    <t>Tubo, pvc, soldável, de 50mm, instalado em ramal de distribuição de água - fornecimento e instalação. af_06/2022</t>
  </si>
  <si>
    <t>Tubo, pvc, soldável, de 60mm, instalado em prumada de água - fornecimento e instalação. af_06/2022</t>
  </si>
  <si>
    <t>Tubo, pvc, soldável, de 85mm, instalado em prumada de água - fornecimento e instalação. af_06/2022</t>
  </si>
  <si>
    <t>FNDE 119</t>
  </si>
  <si>
    <t>Tubo de descarga, tipo bengala, para ligacao caixa de descarga - embutir, pvc, 40 mm x 150 cm</t>
  </si>
  <si>
    <t>Adaptador curto com bolsa e rosca para registro, pvc, soldável, dn 25mm x 3/4 , instalado em ramal de distribuição de água - fornecimento e instalação. af_06/2022</t>
  </si>
  <si>
    <t>Adaptador curto com bolsa e rosca para registro, pvc, soldável, dn 40 mm x 1 1/4 , instalado em reservação de água de edificação que possua reservatório de fibra/fibrocimento fornecimento e instalação. af_06/2016</t>
  </si>
  <si>
    <t>Adaptador curto com bolsa e rosca para registro, pvc, soldável, dn 50mm x 1.1/2", instalado em ramal de distribuição de água - fornecimento e instalação. af_06/2022</t>
  </si>
  <si>
    <t>Adaptador curto com bolsa e rosca para registro, pvc, soldável, dn 85mm x 3 , instalado em prumada de água - fornecimento e instalação. af_06/2022</t>
  </si>
  <si>
    <t>Bucha de redução, curta, pvc, soldável, dn 60 x 50 mm, instalado em prumada de água - fornecimento e instalação. af_06/2022</t>
  </si>
  <si>
    <t>Bucha de redução, longa, pvc, soldável, dn 60 x 25 mm, instalado em prumada de água - fornecimento e instalação. af_06/2022</t>
  </si>
  <si>
    <t>FNDE 413</t>
  </si>
  <si>
    <t>Bucha de redução, longa, pvc, soldável, dn 85 x 60 mm, instalado em prumada de água - fornecimento e instalação</t>
  </si>
  <si>
    <t>Colar de tomada, pvc, com travas, de 110 mm x 1/2" ou 110 mm x 3/4", para ligação predial de água. af_06/2022</t>
  </si>
  <si>
    <t>Curva 90 graus, pvc, soldável, dn 50mm, instalado em ramal de distribuição de água - fornecimento e instalação. af_06/2022</t>
  </si>
  <si>
    <t>Joelho 90 graus, pvc, soldável, dn 25mm, instalado em ramal de distribuição de água - fornecimento e instalação. af_06/2022</t>
  </si>
  <si>
    <t>Joelho 90 graus, pvc, soldável, dn 40mm, instalado em ramal de distribuição de água - fornecimento e instalação. af_06/2022</t>
  </si>
  <si>
    <t>Joelho 90 graus, pvc, soldável, dn 50mm, instalado em ramal de distribuição de água - fornecimento e instalação. af_06/2022</t>
  </si>
  <si>
    <t>Joelho 90 graus, pvc, soldável, dn 60mm, instalado em prumada de água - fornecimento e instalação. af_06/2022</t>
  </si>
  <si>
    <t>Joelho 90 graus, pvc, soldável, dn 85mm, instalado em prumada de água - fornecimento e instalação. af_06/2022</t>
  </si>
  <si>
    <t>FNDE 415</t>
  </si>
  <si>
    <t>Joelho 90 graus, pvc, soldável, com rosca, dn 25mm x 3/4 - fornecimento e instalação. af_06/2022</t>
  </si>
  <si>
    <t>Joelho 45 graus, pvc, soldável, dn 25mm, instalado em ramal de distribuição de água - fornecimento e instalação. af_06/2022</t>
  </si>
  <si>
    <t>Joelho 45 graus, pvc, soldável, dn 40mm, instalado em ramal de distribuição de água - fornecimento e instalação. af_06/2022</t>
  </si>
  <si>
    <t>Joelho 90 graus com bucha de latão, pvc, soldável, dn 25mm, x 3/4 instalado em ramal ou sub-ramal de água - fornecimento e instalação. af_06/2022</t>
  </si>
  <si>
    <t>Joelho 90 graus com bucha de latão, pvc, soldável, dn 25mm, x 1/2 instalado em ramal ou sub-ramal de água - fornecimento e instalação. af_06/2022</t>
  </si>
  <si>
    <t>Luva, pvc, soldável, dn 25mm, instalado em ramal de distribuição de água - fornecimento e instalação. af_06/2022</t>
  </si>
  <si>
    <t>Luva, pvc, soldável, dn 50mm, instalado em ramal de distribuição de água - fornecimento e instalação. af_06/2022</t>
  </si>
  <si>
    <t>Luva, pvc, soldável, dn 60mm, instalado em prumada de água - fornecimento e instalação. af_06/2022</t>
  </si>
  <si>
    <t>Luva soldável e com rosca, pvc, soldável, dn 25mm x 3/4 , instalado em ramal ou sub-ramal de água - fornecimento e instalação. af_06/2022</t>
  </si>
  <si>
    <t>Luva, pvc, soldável, dn 85mm, instalado em prumada de água - fornecimento e instalação. af_06/2022</t>
  </si>
  <si>
    <t>Te, pvc, soldável, dn 25mm, instalado em ramal de distribuição de água - fornecimento e instalação. af_06/2022</t>
  </si>
  <si>
    <t>Te, pvc, soldável, dn 40mm, instalado em ramal de distribuição de água - fornecimento e instalação. af_06/2022</t>
  </si>
  <si>
    <t>Te, pvc, soldável, dn 50mm, instalado em ramal de distribuição de água - fornecimento e instalação. af_06/2022</t>
  </si>
  <si>
    <t>Te, pvc, soldável, dn 60mm, instalado em prumada de água - fornecimento e instalação. af_06/2022</t>
  </si>
  <si>
    <t>Te, pvc, soldável, dn 85mm, instalado em prumada de água - fornecimento e instalação. af_06/2022</t>
  </si>
  <si>
    <t>Tê de redução, pvc, soldável, dn 50mm x 25mm, instalado em prumada de água - fornecimento e instalação. af_06/2022</t>
  </si>
  <si>
    <t>Te de redução, pvc, soldável, dn 85mm x 60mm, instalado em prumada de água - fornecimento e instalação. af_06/2022</t>
  </si>
  <si>
    <t>Tê com bucha de latão na bolsa central, pvc, soldável, dn 25mm x 1/2 , instalado em ramal ou sub-ramal de água - fornecimento e instalação. af_06/2022</t>
  </si>
  <si>
    <t>Registro de gaveta bruto, latão, roscável, 3" - fornecimento e instalação. af_08/2021</t>
  </si>
  <si>
    <t>Registro de gaveta bruto, latão, roscável, 1 1/2", com acabamento e canopla cromados - fornecimento e instalação. af_08/2021</t>
  </si>
  <si>
    <t>Registro de gaveta bruto, latão, roscável, 3/4", com acabamento e canopla cromados - fornecimento e instalação. af_08/2021</t>
  </si>
  <si>
    <t>Registro de pressão bruto, latão, roscável, 3/4", com acabamento e canopla cromados - fornecimento e instalação. af_08/2021</t>
  </si>
  <si>
    <t>Registro de esfera, pvc, roscável, com borboleta, 3/4" - fornecimento e instalação. af_08/2021</t>
  </si>
  <si>
    <t>Registro de esfera, pvc, roscável, com volante, 3/4" - fornecimento e instalação. af_08/2021</t>
  </si>
  <si>
    <t>Registro de gaveta bruto, latão, roscável, 1 1/4" - fornecimento e instalação. af_08/2021</t>
  </si>
  <si>
    <t>FNDE 215</t>
  </si>
  <si>
    <t>Válvula de descarga metálica, duplo acionamento eco, base 1 1/2", acabamento metalico cromado - fornecimento e instalação</t>
  </si>
  <si>
    <t>FNDE 471</t>
  </si>
  <si>
    <t>Reservatório metálico cilindrico cap. 30.000 litros, com guarda-corpo, escada e pintura</t>
  </si>
  <si>
    <t>INSTALAÇÕES DE ÁGUAS PLUVIAIS</t>
  </si>
  <si>
    <t>13.4</t>
  </si>
  <si>
    <t>13.5</t>
  </si>
  <si>
    <t>13.6</t>
  </si>
  <si>
    <t>13.7</t>
  </si>
  <si>
    <t>13.8</t>
  </si>
  <si>
    <t>13.9</t>
  </si>
  <si>
    <t>13.10</t>
  </si>
  <si>
    <t>13.11</t>
  </si>
  <si>
    <t>13.12</t>
  </si>
  <si>
    <t>13.13</t>
  </si>
  <si>
    <t>13.14</t>
  </si>
  <si>
    <t>13.15</t>
  </si>
  <si>
    <t>13.16</t>
  </si>
  <si>
    <t>13.17</t>
  </si>
  <si>
    <t>13.18</t>
  </si>
  <si>
    <t>13.19</t>
  </si>
  <si>
    <t>Tubo pvc, série r, água pluvial, dn 100 mm, fornecido e instalado em condutores verticais de águas pluviais. af_06/2022</t>
  </si>
  <si>
    <t>Tubo pvc, série r, água pluvial, dn 150 mm, fornecido e instalado em condutores verticais de águas pluviais. af_06/2022</t>
  </si>
  <si>
    <t>Tubo de pvc corrugado de dupla parede para rede coletora de esgoto, dn 200 mm, junta elástica - fornecimento e assentamento. af_01/2021</t>
  </si>
  <si>
    <t>Tubo de pvc corrugado de dupla parede para rede coletora de esgoto, dn 250 mm, junta elástica - fornecimento e assentamento. af_01/2021</t>
  </si>
  <si>
    <t>Tubo pvc, série r, água pluvial, dn 50 mm, fornecido e instalado em ramal de encaminhamento. af_06/2022</t>
  </si>
  <si>
    <t>Tê, pvc, serie r, água pluvial, dn 100 x 100 mm, junta elástica, fornecido e instalado em ramal de encaminhamento. af_06/2022</t>
  </si>
  <si>
    <t>Cap, pvc, serie r, água pluvial, dn 100 mm, junta elástica, fornecido e instalado em ramal de encaminhamento. af_06/2022</t>
  </si>
  <si>
    <t>FNDE 30</t>
  </si>
  <si>
    <t>Curva 45 graus, pvc, serie r, água pluvial, dn 200 mm, vinilfort, junta elástica, fornecido e instalado em ramal de encaminhamento</t>
  </si>
  <si>
    <t>Joelho 45 graus, pvc, serie r, água pluvial, dn 100 mm, junta elástica, fornecido e instalado em condutores verticais de águas pluviais. af_06/2022</t>
  </si>
  <si>
    <t>Joelho 45 graus, pvc, serie r, água pluvial, dn 50 mm, junta elástica, fornecido e instalado em ramal de encaminhamento. af_06/2022</t>
  </si>
  <si>
    <t>Joelho 90 graus, pvc, serie r, água pluvial, dn 100 mm, junta elástica, fornecido e instalado em condutores verticais de águas pluviais. af_06/2022</t>
  </si>
  <si>
    <t>Junção de redução invertida, pvc, série normal, esgoto predial, dn 100 x 50 mm, junta elástica, fornecido e instalado em ramal de descarga ou ramal de esgoto sanitário. af_08/2022</t>
  </si>
  <si>
    <t>FNDE 416</t>
  </si>
  <si>
    <t>Junção simples, pvc, serie r, água pluvial, dn 100 x 50 mm, junta elástica, fornecido e instalado em condutores verticais de águas pluviais</t>
  </si>
  <si>
    <t>FNDE 421</t>
  </si>
  <si>
    <t>Junção simples, pvc, serie r, água pluvial, dn 150 x 75 mm, junta elástica, fornecido e instalado em condutores verticais de águas pluviais</t>
  </si>
  <si>
    <t>Redução excêntrica, pvc, serie r, água pluvial, dn 75 x 50 mm, junta elástica, fornecido e instalado em ramal de encaminhamento. af_06/2022</t>
  </si>
  <si>
    <t>Caixa enterrada hidráulica retangular em alvenaria com tijolos cerâmicos maciços, dimensões internas: 0,6x0,6x0,6 m para rede de drenagem. af_12/2020</t>
  </si>
  <si>
    <t>Caixa sifonada, pvc, dn 100 x 100 x 50 mm, fornecida e instalada em ramais de encaminhamento de água pluvial. af_06/2022</t>
  </si>
  <si>
    <t>FNDE 78</t>
  </si>
  <si>
    <t>Cisterna vertical - reservatório água da chuva - 300 litros</t>
  </si>
  <si>
    <t>FNDE 79</t>
  </si>
  <si>
    <t>Smart filtro</t>
  </si>
  <si>
    <t>INSTALAÇÕES DE ESGOTO SANITÁRIO</t>
  </si>
  <si>
    <t>14.3</t>
  </si>
  <si>
    <t>14.4</t>
  </si>
  <si>
    <t>14.5</t>
  </si>
  <si>
    <t>14.6</t>
  </si>
  <si>
    <t>14.7</t>
  </si>
  <si>
    <t>14.8</t>
  </si>
  <si>
    <t>14.9</t>
  </si>
  <si>
    <t>14.10</t>
  </si>
  <si>
    <t>14.11</t>
  </si>
  <si>
    <t>14.12</t>
  </si>
  <si>
    <t>14.13</t>
  </si>
  <si>
    <t>14.14</t>
  </si>
  <si>
    <t>14.15</t>
  </si>
  <si>
    <t>14.16</t>
  </si>
  <si>
    <t>14.17</t>
  </si>
  <si>
    <t>14.18</t>
  </si>
  <si>
    <t>14.19</t>
  </si>
  <si>
    <t>14.20</t>
  </si>
  <si>
    <t>14.21</t>
  </si>
  <si>
    <t>14.22</t>
  </si>
  <si>
    <t>14.23</t>
  </si>
  <si>
    <t>14.24</t>
  </si>
  <si>
    <t>14.25</t>
  </si>
  <si>
    <t>14.26</t>
  </si>
  <si>
    <t>14.27</t>
  </si>
  <si>
    <t>14.28</t>
  </si>
  <si>
    <t>14.29</t>
  </si>
  <si>
    <t>14.30</t>
  </si>
  <si>
    <t>14.31</t>
  </si>
  <si>
    <t>14.32</t>
  </si>
  <si>
    <t>14.33</t>
  </si>
  <si>
    <t>14.34</t>
  </si>
  <si>
    <t>14.35</t>
  </si>
  <si>
    <t>14.36</t>
  </si>
  <si>
    <t>14.37</t>
  </si>
  <si>
    <t>14.38</t>
  </si>
  <si>
    <t>14.39</t>
  </si>
  <si>
    <t>14.40</t>
  </si>
  <si>
    <t>14.41</t>
  </si>
  <si>
    <t>14.42</t>
  </si>
  <si>
    <t>14.43</t>
  </si>
  <si>
    <t>14.44</t>
  </si>
  <si>
    <t>14.45</t>
  </si>
  <si>
    <t>14.46</t>
  </si>
  <si>
    <t>Tubo pvc, serie normal, esgoto predial, dn 40 mm, fornecido e instalado em ramal de descarga ou ramal de esgoto sanitário. af_08/2022</t>
  </si>
  <si>
    <t>Tubo pvc, serie normal, esgoto predial, dn 50 mm, fornecido e instalado em ramal de descarga ou ramal de esgoto sanitário. af_08/2022</t>
  </si>
  <si>
    <t>Tubo pvc, serie normal, esgoto predial, dn 75 mm, fornecido e instalado em ramal de descarga ou ramal de esgoto sanitário. af_08/2022</t>
  </si>
  <si>
    <t>Tubo pvc, serie normal, esgoto predial, dn 100 mm, fornecido e instalado em ramal de descarga ou ramal de esgoto sanitário. af_08/2022</t>
  </si>
  <si>
    <t>Tubo pvc, serie normal, esgoto predial, dn 150 mm, fornecido e instalado em subcoletor aéreo de esgoto sanitário. af_08/2022</t>
  </si>
  <si>
    <t>Bucha de redução longa, pvc, série normal, esgoto predial, dn 50 x 40 mm, junta soldável e elástica, fornecido e instalado em ramal de descarga ou ramal de esgoto sanitário. af_08/2022</t>
  </si>
  <si>
    <t>Curva curta 90 graus, pvc, serie normal, esgoto predial, dn 40 mm, junta soldável, fornecido e instalado em ramal de descarga ou ramal de esgoto sanitário. af_08/2022</t>
  </si>
  <si>
    <t>Curva curta 90 graus, pvc, serie normal, esgoto predial, dn 50 mm, junta elástica, fornecido e instalado em prumada de esgoto sanitário ou ventilação. af_08/2022</t>
  </si>
  <si>
    <t>Curva curta 90 graus, pvc, serie normal, esgoto predial, dn 100 mm, junta elástica, fornecido e instalado em ramal de descarga ou ramal de esgoto sanitário. af_08/2022</t>
  </si>
  <si>
    <t>FNDE 417</t>
  </si>
  <si>
    <t>Curva longa 45 graus, pvc, serie normal, esgoto predial, dn 75 mm, junta elástica, fornecido e instalado em prumada de esgoto sanitário ou ventilação</t>
  </si>
  <si>
    <t>Curva longa, 45 graus, pvc ocre, junta elástica, dn 100 mm, para coletor predial de esgoto. af_06/2022</t>
  </si>
  <si>
    <t>FNDE 420</t>
  </si>
  <si>
    <t>Curva curta 45 graus, pvc, serie normal, esgoto predial, dn 100 mm, junta elástica, fornecido e instalado em ramal de descarga ou ramal de esgoto sanitário.</t>
  </si>
  <si>
    <t>Joelho 45 graus, pvc, serie normal, esgoto predial, dn 40 mm, junta soldável, fornecido e instalado em ramal de descarga ou ramal de esgoto sanitário. af_08/2022</t>
  </si>
  <si>
    <t>Joelho 45 graus, pvc, serie normal, esgoto predial, dn 50 mm, junta elástica, fornecido e instalado em ramal de descarga ou ramal de esgoto sanitário. af_08/2022</t>
  </si>
  <si>
    <t>Joelho 45 graus, pvc, serie normal, esgoto predial, dn 75 mm, junta elástica, fornecido e instalado em ramal de descarga ou ramal de esgoto sanitário. af_08/2022</t>
  </si>
  <si>
    <t>Joelho 45 graus, pvc, serie normal, esgoto predial, dn 100 mm, junta elástica, fornecido e instalado em ramal de descarga ou ramal de esgoto sanitário. af_08/2022</t>
  </si>
  <si>
    <t>Joelho 45 graus, pvc, serie normal, esgoto predial, dn 150 mm, junta elástica, fornecido e instalado em subcoletor aéreo de esgoto sanitário. af_08/2022</t>
  </si>
  <si>
    <t>Joelho 90 graus, pvc, serie normal, esgoto predial, dn 40 mm, junta soldável, fornecido e instalado em ramal de descarga ou ramal de esgoto sanitário. af_08/2022</t>
  </si>
  <si>
    <t>Joelho 90 graus, pvc, serie normal, esgoto predial, dn 50 mm, junta elástica, fornecido e instalado em ramal de descarga ou ramal de esgoto sanitário. af_08/2022</t>
  </si>
  <si>
    <t>Joelho 90 graus, pvc, serie normal, esgoto predial, dn 100 mm, junta elástica, fornecido e instalado em ramal de descarga ou ramal de esgoto sanitário. af_08/2022</t>
  </si>
  <si>
    <t>Junção simples, pvc, serie normal, esgoto predial, dn 100 x 100 mm, junta elástica, fornecido e instalado em prumada de esgoto sanitário ou ventilação. af_08/2022</t>
  </si>
  <si>
    <t>Junção simples, pvc, serie normal, esgoto predial, dn 50 x 50 mm, junta elástica, fornecido e instalado em prumada de esgoto sanitário ou ventilação. af_08/2022</t>
  </si>
  <si>
    <t>Junção simples, pvc, serie normal, esgoto predial, dn 40 mm, junta soldável, fornecido e instalado em ramal de descarga ou ramal de esgoto sanitário. af_08/2022</t>
  </si>
  <si>
    <t>Junção simples, pvc, serie r, água pluvial, dn 100 x 75 mm, junta elástica, fornecido e instalado em ramal de encaminhamento. af_06/2022</t>
  </si>
  <si>
    <t>FNDE 418</t>
  </si>
  <si>
    <t>Junção simples, pvc, serie r, água pluvial, dn 100 x 50 mm, junta elástica, fornecido e instalado em ramal de encaminhamento</t>
  </si>
  <si>
    <t>FNDE 419</t>
  </si>
  <si>
    <t>Junção simples, pvc, serie r, água pluvial, dn 75 x 50 mm, junta elástica, fornecido e instalado em ramal de encaminhamento</t>
  </si>
  <si>
    <t>Caixa sifonada, com grelha quadrada, pvc, dn 150 x 150 x 50 mm, junta soldável, fornecida e instalada em ramal de descarga ou em ramal de esgoto sanitário. af_08/2022</t>
  </si>
  <si>
    <t>Caixa sifonada, pvc, dn 150 x 185 x 75 mm, junta elástica, fornecida e instalada em ramal de descarga ou em ramal de esgoto sanitário. af_08/2022</t>
  </si>
  <si>
    <t>Ralo sifonado, pvc, dn 100 x 40 mm, junta soldável, fornecido e instalado em ramais de encaminhamento de água pluvial. af_06/2022</t>
  </si>
  <si>
    <t>Caixa de gordura simples (capacidade: 36 l), retangular, em alvenaria com blocos de concreto, dimensões internas = 0,2x0,4 m, altura interna = 0,8 m. af_12/2020</t>
  </si>
  <si>
    <t>Tanque séptico retangular, em alvenaria com blocos de concreto, dimensões internas: 1,6 x 4,6 x h=2,4 m, volume útil: 14720 l (para 105 contribuintes). af_12/2020</t>
  </si>
  <si>
    <t>Sumidouro circular, em concreto pré-moldado, diâmetro interno = 2,88 m, altura interna = 3,0 m, área de infiltração: 31,4 m² (para 12 contribuintes). af_12/2020_pa</t>
  </si>
  <si>
    <t>Filtro anaeróbio retangular, em alvenaria com blocos de concreto, dimensões internas: 1,4 x 3,0 x h=1,67 m, volume útil: 5040 l (para 32 contribuintes). af_12/2020</t>
  </si>
  <si>
    <t>Joelho 90 graus, pvc, serie normal, esgoto predial, dn 50 mm, junta elástica, fornecido e instalado em prumada de esgoto sanitário ou ventilação. af_08/2022</t>
  </si>
  <si>
    <t>Joelho 90 graus, pvc, serie normal, esgoto predial, dn 75 mm, junta elástica, fornecido e instalado em prumada de esgoto sanitário ou ventilação. af_08/2022</t>
  </si>
  <si>
    <t>Luva simples, pvc, serie normal, esgoto predial, dn 50 mm, junta elástica, fornecido e instalado em prumada de esgoto sanitário ou ventilação. af_08/2022</t>
  </si>
  <si>
    <t>Terminal de ventilação, pvc, série normal, esgoto predial, dn 50 mm, junta soldável, fornecido e instalado em prumada de esgoto sanitário ou ventilação. af_08/2022</t>
  </si>
  <si>
    <t>Tê, pvc, serie r, água pluvial, dn 100 x 75 mm, junta elástica, fornecido e instalado em condutores verticais de águas pluviais. af_06/2022</t>
  </si>
  <si>
    <t>Te, pvc, série normal, esgoto predial, dn 100 x 50 mm, junta elástica, fornecido e instalado em prumada de esgoto sanitário ou ventilação. af_08/2022</t>
  </si>
  <si>
    <t>Te, pvc, serie normal, esgoto predial, dn 50 x 50 mm, junta elástica, fornecido e instalado em prumada de esgoto sanitário ou ventilação. af_08/2022</t>
  </si>
  <si>
    <t>Te de redução, pvc, soldável, dn 75mm x 50mm, instalado em prumada de água - fornecimento e instalação. af_06/2022</t>
  </si>
  <si>
    <t>LOUÇAS, ACESSÓRIOS E METAIS</t>
  </si>
  <si>
    <t>15.5</t>
  </si>
  <si>
    <t>15.6</t>
  </si>
  <si>
    <t>15.7</t>
  </si>
  <si>
    <t>15.8</t>
  </si>
  <si>
    <t>15.9</t>
  </si>
  <si>
    <t>15.10</t>
  </si>
  <si>
    <t>15.11</t>
  </si>
  <si>
    <t>15.12</t>
  </si>
  <si>
    <t>15.13</t>
  </si>
  <si>
    <t>15.14</t>
  </si>
  <si>
    <t>15.15</t>
  </si>
  <si>
    <t>15.16</t>
  </si>
  <si>
    <t>15.17</t>
  </si>
  <si>
    <t>15.18</t>
  </si>
  <si>
    <t>15.19</t>
  </si>
  <si>
    <t>15.20</t>
  </si>
  <si>
    <t>15.21</t>
  </si>
  <si>
    <t>15.22</t>
  </si>
  <si>
    <t>15.23</t>
  </si>
  <si>
    <t>15.24</t>
  </si>
  <si>
    <t>15.25</t>
  </si>
  <si>
    <t>15.26</t>
  </si>
  <si>
    <t>15.27</t>
  </si>
  <si>
    <t>15.28</t>
  </si>
  <si>
    <t>15.29</t>
  </si>
  <si>
    <t>15.30</t>
  </si>
  <si>
    <t>15.31</t>
  </si>
  <si>
    <t>15.32</t>
  </si>
  <si>
    <t>15.33</t>
  </si>
  <si>
    <t>15.34</t>
  </si>
  <si>
    <t>Vaso sanitario sifonado convencional com louça branca, incluso conjunto de ligação para bacia sanitária ajustável - fornecimento e instalação. af_01/2020</t>
  </si>
  <si>
    <t>Vaso sanitário infantil louça branca - fornecimento e instalacao. af_01/2020</t>
  </si>
  <si>
    <t>Assento sanitário convencional - fornecimento e instalacao. af_01/2020</t>
  </si>
  <si>
    <t>Assento sanitário infantil - fornecimento e instalacao. af_01/2020</t>
  </si>
  <si>
    <t>FNDE 11</t>
  </si>
  <si>
    <t>Banheira plástica rígida, 77x45x20cm de embutir, conforme detalhe de projeto</t>
  </si>
  <si>
    <t>FNDE 219</t>
  </si>
  <si>
    <t>Lavatório de canto, louça branca suspenso, 29,5 x 39cm ou equivalente, padrão popular - fornecimento e instalação</t>
  </si>
  <si>
    <t>Cuba de embutir oval em louça branca, 35 x 50cm ou equivalente - fornecimento e instalação. af_01/2020</t>
  </si>
  <si>
    <t>Lavatório louça branca com coluna, *44 x 35,5* cm, padrão popular - fornecimento e instalação. af_01/2020</t>
  </si>
  <si>
    <t>Tanque de louça branca com coluna, 30l ou equivalente - fornecimento e instalação. af_01/2020</t>
  </si>
  <si>
    <t>Cuba de embutir retangular de aço inoxidável, 46 x 30 x 12 cm - fornecimento e instalação. af_01/2020</t>
  </si>
  <si>
    <t>FNDE 217</t>
  </si>
  <si>
    <t>Cuba de embutir retangular de aço inoxidável, 50 x 40 x 20 cm - fornecimento e instalação</t>
  </si>
  <si>
    <t>Cuba de embutir retangular de aço inoxidável, 56 x 33 x 12 cm - fornecimento e instalação. af_01/2020</t>
  </si>
  <si>
    <t>Válvula em metal cromado 1.1/2" x 1.1/2" para tanque ou lavatório, com ou sem ladrão - fornecimento e instalação. af_01/2020</t>
  </si>
  <si>
    <t>Válvula em metal cromado tipo americana 3.1/2" x 1.1/2" para pia - fornecimento e instalação. af_01/2020</t>
  </si>
  <si>
    <t>Sifão do tipo flexível em pvc 1 x 1.1/2 - fornecimento e instalação. af_01/2020</t>
  </si>
  <si>
    <t>Sifão do tipo garrafa/copo em pvc 1.1/4 x 1.1/2" - fornecimento e instalação. af_01/2020</t>
  </si>
  <si>
    <t>FNDE 224</t>
  </si>
  <si>
    <t>Torneira cromada de mesa, 1/2 ou 3/4 , para lavatório, com temporizador - fornecimento e instalação.</t>
  </si>
  <si>
    <t>Torneira cromada longa, de parede, 1/2" ou 3/4", para pia de cozinha, padrão popular - fornecimento e instalação. af_01/2020</t>
  </si>
  <si>
    <t>FNDE 14</t>
  </si>
  <si>
    <t>Torneira eletrica de parede, bica alta, para cozinha, 5500 w (110/220 v)</t>
  </si>
  <si>
    <t>Torneira cromada 1/2" ou 3/4" para tanque, padrão popular - fornecimento e instalação. af_01/2020</t>
  </si>
  <si>
    <t>FNDE 225</t>
  </si>
  <si>
    <t>Torneira cromada de mesa para lavatorio, tipo monocomando - acionamento tipo alavanca</t>
  </si>
  <si>
    <t>FNDE 13</t>
  </si>
  <si>
    <t>Torneira elétrica com mangueira plástica fortti maxi, lorenzettiou equivalente</t>
  </si>
  <si>
    <t>Engate flexível em inox, 1/2 x 40cm - fornecimento e instalação. af_01/2020</t>
  </si>
  <si>
    <t>Chuveiro elétrico comum corpo plástico, tipo ducha - fornecimento e instalação. af_01/2020</t>
  </si>
  <si>
    <t>FNDE 17</t>
  </si>
  <si>
    <t>Ducha / chuveiro metalico, de parede, articulavel, com desviador e ducha manual</t>
  </si>
  <si>
    <t>FNDE 226</t>
  </si>
  <si>
    <t>Barra de apoio reta, em aco inox polido, comprimento 40cm, fixada na parede - fornecimento e instalação</t>
  </si>
  <si>
    <t>Barra de apoio reta, em aco inox polido, comprimento 70 cm, fixada na parede - fornecimento e instalação. af_01/2020</t>
  </si>
  <si>
    <t>Barra de apoio reta, em aco inox polido, comprimento 80 cm, fixada na parede - fornecimento e instalação. af_01/2020</t>
  </si>
  <si>
    <t>Banco articulado, em aco inox, para pcd, fixado na parede - fornecimento e instalação. af_01/2020</t>
  </si>
  <si>
    <t>FNDE 15</t>
  </si>
  <si>
    <t>Toalheiro plastico tipo dispenser para papel toalha interfolhado</t>
  </si>
  <si>
    <t>FNDE 16</t>
  </si>
  <si>
    <t>Papeleira plastica tipo dispenser para papel higienico rolao</t>
  </si>
  <si>
    <t>Saboneteira plastica tipo dispenser para sabonete liquido com reservatorio 800 a 1500 ml, incluso fixação. af_01/2020</t>
  </si>
  <si>
    <t>FNDE 12</t>
  </si>
  <si>
    <t>Espelho cristal, espessura 4mm, com parafusos de fixação, sem moldura</t>
  </si>
  <si>
    <t>FNDE 34</t>
  </si>
  <si>
    <t>Cabide/gancho de banheiro simples em metal cromado</t>
  </si>
  <si>
    <t>INSTALAÇÕES DE PROTEÇÃO CONTRA INCÊNDIO</t>
  </si>
  <si>
    <t>16.6</t>
  </si>
  <si>
    <t>16.7</t>
  </si>
  <si>
    <t>16.8</t>
  </si>
  <si>
    <t>16.9</t>
  </si>
  <si>
    <t>16.10</t>
  </si>
  <si>
    <t>16.11</t>
  </si>
  <si>
    <t>16.12</t>
  </si>
  <si>
    <t>16.13</t>
  </si>
  <si>
    <t>16.14</t>
  </si>
  <si>
    <t>16.15</t>
  </si>
  <si>
    <t>16.16</t>
  </si>
  <si>
    <t>16.17</t>
  </si>
  <si>
    <t>16.18</t>
  </si>
  <si>
    <t>16.19</t>
  </si>
  <si>
    <t>16.20</t>
  </si>
  <si>
    <t>16.21</t>
  </si>
  <si>
    <t>16.22</t>
  </si>
  <si>
    <t>16.23</t>
  </si>
  <si>
    <t>16.24</t>
  </si>
  <si>
    <t>16.25</t>
  </si>
  <si>
    <t>16.26</t>
  </si>
  <si>
    <t>16.27</t>
  </si>
  <si>
    <t>16.28</t>
  </si>
  <si>
    <t>16.29</t>
  </si>
  <si>
    <t>16.30</t>
  </si>
  <si>
    <t>16.31</t>
  </si>
  <si>
    <t>16.32</t>
  </si>
  <si>
    <t>16.33</t>
  </si>
  <si>
    <t>16.34</t>
  </si>
  <si>
    <t>16.35</t>
  </si>
  <si>
    <t>16.36</t>
  </si>
  <si>
    <t>16.37</t>
  </si>
  <si>
    <t>16.38</t>
  </si>
  <si>
    <t>16.39</t>
  </si>
  <si>
    <t>16.40</t>
  </si>
  <si>
    <t>16.41</t>
  </si>
  <si>
    <t>16.42</t>
  </si>
  <si>
    <t>16.43</t>
  </si>
  <si>
    <t>16.44</t>
  </si>
  <si>
    <t>16.45</t>
  </si>
  <si>
    <t>16.46</t>
  </si>
  <si>
    <t>16.47</t>
  </si>
  <si>
    <t>16.48</t>
  </si>
  <si>
    <t>16.49</t>
  </si>
  <si>
    <t>16.50</t>
  </si>
  <si>
    <t>16.51</t>
  </si>
  <si>
    <t>16.52</t>
  </si>
  <si>
    <t>16.53</t>
  </si>
  <si>
    <t>16.54</t>
  </si>
  <si>
    <t>16.55</t>
  </si>
  <si>
    <t>Extintor de incêndio portátil com carga de pqs de 4 Kg, classe bc - fornecimento e instalação. af_10/2020_pe</t>
  </si>
  <si>
    <t>Extintor de incêndio portátil com carga de pqs de 6 Kg, classe bc - fornecimento e instalação. af_10/2020_pe</t>
  </si>
  <si>
    <t>Abrigo para hidrante, 75x45x17cm, com registro globo angular 45 graus 2 1/2", adaptador storz 2 1/2", mangueira de incêndio 15m 2 1/2" e esguicho em latão 2 1/2" - fornecimento e instalação. af_10/2020</t>
  </si>
  <si>
    <t>Hidrante subterrâneo predial (com curva longa e caixa), dn 75 mm - fornecimento e instalação. af_10/2020</t>
  </si>
  <si>
    <t>Registro de gaveta bruto, latão, roscável, 2 1/2" - fornecimento e instalação. af_08/2021</t>
  </si>
  <si>
    <t>Válvula de retenção horizontal, de bronze, roscável, 1 1/2" - fornecimento e instalação. af_08/2021</t>
  </si>
  <si>
    <t>Válvula de retenção horizontal, de bronze, roscável, 2 1/2" - fornecimento e instalação. af_08/2021</t>
  </si>
  <si>
    <t>Válvula de retenção horizontal, de bronze, roscável, 3" - fornecimento e instalação. af_08/2021</t>
  </si>
  <si>
    <t>FNDE 261</t>
  </si>
  <si>
    <t>Registro ou válvula globo angular em latão, para hidrantes em instalação predial de incêndio, 45 graus, 1 1/2" - fornecimento e instalação. af_08/2021</t>
  </si>
  <si>
    <t>Manômetro 0 a 200 psi (0 a 14 Kgf/cm2), d = 50mm - fornecimento e instalação. af_10/2020</t>
  </si>
  <si>
    <t>Válvula de esfera bruta, bronze, roscável, 3/4'' - fornecimento e instalação. af_08/2021</t>
  </si>
  <si>
    <t>FNDE 332</t>
  </si>
  <si>
    <t>Moto bomba 5.00 cv - vazão 12.0 m³/h - pressão 15 mca - fornecimento e instalação</t>
  </si>
  <si>
    <t>FNDE 112</t>
  </si>
  <si>
    <t>Pressostato</t>
  </si>
  <si>
    <t>FNDE 113</t>
  </si>
  <si>
    <t>Tanque de pressão pwb-24lx</t>
  </si>
  <si>
    <t>FNDE 114</t>
  </si>
  <si>
    <t>Válvula de alívio com mola 2"</t>
  </si>
  <si>
    <t>Bomba centrífuga, trifásica, 3 cv ou 2,96 hp, hm 34 a 40 m, q 8,6 a 14,8 m3/h - fornecimento e instalação. af_12/2020</t>
  </si>
  <si>
    <t>FNDE 603</t>
  </si>
  <si>
    <t>Bomba jockey ip-21 bt4 60hz, pressão 15 mca - vazão 1,23 m³/h - fornecimento e instalação</t>
  </si>
  <si>
    <t>Tubo de aço galvanizado com costura, classe média, dn 25 (1"), conexão rosqueada, instalado em rede de alimentação para hidrante - fornecimento e instalação. af_10/2020</t>
  </si>
  <si>
    <t>Tubo de aço galvanizado com costura, classe média, dn 32 (1 1/4"), conexão rosqueada, instalado em rede de alimentação para hidrante - fornecimento e instalação. af_10/2020</t>
  </si>
  <si>
    <t>Tubo de aço galvanizado com costura, classe média, dn 40 (1 1/2"), conexão rosqueada, instalado em rede de alimentação para hidrante - fornecimento e instalação. af_10/2020</t>
  </si>
  <si>
    <t>Tubo de aço galvanizado com costura, classe média, dn 50 (2"), conexão rosqueada, instalado em rede de alimentação para hidrante - fornecimento e instalação. af_10/2020</t>
  </si>
  <si>
    <t>Tubo de aço galvanizado com costura, classe média, dn 65 (2 1/2"), conexão rosqueada, instalado em rede de alimentação para hidrante - fornecimento e instalação. af_10/2020</t>
  </si>
  <si>
    <t>Tubo de aço galvanizado com costura, classe média, dn 80 (3"), conexão rosqueada, instalado em rede de alimentação para hidrante - fornecimento e instalação. af_10/2020</t>
  </si>
  <si>
    <t>FNDE 329</t>
  </si>
  <si>
    <t>Cotovelo 90 graus, em ferro galvanizado, conexão rosqueada, dn 25, instalado em reservação de água de edificação que possua reservatório de fibra/fibrocimento - fornecimento e instalação.</t>
  </si>
  <si>
    <t>FNDE 328</t>
  </si>
  <si>
    <t>Cotovelo 90 graus, em ferro galvanizado, conexão rosqueada, dn 40, instalado em reservação de água de edificação que possua reservatório de fibra/fibrocimento - fornecimento e instalação.</t>
  </si>
  <si>
    <t>Cotovelo 90 graus, em ferro galvanizado, conexão rosqueada, dn 65 mm (2 1/2"), instalado em reservação predial de água - fornecimento e instalação. af_04/2024</t>
  </si>
  <si>
    <t>Cotovelo 90 graus, em ferro galvanizado, conexão rosqueada, dn 80 mm (3"), instalado em reservação predial de água - fornecimento e instalação. af_04/2024</t>
  </si>
  <si>
    <t>FNDE 345</t>
  </si>
  <si>
    <t>Bucha de reducao de ferro galvanizado, com rosca bsp, de 3/4" x 1/2"</t>
  </si>
  <si>
    <t>Luva de redução, em ferro galvanizado, 1" x 3/4", conexão rosqueada, instalado em rede de alimentação para hidrante - fornecimento e instalação. af_10/2020</t>
  </si>
  <si>
    <t>Luva com redução, em aço, conexão soldada, dn 32 x 25 mm (1 1/4" x 1"), instalado em rede de alimentação para sprinkler - fornecimento e instalação. af_10/2020</t>
  </si>
  <si>
    <t>FNDE 333</t>
  </si>
  <si>
    <t>Luva com redução, em aço, conexão soldada, dn 40 x 25 mm (1 1/2" x 1"), instalado em rede de alimentação para hidrante - fornecimento e instalação.</t>
  </si>
  <si>
    <t>Luva com redução, em aço, conexão soldada, dn 65 x 50 mm (2 1/2" x 2"), instalado em prumadas - fornecimento e instalação. af_10/2020</t>
  </si>
  <si>
    <t>FNDE 331</t>
  </si>
  <si>
    <t>Luva com redução, em aço, conexão soldada, dn 75 x 65 mm, instalado em prumadas - fornecimento e instalação.</t>
  </si>
  <si>
    <t>FNDE 335</t>
  </si>
  <si>
    <t>Luva com redução, em aço, conexão soldada, dn 80 x 40 mm , instalado em prumadas - fornecimento e instalação</t>
  </si>
  <si>
    <t>FNDE 336</t>
  </si>
  <si>
    <t>Luva com redução, em aço, conexão soldada, dn 80 x 50 mm, instalado em prumadas - fornecimento e instalação.</t>
  </si>
  <si>
    <t>Luva com redução, em aço, conexão soldada, dn 80 x 65 mm (3" x 2 1/2"), instalado em prumadas - fornecimento e instalação. af_10/2020</t>
  </si>
  <si>
    <t>Tê, em ferro galvanizado, conexão rosqueada, dn 25 (1"), instalado em rede de alimentação para hidrante - fornecimento e instalação. af_10/2020</t>
  </si>
  <si>
    <t>FNDE 338</t>
  </si>
  <si>
    <t>Te de reducao de ferro galvanizado, com rosca bsp, de 1 1/4" x 1"</t>
  </si>
  <si>
    <t>FNDE 339</t>
  </si>
  <si>
    <t>Te de reducao de ferro galvanizado, com rosca bsp, de 2 1/2" x 1"</t>
  </si>
  <si>
    <t>FNDE 340</t>
  </si>
  <si>
    <t>Te de reducao de ferro galvanizado, com rosca bsp, de 2 1/2" x 1 1/2</t>
  </si>
  <si>
    <t>FNDE 341</t>
  </si>
  <si>
    <t>Te de reducao de ferro galvanizado, com rosca bsp, de 2 1/2" x 2"</t>
  </si>
  <si>
    <t>Tê, em ferro galvanizado, conexão rosqueada, dn 65 (2 1/2"), instalado em rede de alimentação para hidrante - fornecimento e instalação. af_10/2020</t>
  </si>
  <si>
    <t>Tê, em ferro galvanizado, conexão rosqueada, dn 80 (3"), instalado em rede de alimentação para hidrante - fornecimento e instalação. af_10/2020</t>
  </si>
  <si>
    <t>FNDE 343</t>
  </si>
  <si>
    <t>Adaptador para manômetro</t>
  </si>
  <si>
    <t>Eletroduto rígido soldável, pvc, dn 25 mm (3/4"), aparente - fornecimento e instalação. af_10/2022_pa</t>
  </si>
  <si>
    <t>Condulete de pvc, tipo x, para eletroduto de pvc soldável dn 25 mm (3/4"), aparente - fornecimento e instalação. af_10/2022</t>
  </si>
  <si>
    <t>Curva 90 graus para eletroduto, pvc, roscável, dn 25 mm (3/4"), para circuitos terminais, instalada em parede - fornecimento e instalação. af_03/2023</t>
  </si>
  <si>
    <t>FNDE 330</t>
  </si>
  <si>
    <t>TaMpa cega em pvc para condulete 4 x 2"</t>
  </si>
  <si>
    <t>Luva para eletroduto, pvc, roscável, dn 25 mm (3/4"), para circuitos terminais, instalada em forro - fornecimento e instalação. af_03/2023</t>
  </si>
  <si>
    <t>FNDE 604</t>
  </si>
  <si>
    <t>Adaptador para condulete 25mm</t>
  </si>
  <si>
    <t>Luminária de emergência, com 30 lâMpadas led de 2 w, sem reator - fornecimento e instalação. af_09/2024</t>
  </si>
  <si>
    <t>FNDE 303</t>
  </si>
  <si>
    <t>Sinalização com placa indicativa fixada na estrutura.</t>
  </si>
  <si>
    <t>Pintura de sinalização vertical de segurança, faixas amarela e preta, aplicação manual, 2 demãos. af_05/2021</t>
  </si>
  <si>
    <t>INSTALAÇÕES ELÉTRICAS - 220v</t>
  </si>
  <si>
    <t>17.5</t>
  </si>
  <si>
    <t>17.6</t>
  </si>
  <si>
    <t>17.7</t>
  </si>
  <si>
    <t>17.8</t>
  </si>
  <si>
    <t>17.9</t>
  </si>
  <si>
    <t>17.10</t>
  </si>
  <si>
    <t>17.11</t>
  </si>
  <si>
    <t>17.12</t>
  </si>
  <si>
    <t>17.13</t>
  </si>
  <si>
    <t>17.14</t>
  </si>
  <si>
    <t>17.15</t>
  </si>
  <si>
    <t>17.16</t>
  </si>
  <si>
    <t>17.17</t>
  </si>
  <si>
    <t>17.18</t>
  </si>
  <si>
    <t>17.19</t>
  </si>
  <si>
    <t>17.20</t>
  </si>
  <si>
    <t>17.21</t>
  </si>
  <si>
    <t>17.22</t>
  </si>
  <si>
    <t>17.23</t>
  </si>
  <si>
    <t>17.24</t>
  </si>
  <si>
    <t>17.25</t>
  </si>
  <si>
    <t>17.26</t>
  </si>
  <si>
    <t>17.27</t>
  </si>
  <si>
    <t>17.28</t>
  </si>
  <si>
    <t>17.29</t>
  </si>
  <si>
    <t>17.30</t>
  </si>
  <si>
    <t>17.31</t>
  </si>
  <si>
    <t>17.32</t>
  </si>
  <si>
    <t>17.33</t>
  </si>
  <si>
    <t>17.34</t>
  </si>
  <si>
    <t>17.35</t>
  </si>
  <si>
    <t>17.36</t>
  </si>
  <si>
    <t>17.37</t>
  </si>
  <si>
    <t>17.38</t>
  </si>
  <si>
    <t>17.39</t>
  </si>
  <si>
    <t>17.40</t>
  </si>
  <si>
    <t>17.41</t>
  </si>
  <si>
    <t>17.42</t>
  </si>
  <si>
    <t>17.43</t>
  </si>
  <si>
    <t>17.44</t>
  </si>
  <si>
    <t>17.45</t>
  </si>
  <si>
    <t>17.46</t>
  </si>
  <si>
    <t>17.47</t>
  </si>
  <si>
    <t>17.48</t>
  </si>
  <si>
    <t>17.49</t>
  </si>
  <si>
    <t>17.50</t>
  </si>
  <si>
    <t>17.51</t>
  </si>
  <si>
    <t>17.52</t>
  </si>
  <si>
    <t>17.53</t>
  </si>
  <si>
    <t>17.54</t>
  </si>
  <si>
    <t>17.55</t>
  </si>
  <si>
    <t>17.56</t>
  </si>
  <si>
    <t>17.57</t>
  </si>
  <si>
    <t>17.58</t>
  </si>
  <si>
    <t>17.59</t>
  </si>
  <si>
    <t>17.60</t>
  </si>
  <si>
    <t>17.61</t>
  </si>
  <si>
    <t>17.62</t>
  </si>
  <si>
    <t>17.63</t>
  </si>
  <si>
    <t>17.64</t>
  </si>
  <si>
    <t>17.65</t>
  </si>
  <si>
    <t>17.66</t>
  </si>
  <si>
    <t>17.67</t>
  </si>
  <si>
    <t>17.68</t>
  </si>
  <si>
    <t>17.69</t>
  </si>
  <si>
    <t>17.70</t>
  </si>
  <si>
    <t>17.71</t>
  </si>
  <si>
    <t>17.72</t>
  </si>
  <si>
    <t>17.73</t>
  </si>
  <si>
    <t>17.74</t>
  </si>
  <si>
    <t>17.75</t>
  </si>
  <si>
    <t>17.76</t>
  </si>
  <si>
    <t>17.77</t>
  </si>
  <si>
    <t>17.78</t>
  </si>
  <si>
    <t>17.79</t>
  </si>
  <si>
    <t>17.80</t>
  </si>
  <si>
    <t>17.81</t>
  </si>
  <si>
    <t>17.82</t>
  </si>
  <si>
    <t>17.83</t>
  </si>
  <si>
    <t>17.84</t>
  </si>
  <si>
    <t>17.85</t>
  </si>
  <si>
    <t>17.86</t>
  </si>
  <si>
    <t>17.87</t>
  </si>
  <si>
    <t>17.88</t>
  </si>
  <si>
    <t>17.89</t>
  </si>
  <si>
    <t>17.90</t>
  </si>
  <si>
    <t>17.91</t>
  </si>
  <si>
    <t>17.92</t>
  </si>
  <si>
    <t>17.93</t>
  </si>
  <si>
    <t>17.94</t>
  </si>
  <si>
    <t>17.95</t>
  </si>
  <si>
    <t>17.96</t>
  </si>
  <si>
    <t>17.97</t>
  </si>
  <si>
    <t>17.98</t>
  </si>
  <si>
    <t>FNDE 350</t>
  </si>
  <si>
    <t>Terminal metalico a pressao para 1 cabo de 35 mm2</t>
  </si>
  <si>
    <t>FNDE 346</t>
  </si>
  <si>
    <t>Cabecote para entrada de linha de alimentacao para eletroduto</t>
  </si>
  <si>
    <t>FNDE 347</t>
  </si>
  <si>
    <t>Arruela em aluminio, com rosca, de 1 1/2", para eletroduto</t>
  </si>
  <si>
    <t>FNDE 353</t>
  </si>
  <si>
    <t>Arruela em aluminio</t>
  </si>
  <si>
    <t>Caixa retangular 4" x 2" baixa (0,30 m do piso), pvc, instalada em parede - fornecimento e instalação. af_03/2023</t>
  </si>
  <si>
    <t>Caixa octogonal 4" x 4", pvc, instalada em laje - fornecimento e instalação. af_03/2023</t>
  </si>
  <si>
    <t>Caixa retangular 4" x 2" alta (2,00 m do piso), metálica, instalada em parede - fornecimento e instalação. af_03/2023</t>
  </si>
  <si>
    <t>Caixa de luz "4 x 2" em aco esmaltada</t>
  </si>
  <si>
    <t>Curva 90 graus para eletroduto, pvc, roscável, dn 20 mm (1/2"), para circuitos terminais, instalada em laje - fornecimento e instalação. af_03/2023</t>
  </si>
  <si>
    <t>FNDE 150</t>
  </si>
  <si>
    <t>Curva 135 graus para eletroduto, pvc, roscável, dn 38 mm (1 1/2"), para circuitos terminais, instalada em parede - fornecimento e instalação.</t>
  </si>
  <si>
    <t>FNDE 354</t>
  </si>
  <si>
    <t>Bucha de nylon</t>
  </si>
  <si>
    <t>FNDE 355</t>
  </si>
  <si>
    <t>Parafuso de aco zincado com rosca soberba, cabeca chata e fenda simples, diametro 4,2 mm, comprimento * 32 * mm</t>
  </si>
  <si>
    <t>FNDE 356</t>
  </si>
  <si>
    <t>Porca zincada, sextavada, diametro 1/4"</t>
  </si>
  <si>
    <t>Suporte para 2 tubos horizontais, espaçado a cada 56 cm, em perfilado com comprimento de 25 cm fixado em laje, por metro de tubulação fixada. af_09/2023</t>
  </si>
  <si>
    <t>FNDE 357</t>
  </si>
  <si>
    <t>Vergalhao zincado rosca total, 1/4 " (6,3 mm)</t>
  </si>
  <si>
    <t>Alça preformada de distribuição, em aço galvanizado, awg 1 - fornecimento e instalação. af_07/2020</t>
  </si>
  <si>
    <t>FNDE 358</t>
  </si>
  <si>
    <t>Armacao vertical com haste e contra-pino, em chapa de aco galvanizado 3/16", com 1 estribo e 1 isolador</t>
  </si>
  <si>
    <t>Bloco de engate rápido para bastidor tipo m10 - fornecimento e instalação. af_11/2019</t>
  </si>
  <si>
    <t>FNDE 359</t>
  </si>
  <si>
    <t>Cabo de cobre nu 6 mm2 meio-duro</t>
  </si>
  <si>
    <t>FNDE 360</t>
  </si>
  <si>
    <t>Caixa de inspecao para aterramento ou outro uso, em pvc, dn = 250 x 250 mm</t>
  </si>
  <si>
    <t>FNDE 362</t>
  </si>
  <si>
    <t>Chumbador de aco tipo parabolt, * 5/8" x 200* mm, com porca e arruela</t>
  </si>
  <si>
    <t>FNDE 361</t>
  </si>
  <si>
    <t>Conector de aluminio tipo prensa cabo, bitola 3/8", para cabos de diametro de 9 a 10 mm</t>
  </si>
  <si>
    <t>Haste de aterramento, diâmetro 3/4", com 3 metros - fornecimento e instalação. af_08/2023</t>
  </si>
  <si>
    <t>Isolador, tipo roldana, para baixa tensão - fornecimento e instalação. af_07/2020</t>
  </si>
  <si>
    <t>FNDE 364</t>
  </si>
  <si>
    <t>Parafuso de latao com rosca soberba, cabeca chata e fenda simples, diametro 3,2 mm, comprimento 16 mm</t>
  </si>
  <si>
    <t>FNDE 363</t>
  </si>
  <si>
    <t>Conector de aluminio tipo prensa cabo, bitola 1", para cabos de diametro de 22,5 a 25 mm</t>
  </si>
  <si>
    <t>Cabo de cobre flexível isolado, 150 mm², anti-chama 0,6/1,0 kv, para rede enterrada de distribuição de energia elétrica - fornecimento e instalação. af_12/2021</t>
  </si>
  <si>
    <t>Cabo de cobre flexível isolado, 95 mm², 0,6/1,0 kv, para rede aérea de distribuição de energia elétrica de baixa tensão - fornecimento e instalação. af_07/2020</t>
  </si>
  <si>
    <t>Cabo de cobre flexível isolado, 16 mm², anti-chama 0,6/1,0 kv, para distribuição - fornecimento e instalação. af_10/2020</t>
  </si>
  <si>
    <t>Cabo de cobre flexível isolado, 35 mm², anti-chama 0,6/1,0 kv, para rede enterrada de distribuição de energia elétrica - fornecimento e instalação. af_12/2021</t>
  </si>
  <si>
    <t>Cabo de cobre flexível isolado, 1,5 mm², anti-chama 450/750 v, para circuitos terminais - fornecimento e instalação. af_03/2023</t>
  </si>
  <si>
    <t>Cabo de cobre flexível isolado, 10 mm², anti-chama 450/750 v, para circuitos terminais - fornecimento e instalação. af_03/2023</t>
  </si>
  <si>
    <t>Cabo de cobre flexível isolado, 16 mm², anti-chama 450/750 v, para circuitos terminais - fornecimento e instalação. af_03/2023</t>
  </si>
  <si>
    <t>Cabo de cobre flexível isolado, 2,5 mm², anti-chama 450/750 v, para circuitos terminais - fornecimento e instalação. af_03/2023</t>
  </si>
  <si>
    <t>Cabo de cobre flexível isolado, 35 mm², 0,6/1,0 kv, para rede aérea de distribuição de energia elétrica de baixa tensão - fornecimento e instalação. af_07/2020</t>
  </si>
  <si>
    <t>Cabo de cobre flexível isolado, 4 mm², anti-chama 450/750 v, para circuitos terminais - fornecimento e instalação. af_03/2023</t>
  </si>
  <si>
    <t>Cabo de cobre flexível isolado, 6 mm², anti-chama 450/750 v, para circuitos terminais - fornecimento e instalação. af_03/2023</t>
  </si>
  <si>
    <t>Caixa de passagem para telefone 15x15x10cm (sobrepor), fornecimento e instalacao. af_11/2019</t>
  </si>
  <si>
    <t>00043097</t>
  </si>
  <si>
    <t>Caixa de passagem eletrica de parede, de sobrepor, em termoplastico / pvc, com taMpa aparafusada, dimensoes, 150 x 150 x *100* mm</t>
  </si>
  <si>
    <t>Caixa enterrada elétrica retangular, em alvenaria com blocos de concreto, fundo com brita, dimensões internas: 0,4x0,4x0,4 m. af_12/2020</t>
  </si>
  <si>
    <t>Interruptor paralelo (1 módulo), 10a/250v, incluindo suporte e placa - fornecimento e instalação. af_03/2023</t>
  </si>
  <si>
    <t>Interruptor simples (1 módulo), 10a/250v, incluindo suporte e placa - fornecimento e instalação. af_03/2023</t>
  </si>
  <si>
    <t>Interruptor simples (2 módulos), 10a/250v, incluindo suporte e placa - fornecimento e instalação. af_03/2023</t>
  </si>
  <si>
    <t>Interruptor simples (3 módulos), 10a/250v, incluindo suporte e placa - fornecimento e instalação. af_03/2023</t>
  </si>
  <si>
    <t>FNDE 309</t>
  </si>
  <si>
    <t>Espelho / placa cega 4" x 2", para instalacao de tomadas e interruptores</t>
  </si>
  <si>
    <t>Suporte parafusado com placa de encaixe 4" x 2" médio (1,30 m do piso) para ponto elétrico - fornecimento e instalação. af_03/2023</t>
  </si>
  <si>
    <t>Interruptor simples (1 módulo) com 1 tomada de embutir 2p+t 10 a, incluindo suporte e placa - fornecimento e instalação. af_03/2023</t>
  </si>
  <si>
    <t>Interruptor paralelo (1 módulo) com 1 tomada de embutir 2p+t 10 a, incluindo suporte e placa - fornecimento e instalação. af_03/2023</t>
  </si>
  <si>
    <t>Interruptor simples (1 módulo) com interruptor paralelo (1 módulo), 10a/250v, incluindo suporte e placa - fornecimento e instalação. af_03/2023</t>
  </si>
  <si>
    <t>Interruptor simples (2 módulos) com 1 tomada de embutir 2p+t 10 a, incluindo suporte e placa - fornecimento e instalação. af_03/2023</t>
  </si>
  <si>
    <t>Tomada média de embutir (1 módulo), 2p+t 10 a, incluindo suporte e placa - fornecimento e instalação. af_03/2023</t>
  </si>
  <si>
    <t>Tomada média de embutir (1 módulo), 2p+t 20 a, incluindo suporte e placa - fornecimento e instalação. af_03/2023</t>
  </si>
  <si>
    <t>Disjuntor tripolar tipo din, corrente nominal de 10a - fornecimento e instalação. af_10/2020</t>
  </si>
  <si>
    <t>Disjuntor monopolar tipo din, corrente nominal de 10a - fornecimento e instalação. af_10/2020</t>
  </si>
  <si>
    <t>Disjuntor monopolar tipo din, corrente nominal de 16a - fornecimento e instalação. af_10/2020</t>
  </si>
  <si>
    <t>Disjuntor monopolar tipo din, corrente nominal de 25a - fornecimento e instalação. af_10/2020</t>
  </si>
  <si>
    <t>Disjuntor monopolar tipo din, corrente nominal de 32a - fornecimento e instalação. af_10/2020</t>
  </si>
  <si>
    <t>Disjuntor termomagnético tripolar , corrente nominal de 125a - fornecimento e instalação. af_10/2020</t>
  </si>
  <si>
    <t>Disjuntor tripolar tipo din, corrente nominal de 16a - fornecimento e instalação. af_10/2020</t>
  </si>
  <si>
    <t>Disjuntor termomagnético tripolar , corrente nominal de 200a - fornecimento e instalação. af_10/2020</t>
  </si>
  <si>
    <t>Disjuntor tripolar tipo din, corrente nominal de 25a - fornecimento e instalação. af_10/2020</t>
  </si>
  <si>
    <t>Disjuntor tripolar tipo din, corrente nominal de 32a - fornecimento e instalação. af_10/2020</t>
  </si>
  <si>
    <t>Disjuntor tripolar tipo nema, corrente nominal de 60 até 100a - fornecimento e instalação. af_10/2020</t>
  </si>
  <si>
    <t>FNDE 22</t>
  </si>
  <si>
    <t>Dispositivo contra surto - dps 8 ka</t>
  </si>
  <si>
    <t>93676</t>
  </si>
  <si>
    <t>Disjuntor tetrapolar tipo dr, corrente nominal de 25a - 30ma</t>
  </si>
  <si>
    <t>Disjuntor tetrapolar tipo dr, corrente nominal de 40a - 30ma</t>
  </si>
  <si>
    <t>FNDE 84</t>
  </si>
  <si>
    <t>Disjuntor tetrapolar tipo dr, corrente nominal de 63a - 30ma</t>
  </si>
  <si>
    <t>FNDE 85</t>
  </si>
  <si>
    <t>Disjuntor tetrapolar tipo dr, corrente nominal de 80a - 30ma</t>
  </si>
  <si>
    <t>FNDE 24</t>
  </si>
  <si>
    <t>Eletrocalha lisa ou perfurada em aço galvanizado, largura 200mm e altura 75mm, inclusive emenda e fixação - fornecimento e instalação</t>
  </si>
  <si>
    <t>FNDE 25</t>
  </si>
  <si>
    <t>Eletrocalha lisa ou perfurada em aço galvanizado, largura 50mm e altura 50mm, inclusive emenda e fixação - fornecimento e instalação.</t>
  </si>
  <si>
    <t>FNDE 366</t>
  </si>
  <si>
    <t>Tê horizontal 90º, para eletrocalha, lisa ou perfurada em aço galvanizado, largura de 200mm e altura de 50mm - fornecimento e instalação.</t>
  </si>
  <si>
    <t>FNDE 367</t>
  </si>
  <si>
    <t>Tê horizontal 90º, para eletrocalha, lisa ou perfurada em aço galvanizado, largura de 50mm e altura de 50mm - fornecimento e instalação.</t>
  </si>
  <si>
    <t>FNDE 368</t>
  </si>
  <si>
    <t>Tê horizontal 90º, para eletrocalha, lisa ou perfurada em aço galvanizado, largura de 200mm e altura de 75mm - fornecimento e instalação.</t>
  </si>
  <si>
    <t>FNDE 369</t>
  </si>
  <si>
    <t>Cruzeta de ferro galvanizado, com rosca bsp, de 2"</t>
  </si>
  <si>
    <t>FNDE 371</t>
  </si>
  <si>
    <t>TaMpao / terminal / plug, d = 4" , para duto corrugado pead</t>
  </si>
  <si>
    <t>FNDE 370</t>
  </si>
  <si>
    <t>TaMpao / terminal / plug, d = 2" , para duto corrugado pead</t>
  </si>
  <si>
    <t>Eletroduto flexível corrugado reforçado, pvc, dn 32 mm (1"), para circuitos terminais, instalado em forro - fornecimento e instalação. af_03/2023_pa</t>
  </si>
  <si>
    <t>Eletroduto flexível corrugado reforçado, pvc, dn 25 mm (3/4"), para circuitos terminais, instalado em parede - fornecimento e instalação. af_03/2023</t>
  </si>
  <si>
    <t>Eletroduto flexível corrugado, pead, dn 50 (1 1/2"), para rede enterrada de distribuição de energia elétrica - fornecimento e instalação. af_12/2021</t>
  </si>
  <si>
    <t>Eletroduto flexível corrugado, pead, dn 90 (3"), para rede enterrada de distribuição de energia elétrica - fornecimento e instalação. af_12/2021</t>
  </si>
  <si>
    <t>FNDE 372</t>
  </si>
  <si>
    <t>Eletroduto flexível corrugado, pead, dn 100 (5"), para rede enterrada de distribuição de energia elétrica - fornecimento e instalação.</t>
  </si>
  <si>
    <t>Eletroduto rígido roscável, pvc, dn 20 mm (1/2"), para circuitos terminais, instalado em parede - fornecimento e instalação. af_03/2023</t>
  </si>
  <si>
    <t>Eletroduto rígido roscável, pvc, dn 20 mm (1 1/2"), para circuitos terminais, instalado em parede - fornecimento e instalação. af_03/2023</t>
  </si>
  <si>
    <t>104409</t>
  </si>
  <si>
    <t>Eletroduto rigido, em aco zincado ou galvanizado, tipo leve, dn=3/4”, aparente - fornecimento e instalação. af_10/2022</t>
  </si>
  <si>
    <t>FNDE 373</t>
  </si>
  <si>
    <t>Gancho para perfilado 44x32 mm</t>
  </si>
  <si>
    <t>Suporte para 2 eletrodutos, espaçado a cada 80 cm, em perfilado com comprimento de 25 cm fixado em laje, por metro de eletroduto fixado. af_09/2023</t>
  </si>
  <si>
    <t>FNDE 32</t>
  </si>
  <si>
    <t>Perfilado perfurado 38x38 mm</t>
  </si>
  <si>
    <t>FNDE 96</t>
  </si>
  <si>
    <t>Luminária de embutir, com lâMpada led de 18 w</t>
  </si>
  <si>
    <t>FNDE 97</t>
  </si>
  <si>
    <t>Luminária de embutir, com lâMpada led de 31 w</t>
  </si>
  <si>
    <t>FNDE 308</t>
  </si>
  <si>
    <t>Luminária de embutir, com lâMpada led de 39 w</t>
  </si>
  <si>
    <t>LâMpada tubular led de 18/20 w, com soquete, base g13 - fornecimento e instalação. af_09/2024_ps</t>
  </si>
  <si>
    <t>FNDE 98</t>
  </si>
  <si>
    <t>Refletor em alumínio, de suporte e alça, com lâMpada led de 200 w</t>
  </si>
  <si>
    <t>FNDE 99</t>
  </si>
  <si>
    <t>Luminária tipo spot balizador led 12w</t>
  </si>
  <si>
    <t>Luminária arandela tipo tartaruga, de sobrepor, com 1 lâMpada led de 6 w, sem reator - fornecimento e instalação. af_09/2024</t>
  </si>
  <si>
    <t>Quadro de medição geral de energia para 1 medidor de sobrepor - fornecimento e instalação. af_10/2020</t>
  </si>
  <si>
    <t>FNDE 383</t>
  </si>
  <si>
    <t>Quadro de distribuição de energia em chapa de aço galvanizado, de embutir, com barramento trifásico, para 46 disjuntores din 100a - fornecimento e instalação.</t>
  </si>
  <si>
    <t>INSTALAÇÕES DE CABEAMENTO ESTRUTURADO</t>
  </si>
  <si>
    <t>18.10</t>
  </si>
  <si>
    <t>18.11</t>
  </si>
  <si>
    <t>18.12</t>
  </si>
  <si>
    <t>18.13</t>
  </si>
  <si>
    <t>18.14</t>
  </si>
  <si>
    <t>18.15</t>
  </si>
  <si>
    <t>18.16</t>
  </si>
  <si>
    <t>18.17</t>
  </si>
  <si>
    <t>18.18</t>
  </si>
  <si>
    <t>18.19</t>
  </si>
  <si>
    <t>18.20</t>
  </si>
  <si>
    <t>18.21</t>
  </si>
  <si>
    <t>18.22</t>
  </si>
  <si>
    <t>18.23</t>
  </si>
  <si>
    <t>18.24</t>
  </si>
  <si>
    <t>18.25</t>
  </si>
  <si>
    <t>18.26</t>
  </si>
  <si>
    <t>18.27</t>
  </si>
  <si>
    <t>18.28</t>
  </si>
  <si>
    <t>18.29</t>
  </si>
  <si>
    <t>18.30</t>
  </si>
  <si>
    <t>18.31</t>
  </si>
  <si>
    <t>FNDE 384</t>
  </si>
  <si>
    <t>Switch tipo 48 portas</t>
  </si>
  <si>
    <t>FNDE 385</t>
  </si>
  <si>
    <t>Patch cord, categoria 6 utp, 4 pares.</t>
  </si>
  <si>
    <t>Patch panel 24 portas, categoria 6 - fornecimento e instalação. af_11/2019</t>
  </si>
  <si>
    <t>FNDE 388</t>
  </si>
  <si>
    <t>Régua de tomadas elétricas, com 10 tomadas, padrão rack 19"</t>
  </si>
  <si>
    <t>FNDE 123</t>
  </si>
  <si>
    <t>Guia de cabos fechado 1u</t>
  </si>
  <si>
    <t>FNDE 122</t>
  </si>
  <si>
    <t>Bandeja móvel, padrão 19"</t>
  </si>
  <si>
    <t>Rack aberto em coluna 44u para servidor - fornecimento e instalação. af_11/2019</t>
  </si>
  <si>
    <t>FNDE 125</t>
  </si>
  <si>
    <t>Guia vertical 200 mm para cabos</t>
  </si>
  <si>
    <t>FNDE 389</t>
  </si>
  <si>
    <t>Parafuso em aco galvanizado, tipo maquina, sextavado, sem porca</t>
  </si>
  <si>
    <t>Armação utilizando aço ca-25 de 10,0 mm - montagem. af_06/2022</t>
  </si>
  <si>
    <t>Suporte isolador para fixação da cordoalha de cobre em alvenaria ou concreto - fornecimento e instalação. af_08/2023</t>
  </si>
  <si>
    <t>FNDE 31</t>
  </si>
  <si>
    <t>Caixa de concreto armado pre-moldado, com fundo e taMpa, dimensoes de 0,30 x 0,30 x 0,30 m</t>
  </si>
  <si>
    <t>Caixa de passagem para telefone 80x80x15cm (sobrepor) fornecimento e instalacao. af_11/2019</t>
  </si>
  <si>
    <t>Tomada de rede rj45 - fornecimento e instalação. af_11/2019</t>
  </si>
  <si>
    <t>FNDE 375</t>
  </si>
  <si>
    <t>Tomada para antena de tv, cabo coaxial de 9 mm fornecimento e instalação</t>
  </si>
  <si>
    <t>FNDE 312</t>
  </si>
  <si>
    <t>Eletrocalha lisa ou perfurada em aço galvanizado, largura 100mm e altura 50mm, inclusive emenda e fixação - fornecimento e instalação.</t>
  </si>
  <si>
    <t>Eletroduto flexível corrugado reforçado, pvc, dn 25 mm (3/4"), para circuitos terminais, instalado em forro - fornecimento e instalação. af_03/2023_pa</t>
  </si>
  <si>
    <t>Eletroduto rígido roscável, pvc, dn 40 mm (1 1/4"), para circuitos terminais, instalado em forro - fornecimento e instalação. af_03/2023</t>
  </si>
  <si>
    <t>Eletroduto rígido roscável, pvc, dn 85 mm (3"), para rede enterrada de distribuição de energia elétrica - fornecimento e instalação. af_12/2021</t>
  </si>
  <si>
    <t>FNDE 374</t>
  </si>
  <si>
    <t>Cruzeta de ferro galvanizado, com rosca bsp, de 3"</t>
  </si>
  <si>
    <t>FNDE 70</t>
  </si>
  <si>
    <t>Terminal a compressão</t>
  </si>
  <si>
    <t>FNDE 116</t>
  </si>
  <si>
    <t>Tê horizontal 90º, para eletrocalha, lisa ou perfurada em aço galvanizado, largura de 100mm e altura de 50mm - fornecimento e instalação.</t>
  </si>
  <si>
    <t>Cabo eletrônico categoria 6, instalado em edificação institucional - fornecimento e instalação. af_11/2019</t>
  </si>
  <si>
    <t>INSTALAÇÕES DO SISTEMA DE PROTEÇÃO CONTRA DESCARGAS ATMOSFÉRICAS (SPDA)</t>
  </si>
  <si>
    <t>19.5</t>
  </si>
  <si>
    <t>19.6</t>
  </si>
  <si>
    <t>Caixa de inspeção para aterramento, circular, em polietileno, diâmetro interno = 0,3 m. af_12/2020</t>
  </si>
  <si>
    <t>Haste de aterramento, diâmetro 5/8", com 3 metros - fornecimento e instalação. af_08/2023</t>
  </si>
  <si>
    <t>C3478</t>
  </si>
  <si>
    <t>Terminal aéreo em barra chata em alumínio 300 mm</t>
  </si>
  <si>
    <t>Barra chata em aluminio 7/8" x 1/8"</t>
  </si>
  <si>
    <t>Cordoalha de cobre nu 50 mm², enterrada - fornecimento e instalação. af_08/2023</t>
  </si>
  <si>
    <t>Barra re-bar redonda aço galvanizado 80mm2</t>
  </si>
  <si>
    <t>INSTALAÇÕES DE CLIMATIZAÇÃO</t>
  </si>
  <si>
    <t>20.2</t>
  </si>
  <si>
    <t>20.3</t>
  </si>
  <si>
    <t>20.4</t>
  </si>
  <si>
    <t>20.5</t>
  </si>
  <si>
    <t>20.6</t>
  </si>
  <si>
    <t>20.7</t>
  </si>
  <si>
    <t>20.8</t>
  </si>
  <si>
    <t>20.9</t>
  </si>
  <si>
    <t>Cabo de cobre flexível isolado, 2,5 mm², anti-chama 0,6/1,0 kv, para circuitos terminais - fornecimento e instalação. af_03/2023</t>
  </si>
  <si>
    <t>Cabo de cobre flexível isolado, 4 mm², anti-chama 0,6/1,0 kv, para circuitos terminais - fornecimento e instalação. af_03/2023</t>
  </si>
  <si>
    <t>Tubo em cobre flexível, dn 1/4", com isolamento, instalado em ramal de alimentação de ar condicionado com condensadora individual fornecimento e instalação. af_12/2015</t>
  </si>
  <si>
    <t>Tubo em cobre flexível, dn 3/8", com isolamento, instalado em ramal de alimentação de ar condicionado com condensadora individual - fornecimento e instalação. af_12/2015</t>
  </si>
  <si>
    <t>Tubo em cobre flexível, dn 5/8", com isolamento, instalado em forro, para ramal de alimentação de ar condicionado, incluso fixador. af_11/2021_pa</t>
  </si>
  <si>
    <t>INSTALAÇÕES DE EXAUSTÃO MECÂNICA</t>
  </si>
  <si>
    <t>FNDE 42</t>
  </si>
  <si>
    <t>Instalação de exaustor elétrico tipo domiciliar</t>
  </si>
  <si>
    <t>FNDE 44</t>
  </si>
  <si>
    <t>Duto de alongamento para exaustor</t>
  </si>
  <si>
    <t>FNDE 45</t>
  </si>
  <si>
    <t>Coifa em aço inox 100cm x 150cm com ventilador de telhado</t>
  </si>
  <si>
    <t>21.1</t>
  </si>
  <si>
    <t>21.2</t>
  </si>
  <si>
    <t>21.3</t>
  </si>
  <si>
    <t>INSTALAÇÕES DE GÁS COMBUSTÍVEL</t>
  </si>
  <si>
    <t>22.1</t>
  </si>
  <si>
    <t>22.2</t>
  </si>
  <si>
    <t>22.3</t>
  </si>
  <si>
    <t>22.4</t>
  </si>
  <si>
    <t>22.5</t>
  </si>
  <si>
    <t>22.6</t>
  </si>
  <si>
    <t>22.7</t>
  </si>
  <si>
    <t>22.8</t>
  </si>
  <si>
    <t>22.9</t>
  </si>
  <si>
    <t>22.10</t>
  </si>
  <si>
    <t>22.11</t>
  </si>
  <si>
    <t>22.12</t>
  </si>
  <si>
    <t>Válvula de esfera bruta, bronze, roscável, 1/2" - fornecimento e instalação. af_08/2021</t>
  </si>
  <si>
    <t>FNDE 29</t>
  </si>
  <si>
    <t>Regulador de alta pressão glp</t>
  </si>
  <si>
    <t>Registro ou regulador de gás de cozinha - fornecimento e instalação. af_08/2021</t>
  </si>
  <si>
    <t>Tubo de aço galvanizado com costura, classe média, conexão rosqueada, dn 20 (3/4"), instalado em ramais e sub-ramais de gás - fornecimento e instalação. af_10/2020</t>
  </si>
  <si>
    <t>Tê, em ferro galvanizado, conexão rosqueada, dn 20 (3/4"), instalado em ramais e sub-ramais de gás - fornecimento e instalação. af_10/2020</t>
  </si>
  <si>
    <t>FNDE 301</t>
  </si>
  <si>
    <t>Cap ou taMpao de ferro galvanizado, com rosca bsp, de 3/4"</t>
  </si>
  <si>
    <t>Luva, em ferro galvanizado, conexão rosqueada, dn 20 (3/4"), instalado em ramais e sub-ramais de gás - fornecimento e instalação. af_10/2020</t>
  </si>
  <si>
    <t>FNDE 260</t>
  </si>
  <si>
    <t>Mangueira para gas - glp</t>
  </si>
  <si>
    <t>Curva 45 graus, em aço, conexão soldada, dn 20 (3/4"), instalado em ramais e sub-ramais de gás - fornecimento e instalação. af_10/2020</t>
  </si>
  <si>
    <t>Curva 90 graus, em aço, conexão soldada, dn 20 (3/4"), instalado em ramais e sub-ramais de gás - fornecimento e instalação. af_10/2020</t>
  </si>
  <si>
    <t>Curva 90 graus, em aço, conexão soldada, dn 15 (1/2"), instalado em ramais e sub-ramais de gás - fornecimento e instalação. af_10/2020</t>
  </si>
  <si>
    <t>23.1</t>
  </si>
  <si>
    <t>23.2</t>
  </si>
  <si>
    <t>23.3</t>
  </si>
  <si>
    <t>23.4</t>
  </si>
  <si>
    <t>23.5</t>
  </si>
  <si>
    <t>23.6</t>
  </si>
  <si>
    <t>23.7</t>
  </si>
  <si>
    <t>23.8</t>
  </si>
  <si>
    <t>23.9</t>
  </si>
  <si>
    <t>23.10</t>
  </si>
  <si>
    <t>23.11</t>
  </si>
  <si>
    <t>FNDE 39</t>
  </si>
  <si>
    <t>Conjunto de mastro p/ três bandeiras e pedestal</t>
  </si>
  <si>
    <t>FNDE 40</t>
  </si>
  <si>
    <t>Bancada de granito cinza andorinha, inclusive passa pratos, espessura 2 cm - fornecimento e instalação</t>
  </si>
  <si>
    <t>FNDE 46</t>
  </si>
  <si>
    <t>Banco de granito cinza andorinha, espessura 2 cm - fornecimento e instalação</t>
  </si>
  <si>
    <t>FNDE 47</t>
  </si>
  <si>
    <t>Prateleira de granito cinza andorinha, espessura 2 cm - fornecimento e instalação</t>
  </si>
  <si>
    <t>FNDE 48</t>
  </si>
  <si>
    <t>Escaninhos e pratelerias em mdf, revestidos em laminado melamínico</t>
  </si>
  <si>
    <t>Peitoril linear em granito ou mármore, l = 15cm, comprimento de até 2m, assentado com argamassa 1:6 com aditivo. af_11/2020</t>
  </si>
  <si>
    <t>FNDE 351</t>
  </si>
  <si>
    <t>Peitoril em granito cinza andorinha, l = 15cm, comprimento de até 2m, assentado com argamassa 1:6 com aditivo - chuveiro.</t>
  </si>
  <si>
    <t>Suporte mão francesa em aço, abas iguais 30 cm, capacidade minima 60 Kg, branco - fornecimento e instalação. af_01/2020</t>
  </si>
  <si>
    <t>99856</t>
  </si>
  <si>
    <t>Barra de apoio em inox, diametro minimo 3 cm, em aço inox</t>
  </si>
  <si>
    <t>FNDE 51</t>
  </si>
  <si>
    <t>Banco de concreto sem encosto, dim. 2,50 x 0,60 m</t>
  </si>
  <si>
    <t>105001</t>
  </si>
  <si>
    <t>RaMpa de acessibilidade para acesso a edificações com inclinação de 8,33% em concreto moldado in loco, com largura de 1,50m, fck 25Mpa, não armada, com junta a cada 2m com corte à seco. af_03/2024_pa</t>
  </si>
  <si>
    <t>24.1</t>
  </si>
  <si>
    <t>FECHAMENTO - MURO</t>
  </si>
  <si>
    <t>24.2</t>
  </si>
  <si>
    <t>24.3</t>
  </si>
  <si>
    <t>24.4</t>
  </si>
  <si>
    <t>24.5</t>
  </si>
  <si>
    <t>24.6</t>
  </si>
  <si>
    <t>24.7</t>
  </si>
  <si>
    <t>24.8</t>
  </si>
  <si>
    <t>24.9</t>
  </si>
  <si>
    <t>24.10</t>
  </si>
  <si>
    <t>24.11</t>
  </si>
  <si>
    <t>24.12</t>
  </si>
  <si>
    <t>24.13</t>
  </si>
  <si>
    <t>24.14</t>
  </si>
  <si>
    <t>24.15</t>
  </si>
  <si>
    <t>24.16</t>
  </si>
  <si>
    <t>24.17</t>
  </si>
  <si>
    <t>24.18</t>
  </si>
  <si>
    <t>24.19</t>
  </si>
  <si>
    <t>24.20</t>
  </si>
  <si>
    <t>24.21</t>
  </si>
  <si>
    <t>24.22</t>
  </si>
  <si>
    <t>24.23</t>
  </si>
  <si>
    <t>24.24</t>
  </si>
  <si>
    <t>24.25</t>
  </si>
  <si>
    <t>24.26</t>
  </si>
  <si>
    <t>24.27</t>
  </si>
  <si>
    <t>24.28</t>
  </si>
  <si>
    <t>24.29</t>
  </si>
  <si>
    <t>24.30</t>
  </si>
  <si>
    <t>24.31</t>
  </si>
  <si>
    <t>24.32</t>
  </si>
  <si>
    <t>24.33</t>
  </si>
  <si>
    <t>24.34</t>
  </si>
  <si>
    <t>24.35</t>
  </si>
  <si>
    <t>24.36</t>
  </si>
  <si>
    <t>24.37</t>
  </si>
  <si>
    <t>24.38</t>
  </si>
  <si>
    <t>FNDE 176</t>
  </si>
  <si>
    <t>Chapisco aplicado em alvenarias e estruturas de concreto externas, com colher de pedreiro. argamassa traço 1:3 com preparo em betoneira 400l. - externo</t>
  </si>
  <si>
    <t>FNDE 177</t>
  </si>
  <si>
    <t>Chapisco aplicado em alvenarias e estruturas de concreto externas, com colher de pedreiro. argamassa traço 1:3 com preparo em betoneira 400l. - interno</t>
  </si>
  <si>
    <t>FNDE 178</t>
  </si>
  <si>
    <t>Emboço ou massa única em argamassa traço 1:2:8, preparo mecânico com betoneira 400 l, aplicada manualmente em panos cegos - revestimento interno (sem presença de vãos), espessura de 25 mm</t>
  </si>
  <si>
    <t>FNDE 179</t>
  </si>
  <si>
    <t>Emboço ou massa única em argamassa traço 1:2:8, preparo mecânico com betoneira 400 l, aplicada manualmente em panos cegos - revestimento externo (sem presença de vãos), espessura de 25 mm</t>
  </si>
  <si>
    <t>FNDE 196</t>
  </si>
  <si>
    <t>Pintura látex acrílica, sobre reboco liso, cor cinza claro, aplicação manual em paredes, duas demãos</t>
  </si>
  <si>
    <t>FNDE 352</t>
  </si>
  <si>
    <t>Pintura látex acrílica, sobre reboco liso, cor cinza claro, aplicação manual em paredes, duas demãos - face externa muro</t>
  </si>
  <si>
    <t>SERVIÇOS FINAIS</t>
  </si>
  <si>
    <t>25.1</t>
  </si>
  <si>
    <t>25.2</t>
  </si>
  <si>
    <t>25.3</t>
  </si>
  <si>
    <t>FNDE 602</t>
  </si>
  <si>
    <t>Limpeza grossa de obra</t>
  </si>
  <si>
    <t>FNDE 601</t>
  </si>
  <si>
    <t>Limpeza fina de obra</t>
  </si>
  <si>
    <t>FNDE 560</t>
  </si>
  <si>
    <t>Fornecimento e instalação de placa de inauguração em aço inox - 500 x 700 mm</t>
  </si>
  <si>
    <r>
      <t xml:space="preserve">PREFEITURA MUNICIPAL DE SÃO ROQUE DO CANAÃ                                                                                                    </t>
    </r>
    <r>
      <rPr>
        <b/>
        <sz val="11"/>
        <color rgb="FF000000"/>
        <rFont val="Arial"/>
        <family val="2"/>
        <charset val="1"/>
      </rPr>
      <t xml:space="preserve">ESTADO DO ESPÍRITO SANTO </t>
    </r>
    <r>
      <rPr>
        <b/>
        <sz val="12"/>
        <color rgb="FF000000"/>
        <rFont val="Arial"/>
        <family val="2"/>
        <charset val="1"/>
      </rPr>
      <t xml:space="preserve">                                                                                                   </t>
    </r>
    <r>
      <rPr>
        <b/>
        <sz val="10"/>
        <color rgb="FF000000"/>
        <rFont val="Arial"/>
        <family val="2"/>
        <charset val="1"/>
      </rPr>
      <t>SECRETARIA MUNICIPAL DE OBRAS E SERVIÇOS URBANOS – SETOR DE ENGENHARIA</t>
    </r>
    <r>
      <rPr>
        <b/>
        <sz val="12"/>
        <color rgb="FF000000"/>
        <rFont val="Arial"/>
        <family val="2"/>
        <charset val="1"/>
      </rPr>
      <t xml:space="preserve">                                                                                                                                                                                         TAXA DE BDI PADRÃO APLICÁVEL</t>
    </r>
  </si>
  <si>
    <t>CONSTRUÇÃO DE CRECHE MUNICIPAL - PROJETO PADRÃO FNDE TIPO I</t>
  </si>
  <si>
    <t>Bairro Francisco Torezani, s/n - São Roque do Canaã</t>
  </si>
  <si>
    <t>DATA: MAIO/2025</t>
  </si>
  <si>
    <r>
      <t>LOCAL:</t>
    </r>
    <r>
      <rPr>
        <sz val="12"/>
        <rFont val="Times New Roman"/>
        <family val="1"/>
        <charset val="1"/>
      </rPr>
      <t xml:space="preserve"> Bairro Francisco Torezani, s/n - São Roque do Canaã</t>
    </r>
  </si>
  <si>
    <r>
      <t xml:space="preserve">DATA: </t>
    </r>
    <r>
      <rPr>
        <sz val="12"/>
        <rFont val="Times New Roman"/>
        <family val="1"/>
      </rPr>
      <t>MAIO/2025</t>
    </r>
  </si>
  <si>
    <t>9ºMÊS</t>
  </si>
  <si>
    <t>10ºMÊS</t>
  </si>
  <si>
    <t>11ºMÊS</t>
  </si>
  <si>
    <t>12ºMÊS</t>
  </si>
  <si>
    <r>
      <t xml:space="preserve">REFERÊNCIAS (COMPOSIÇÕES): </t>
    </r>
    <r>
      <rPr>
        <sz val="12"/>
        <rFont val="Times New Roman"/>
        <family val="1"/>
        <charset val="1"/>
      </rPr>
      <t>SINAPI – JANEIRO/2025, Sem Desoneração</t>
    </r>
  </si>
  <si>
    <r>
      <t xml:space="preserve">REFERÊNCIAS (PLANILHA): </t>
    </r>
    <r>
      <rPr>
        <sz val="12"/>
        <rFont val="Times New Roman"/>
        <family val="1"/>
      </rPr>
      <t>SINAPI</t>
    </r>
    <r>
      <rPr>
        <sz val="12"/>
        <rFont val="Times New Roman"/>
        <family val="1"/>
        <charset val="1"/>
      </rPr>
      <t xml:space="preserve"> – JANEIRO/2025, Sem Desoneração</t>
    </r>
  </si>
  <si>
    <t>23/05/2025</t>
  </si>
  <si>
    <t>3º MÊS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</si>
</sst>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3" formatCode="_-* #,##0.00_-;\-* #,##0.00_-;_-* &quot;-&quot;??_-;_-@_-"/>
    <numFmt numFmtId="164" formatCode="_(&quot;R$ &quot;* #,##0.00_);_(&quot;R$ &quot;* \(#,##0.00\);_(&quot;R$ &quot;* \-??_);_(@_)"/>
    <numFmt numFmtId="165" formatCode="_-* #,##0.00_-;\-* #,##0.00_-;_-* \-??_-;_-@_-"/>
    <numFmt numFmtId="166" formatCode="[$R$-416]\ #,##0.00;[Red]\-[$R$-416]\ #,##0.00"/>
    <numFmt numFmtId="167" formatCode="_-&quot;R$ &quot;* #,##0.00_-;&quot;-R$ &quot;* #,##0.00_-;_-&quot;R$ &quot;* \-??_-;_-@_-"/>
    <numFmt numFmtId="168" formatCode="&quot;R$ &quot;#,##0.00"/>
    <numFmt numFmtId="169" formatCode="0.00000000000%"/>
    <numFmt numFmtId="170" formatCode="0.0%"/>
  </numFmts>
  <fonts count="38" x14ac:knownFonts="1">
    <font>
      <sz val="11"/>
      <color rgb="FF000000"/>
      <name val="Calibri"/>
      <family val="2"/>
      <charset val="1"/>
    </font>
    <font>
      <sz val="11"/>
      <color theme="1"/>
      <name val="Aptos Narrow"/>
      <family val="2"/>
      <scheme val="minor"/>
    </font>
    <font>
      <sz val="10"/>
      <name val="Arial"/>
      <family val="2"/>
      <charset val="1"/>
    </font>
    <font>
      <sz val="10"/>
      <name val="Arial"/>
      <charset val="1"/>
    </font>
    <font>
      <b/>
      <sz val="12"/>
      <name val="Times New Roman"/>
      <family val="1"/>
      <charset val="1"/>
    </font>
    <font>
      <b/>
      <sz val="12"/>
      <color rgb="FF000000"/>
      <name val="Times New Roman"/>
      <family val="1"/>
      <charset val="1"/>
    </font>
    <font>
      <sz val="12"/>
      <name val="Times New Roman"/>
      <family val="1"/>
      <charset val="1"/>
    </font>
    <font>
      <sz val="12"/>
      <color rgb="FF000000"/>
      <name val="Times New Roman"/>
      <family val="1"/>
      <charset val="1"/>
    </font>
    <font>
      <b/>
      <sz val="14"/>
      <name val="Times New Roman"/>
      <family val="1"/>
      <charset val="1"/>
    </font>
    <font>
      <b/>
      <sz val="11"/>
      <color rgb="FF000000"/>
      <name val="Calibri"/>
      <family val="2"/>
      <charset val="1"/>
    </font>
    <font>
      <b/>
      <sz val="14"/>
      <name val="Arial"/>
      <family val="2"/>
      <charset val="1"/>
    </font>
    <font>
      <b/>
      <sz val="10"/>
      <name val="Arial"/>
      <family val="2"/>
      <charset val="1"/>
    </font>
    <font>
      <b/>
      <i/>
      <sz val="10"/>
      <name val="Arial"/>
      <family val="2"/>
      <charset val="1"/>
    </font>
    <font>
      <b/>
      <i/>
      <sz val="12"/>
      <name val="Arial"/>
      <family val="2"/>
      <charset val="1"/>
    </font>
    <font>
      <sz val="10"/>
      <color rgb="FFFF0000"/>
      <name val="Arial"/>
      <family val="2"/>
      <charset val="1"/>
    </font>
    <font>
      <sz val="11"/>
      <name val="Arial"/>
      <family val="2"/>
      <charset val="1"/>
    </font>
    <font>
      <b/>
      <sz val="14"/>
      <color rgb="FF000000"/>
      <name val="Calibri"/>
      <family val="2"/>
      <charset val="1"/>
    </font>
    <font>
      <b/>
      <sz val="11"/>
      <color rgb="FF000000"/>
      <name val="Arial"/>
      <family val="2"/>
      <charset val="1"/>
    </font>
    <font>
      <sz val="10"/>
      <color rgb="FF000000"/>
      <name val="Arial"/>
      <family val="2"/>
      <charset val="1"/>
    </font>
    <font>
      <sz val="8"/>
      <color rgb="FF000000"/>
      <name val="Arial"/>
      <family val="2"/>
      <charset val="1"/>
    </font>
    <font>
      <sz val="8"/>
      <name val="Arial"/>
      <family val="2"/>
      <charset val="1"/>
    </font>
    <font>
      <b/>
      <sz val="12"/>
      <color rgb="FF000000"/>
      <name val="Arial"/>
      <family val="2"/>
      <charset val="1"/>
    </font>
    <font>
      <sz val="12"/>
      <color rgb="FF000000"/>
      <name val="Arial"/>
      <family val="2"/>
      <charset val="1"/>
    </font>
    <font>
      <b/>
      <sz val="10"/>
      <color rgb="FF000000"/>
      <name val="Arial"/>
      <family val="2"/>
      <charset val="1"/>
    </font>
    <font>
      <sz val="3"/>
      <name val="Arial"/>
      <family val="2"/>
      <charset val="1"/>
    </font>
    <font>
      <b/>
      <sz val="3"/>
      <name val="Arial"/>
      <family val="2"/>
      <charset val="1"/>
    </font>
    <font>
      <i/>
      <sz val="10"/>
      <name val="Arial"/>
      <family val="2"/>
      <charset val="1"/>
    </font>
    <font>
      <sz val="11"/>
      <color rgb="FF111111"/>
      <name val="Calibri"/>
      <family val="2"/>
      <charset val="1"/>
    </font>
    <font>
      <sz val="18"/>
      <color rgb="FF000000"/>
      <name val="Calibri"/>
      <family val="2"/>
      <charset val="1"/>
    </font>
    <font>
      <b/>
      <sz val="9"/>
      <color rgb="FF000000"/>
      <name val="Tahoma"/>
      <family val="2"/>
      <charset val="1"/>
    </font>
    <font>
      <sz val="9"/>
      <color rgb="FF000000"/>
      <name val="Tahoma"/>
      <family val="2"/>
      <charset val="1"/>
    </font>
    <font>
      <u/>
      <sz val="9"/>
      <color rgb="FF000000"/>
      <name val="Tahoma"/>
      <family val="2"/>
      <charset val="1"/>
    </font>
    <font>
      <i/>
      <sz val="9"/>
      <color rgb="FF000000"/>
      <name val="Tahoma"/>
      <family val="2"/>
      <charset val="1"/>
    </font>
    <font>
      <sz val="10"/>
      <color rgb="FF000000"/>
      <name val="Tahoma"/>
      <family val="2"/>
      <charset val="1"/>
    </font>
    <font>
      <sz val="11"/>
      <color rgb="FF000000"/>
      <name val="Calibri"/>
      <family val="2"/>
      <charset val="1"/>
    </font>
    <font>
      <sz val="12"/>
      <name val="Times New Roman"/>
      <family val="1"/>
    </font>
    <font>
      <sz val="8"/>
      <name val="Calibri"/>
      <family val="2"/>
      <charset val="1"/>
    </font>
    <font>
      <sz val="11"/>
      <color rgb="FF000000"/>
      <name val="Arial"/>
      <family val="2"/>
      <charset val="1"/>
    </font>
  </fonts>
  <fills count="8">
    <fill>
      <patternFill patternType="none"/>
    </fill>
    <fill>
      <patternFill patternType="gray125"/>
    </fill>
    <fill>
      <patternFill patternType="solid">
        <fgColor rgb="FFFFFFFF"/>
        <bgColor rgb="FFF2F2F2"/>
      </patternFill>
    </fill>
    <fill>
      <patternFill patternType="solid">
        <fgColor rgb="FFF2F2F2"/>
        <bgColor rgb="FFE7E6E6"/>
      </patternFill>
    </fill>
    <fill>
      <patternFill patternType="solid">
        <fgColor rgb="FF000000"/>
        <bgColor rgb="FF111111"/>
      </patternFill>
    </fill>
    <fill>
      <patternFill patternType="solid">
        <fgColor rgb="FFFFFFCC"/>
        <bgColor rgb="FFFFFFFF"/>
      </patternFill>
    </fill>
    <fill>
      <patternFill patternType="solid">
        <fgColor rgb="FFCCFFFF"/>
        <bgColor rgb="FFF2F2F2"/>
      </patternFill>
    </fill>
    <fill>
      <patternFill patternType="solid">
        <fgColor rgb="FF00B050"/>
        <bgColor indexed="64"/>
      </patternFill>
    </fill>
  </fills>
  <borders count="37">
    <border>
      <left/>
      <right/>
      <top/>
      <bottom/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</borders>
  <cellStyleXfs count="29">
    <xf numFmtId="0" fontId="0" fillId="0" borderId="0"/>
    <xf numFmtId="165" fontId="34" fillId="0" borderId="0" applyBorder="0" applyProtection="0"/>
    <xf numFmtId="167" fontId="34" fillId="0" borderId="0" applyBorder="0" applyProtection="0"/>
    <xf numFmtId="9" fontId="34" fillId="0" borderId="0" applyBorder="0" applyProtection="0"/>
    <xf numFmtId="164" fontId="34" fillId="0" borderId="0" applyBorder="0" applyProtection="0"/>
    <xf numFmtId="164" fontId="34" fillId="0" borderId="0" applyBorder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34" fillId="0" borderId="0"/>
    <xf numFmtId="0" fontId="3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4" fillId="0" borderId="0"/>
    <xf numFmtId="0" fontId="2" fillId="0" borderId="0"/>
    <xf numFmtId="0" fontId="34" fillId="0" borderId="0"/>
    <xf numFmtId="0" fontId="34" fillId="0" borderId="0"/>
    <xf numFmtId="9" fontId="34" fillId="0" borderId="0" applyBorder="0" applyProtection="0"/>
    <xf numFmtId="9" fontId="3" fillId="0" borderId="0" applyBorder="0" applyProtection="0"/>
    <xf numFmtId="165" fontId="34" fillId="0" borderId="0" applyBorder="0" applyProtection="0"/>
    <xf numFmtId="165" fontId="34" fillId="0" borderId="0" applyBorder="0" applyProtection="0"/>
    <xf numFmtId="165" fontId="34" fillId="0" borderId="0" applyBorder="0" applyProtection="0"/>
    <xf numFmtId="0" fontId="1" fillId="0" borderId="0"/>
    <xf numFmtId="0" fontId="37" fillId="0" borderId="0"/>
  </cellStyleXfs>
  <cellXfs count="228">
    <xf numFmtId="0" fontId="0" fillId="0" borderId="0" xfId="0"/>
    <xf numFmtId="0" fontId="0" fillId="0" borderId="1" xfId="0" applyBorder="1"/>
    <xf numFmtId="10" fontId="0" fillId="0" borderId="0" xfId="0" applyNumberFormat="1"/>
    <xf numFmtId="166" fontId="0" fillId="0" borderId="0" xfId="0" applyNumberFormat="1"/>
    <xf numFmtId="0" fontId="0" fillId="0" borderId="0" xfId="0" applyAlignment="1">
      <alignment vertical="center" wrapText="1"/>
    </xf>
    <xf numFmtId="0" fontId="2" fillId="0" borderId="20" xfId="0" applyFont="1" applyBorder="1"/>
    <xf numFmtId="0" fontId="0" fillId="0" borderId="6" xfId="0" applyBorder="1"/>
    <xf numFmtId="0" fontId="0" fillId="0" borderId="6" xfId="0" applyBorder="1" applyAlignment="1">
      <alignment horizontal="center"/>
    </xf>
    <xf numFmtId="0" fontId="11" fillId="0" borderId="6" xfId="0" applyFont="1" applyBorder="1" applyAlignment="1">
      <alignment horizontal="left"/>
    </xf>
    <xf numFmtId="0" fontId="11" fillId="0" borderId="21" xfId="0" applyFont="1" applyBorder="1" applyAlignment="1">
      <alignment horizontal="left"/>
    </xf>
    <xf numFmtId="0" fontId="11" fillId="0" borderId="6" xfId="0" applyFont="1" applyBorder="1" applyAlignment="1">
      <alignment horizontal="center"/>
    </xf>
    <xf numFmtId="0" fontId="11" fillId="0" borderId="23" xfId="0" applyFont="1" applyBorder="1" applyAlignment="1">
      <alignment vertical="top"/>
    </xf>
    <xf numFmtId="0" fontId="12" fillId="0" borderId="24" xfId="0" applyFont="1" applyBorder="1" applyAlignment="1">
      <alignment horizontal="center"/>
    </xf>
    <xf numFmtId="0" fontId="12" fillId="0" borderId="24" xfId="0" applyFont="1" applyBorder="1" applyAlignment="1">
      <alignment horizontal="center" wrapText="1"/>
    </xf>
    <xf numFmtId="0" fontId="13" fillId="0" borderId="24" xfId="0" applyFont="1" applyBorder="1"/>
    <xf numFmtId="2" fontId="13" fillId="0" borderId="24" xfId="0" applyNumberFormat="1" applyFont="1" applyBorder="1" applyAlignment="1">
      <alignment horizontal="center"/>
    </xf>
    <xf numFmtId="4" fontId="13" fillId="0" borderId="24" xfId="0" applyNumberFormat="1" applyFont="1" applyBorder="1" applyAlignment="1">
      <alignment horizontal="center"/>
    </xf>
    <xf numFmtId="2" fontId="13" fillId="0" borderId="25" xfId="0" applyNumberFormat="1" applyFont="1" applyBorder="1" applyAlignment="1">
      <alignment horizontal="center"/>
    </xf>
    <xf numFmtId="0" fontId="11" fillId="0" borderId="26" xfId="0" applyFont="1" applyBorder="1" applyAlignment="1">
      <alignment vertical="top"/>
    </xf>
    <xf numFmtId="0" fontId="14" fillId="0" borderId="6" xfId="0" applyFont="1" applyBorder="1" applyAlignment="1">
      <alignment horizontal="center"/>
    </xf>
    <xf numFmtId="9" fontId="11" fillId="0" borderId="6" xfId="0" applyNumberFormat="1" applyFont="1" applyBorder="1"/>
    <xf numFmtId="165" fontId="34" fillId="0" borderId="27" xfId="1" applyBorder="1" applyAlignment="1" applyProtection="1">
      <alignment horizontal="right"/>
    </xf>
    <xf numFmtId="165" fontId="34" fillId="0" borderId="6" xfId="1" applyBorder="1" applyAlignment="1" applyProtection="1">
      <alignment horizontal="right"/>
    </xf>
    <xf numFmtId="165" fontId="34" fillId="0" borderId="6" xfId="1" applyBorder="1" applyAlignment="1" applyProtection="1">
      <alignment horizontal="left"/>
    </xf>
    <xf numFmtId="165" fontId="34" fillId="0" borderId="24" xfId="1" applyBorder="1" applyAlignment="1" applyProtection="1">
      <alignment horizontal="right"/>
    </xf>
    <xf numFmtId="9" fontId="15" fillId="0" borderId="27" xfId="1" applyNumberFormat="1" applyFont="1" applyBorder="1" applyProtection="1"/>
    <xf numFmtId="0" fontId="11" fillId="3" borderId="13" xfId="0" applyFont="1" applyFill="1" applyBorder="1" applyAlignment="1">
      <alignment horizontal="center"/>
    </xf>
    <xf numFmtId="0" fontId="11" fillId="3" borderId="2" xfId="0" applyFont="1" applyFill="1" applyBorder="1" applyAlignment="1">
      <alignment horizontal="left"/>
    </xf>
    <xf numFmtId="0" fontId="14" fillId="3" borderId="2" xfId="0" applyFont="1" applyFill="1" applyBorder="1" applyAlignment="1">
      <alignment horizontal="center" wrapText="1"/>
    </xf>
    <xf numFmtId="168" fontId="11" fillId="3" borderId="2" xfId="0" applyNumberFormat="1" applyFont="1" applyFill="1" applyBorder="1"/>
    <xf numFmtId="4" fontId="11" fillId="4" borderId="5" xfId="0" applyNumberFormat="1" applyFont="1" applyFill="1" applyBorder="1" applyAlignment="1">
      <alignment horizontal="right"/>
    </xf>
    <xf numFmtId="4" fontId="11" fillId="3" borderId="2" xfId="0" applyNumberFormat="1" applyFont="1" applyFill="1" applyBorder="1" applyAlignment="1">
      <alignment horizontal="center"/>
    </xf>
    <xf numFmtId="0" fontId="11" fillId="0" borderId="14" xfId="0" applyFont="1" applyBorder="1" applyAlignment="1">
      <alignment horizontal="center" vertical="top"/>
    </xf>
    <xf numFmtId="0" fontId="11" fillId="0" borderId="7" xfId="0" applyFont="1" applyBorder="1" applyAlignment="1">
      <alignment horizontal="center"/>
    </xf>
    <xf numFmtId="0" fontId="14" fillId="0" borderId="7" xfId="0" applyFont="1" applyBorder="1" applyAlignment="1">
      <alignment horizontal="center" wrapText="1"/>
    </xf>
    <xf numFmtId="10" fontId="11" fillId="0" borderId="7" xfId="1" applyNumberFormat="1" applyFont="1" applyBorder="1" applyProtection="1"/>
    <xf numFmtId="9" fontId="11" fillId="0" borderId="7" xfId="1" applyNumberFormat="1" applyFont="1" applyBorder="1" applyAlignment="1" applyProtection="1">
      <alignment horizontal="right"/>
    </xf>
    <xf numFmtId="10" fontId="11" fillId="0" borderId="7" xfId="1" applyNumberFormat="1" applyFont="1" applyBorder="1" applyAlignment="1" applyProtection="1">
      <alignment horizontal="center"/>
    </xf>
    <xf numFmtId="0" fontId="11" fillId="3" borderId="28" xfId="0" applyFont="1" applyFill="1" applyBorder="1" applyAlignment="1">
      <alignment horizontal="center" vertical="top"/>
    </xf>
    <xf numFmtId="4" fontId="11" fillId="4" borderId="2" xfId="0" applyNumberFormat="1" applyFont="1" applyFill="1" applyBorder="1" applyAlignment="1">
      <alignment horizontal="right"/>
    </xf>
    <xf numFmtId="0" fontId="2" fillId="0" borderId="15" xfId="0" applyFont="1" applyBorder="1" applyAlignment="1">
      <alignment horizontal="center" vertical="top"/>
    </xf>
    <xf numFmtId="0" fontId="14" fillId="0" borderId="17" xfId="0" applyFont="1" applyBorder="1"/>
    <xf numFmtId="0" fontId="14" fillId="0" borderId="17" xfId="0" applyFont="1" applyBorder="1" applyAlignment="1">
      <alignment horizontal="center" wrapText="1"/>
    </xf>
    <xf numFmtId="10" fontId="11" fillId="0" borderId="17" xfId="1" applyNumberFormat="1" applyFont="1" applyBorder="1" applyProtection="1"/>
    <xf numFmtId="9" fontId="11" fillId="0" borderId="17" xfId="1" applyNumberFormat="1" applyFont="1" applyBorder="1" applyAlignment="1" applyProtection="1">
      <alignment horizontal="right"/>
    </xf>
    <xf numFmtId="0" fontId="14" fillId="3" borderId="5" xfId="0" applyFont="1" applyFill="1" applyBorder="1" applyAlignment="1">
      <alignment horizontal="center"/>
    </xf>
    <xf numFmtId="168" fontId="11" fillId="3" borderId="5" xfId="0" applyNumberFormat="1" applyFont="1" applyFill="1" applyBorder="1"/>
    <xf numFmtId="0" fontId="2" fillId="0" borderId="14" xfId="0" applyFont="1" applyBorder="1" applyAlignment="1">
      <alignment horizontal="center" vertical="top"/>
    </xf>
    <xf numFmtId="0" fontId="14" fillId="0" borderId="7" xfId="0" applyFont="1" applyBorder="1"/>
    <xf numFmtId="0" fontId="14" fillId="0" borderId="7" xfId="0" applyFont="1" applyBorder="1" applyAlignment="1">
      <alignment horizontal="center"/>
    </xf>
    <xf numFmtId="0" fontId="11" fillId="3" borderId="28" xfId="0" applyFont="1" applyFill="1" applyBorder="1" applyAlignment="1">
      <alignment horizontal="center"/>
    </xf>
    <xf numFmtId="0" fontId="14" fillId="3" borderId="2" xfId="0" applyFont="1" applyFill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11" fillId="0" borderId="17" xfId="0" applyFont="1" applyBorder="1"/>
    <xf numFmtId="0" fontId="14" fillId="0" borderId="17" xfId="0" applyFont="1" applyBorder="1" applyAlignment="1">
      <alignment horizontal="center"/>
    </xf>
    <xf numFmtId="0" fontId="14" fillId="3" borderId="5" xfId="0" applyFont="1" applyFill="1" applyBorder="1" applyAlignment="1">
      <alignment horizontal="center" wrapText="1"/>
    </xf>
    <xf numFmtId="0" fontId="2" fillId="0" borderId="14" xfId="0" applyFont="1" applyBorder="1" applyAlignment="1">
      <alignment horizontal="center"/>
    </xf>
    <xf numFmtId="0" fontId="11" fillId="0" borderId="7" xfId="0" applyFont="1" applyBorder="1"/>
    <xf numFmtId="0" fontId="11" fillId="0" borderId="15" xfId="0" applyFont="1" applyBorder="1" applyAlignment="1">
      <alignment horizontal="center" vertical="top"/>
    </xf>
    <xf numFmtId="0" fontId="11" fillId="0" borderId="17" xfId="0" applyFont="1" applyBorder="1" applyAlignment="1">
      <alignment horizontal="center"/>
    </xf>
    <xf numFmtId="0" fontId="11" fillId="3" borderId="13" xfId="0" applyFont="1" applyFill="1" applyBorder="1" applyAlignment="1">
      <alignment horizontal="center" vertical="top"/>
    </xf>
    <xf numFmtId="0" fontId="11" fillId="0" borderId="28" xfId="0" applyFont="1" applyBorder="1"/>
    <xf numFmtId="0" fontId="11" fillId="0" borderId="2" xfId="0" applyFont="1" applyBorder="1"/>
    <xf numFmtId="0" fontId="14" fillId="0" borderId="2" xfId="0" applyFont="1" applyBorder="1" applyAlignment="1">
      <alignment horizontal="center"/>
    </xf>
    <xf numFmtId="168" fontId="11" fillId="0" borderId="2" xfId="0" applyNumberFormat="1" applyFont="1" applyBorder="1"/>
    <xf numFmtId="9" fontId="11" fillId="0" borderId="2" xfId="1" applyNumberFormat="1" applyFont="1" applyBorder="1" applyAlignment="1" applyProtection="1">
      <alignment horizontal="right"/>
    </xf>
    <xf numFmtId="169" fontId="0" fillId="0" borderId="0" xfId="0" applyNumberFormat="1"/>
    <xf numFmtId="0" fontId="11" fillId="0" borderId="15" xfId="0" applyFont="1" applyBorder="1"/>
    <xf numFmtId="168" fontId="11" fillId="0" borderId="17" xfId="1" applyNumberFormat="1" applyFont="1" applyBorder="1" applyProtection="1"/>
    <xf numFmtId="0" fontId="11" fillId="0" borderId="6" xfId="0" applyFont="1" applyBorder="1"/>
    <xf numFmtId="0" fontId="11" fillId="0" borderId="24" xfId="0" applyFont="1" applyBorder="1" applyAlignment="1">
      <alignment horizontal="center"/>
    </xf>
    <xf numFmtId="4" fontId="0" fillId="0" borderId="24" xfId="0" applyNumberFormat="1" applyBorder="1" applyAlignment="1">
      <alignment horizontal="center"/>
    </xf>
    <xf numFmtId="4" fontId="0" fillId="0" borderId="6" xfId="0" applyNumberFormat="1" applyBorder="1" applyAlignment="1">
      <alignment horizontal="center"/>
    </xf>
    <xf numFmtId="4" fontId="0" fillId="0" borderId="5" xfId="0" applyNumberFormat="1" applyBorder="1" applyAlignment="1">
      <alignment horizontal="center"/>
    </xf>
    <xf numFmtId="10" fontId="11" fillId="0" borderId="25" xfId="1" applyNumberFormat="1" applyFont="1" applyBorder="1" applyAlignment="1" applyProtection="1">
      <alignment horizontal="right"/>
    </xf>
    <xf numFmtId="0" fontId="2" fillId="0" borderId="23" xfId="0" applyFont="1" applyBorder="1"/>
    <xf numFmtId="0" fontId="11" fillId="0" borderId="24" xfId="0" applyFont="1" applyBorder="1"/>
    <xf numFmtId="10" fontId="2" fillId="0" borderId="24" xfId="1" applyNumberFormat="1" applyFont="1" applyBorder="1" applyAlignment="1" applyProtection="1">
      <alignment horizontal="center"/>
    </xf>
    <xf numFmtId="4" fontId="0" fillId="0" borderId="25" xfId="0" applyNumberFormat="1" applyBorder="1" applyAlignment="1">
      <alignment horizontal="center"/>
    </xf>
    <xf numFmtId="0" fontId="11" fillId="0" borderId="24" xfId="0" applyFont="1" applyBorder="1" applyAlignment="1">
      <alignment horizontal="left"/>
    </xf>
    <xf numFmtId="10" fontId="0" fillId="0" borderId="24" xfId="0" applyNumberFormat="1" applyBorder="1" applyAlignment="1">
      <alignment horizontal="center"/>
    </xf>
    <xf numFmtId="10" fontId="0" fillId="0" borderId="17" xfId="0" applyNumberFormat="1" applyBorder="1" applyAlignment="1">
      <alignment horizontal="center"/>
    </xf>
    <xf numFmtId="10" fontId="0" fillId="0" borderId="16" xfId="0" applyNumberFormat="1" applyBorder="1" applyAlignment="1">
      <alignment horizontal="center"/>
    </xf>
    <xf numFmtId="0" fontId="0" fillId="0" borderId="0" xfId="0" applyAlignment="1">
      <alignment wrapText="1"/>
    </xf>
    <xf numFmtId="0" fontId="22" fillId="0" borderId="12" xfId="21" applyFont="1" applyBorder="1"/>
    <xf numFmtId="0" fontId="22" fillId="0" borderId="0" xfId="21" applyFont="1"/>
    <xf numFmtId="0" fontId="19" fillId="0" borderId="12" xfId="21" applyFont="1" applyBorder="1" applyAlignment="1">
      <alignment horizontal="right" vertical="center"/>
    </xf>
    <xf numFmtId="10" fontId="23" fillId="5" borderId="0" xfId="21" applyNumberFormat="1" applyFont="1" applyFill="1" applyAlignment="1" applyProtection="1">
      <alignment horizontal="left" vertical="center" wrapText="1"/>
      <protection locked="0"/>
    </xf>
    <xf numFmtId="0" fontId="23" fillId="0" borderId="1" xfId="21" applyFont="1" applyBorder="1" applyAlignment="1">
      <alignment horizontal="center"/>
    </xf>
    <xf numFmtId="49" fontId="23" fillId="5" borderId="0" xfId="21" applyNumberFormat="1" applyFont="1" applyFill="1" applyAlignment="1" applyProtection="1">
      <alignment horizontal="center" vertical="center" wrapText="1"/>
      <protection locked="0"/>
    </xf>
    <xf numFmtId="0" fontId="18" fillId="0" borderId="12" xfId="21" applyFont="1" applyBorder="1" applyAlignment="1">
      <alignment horizontal="right" vertical="center"/>
    </xf>
    <xf numFmtId="10" fontId="23" fillId="0" borderId="0" xfId="21" applyNumberFormat="1" applyFont="1" applyAlignment="1">
      <alignment horizontal="left" vertical="center"/>
    </xf>
    <xf numFmtId="0" fontId="23" fillId="0" borderId="0" xfId="21" applyFont="1" applyAlignment="1">
      <alignment horizontal="center" wrapText="1"/>
    </xf>
    <xf numFmtId="0" fontId="23" fillId="0" borderId="0" xfId="21" applyFont="1" applyAlignment="1">
      <alignment wrapText="1"/>
    </xf>
    <xf numFmtId="0" fontId="11" fillId="0" borderId="12" xfId="9" applyFont="1" applyBorder="1"/>
    <xf numFmtId="0" fontId="11" fillId="0" borderId="0" xfId="9" applyFont="1"/>
    <xf numFmtId="0" fontId="2" fillId="0" borderId="12" xfId="9" applyBorder="1"/>
    <xf numFmtId="0" fontId="2" fillId="5" borderId="0" xfId="9" applyFill="1" applyAlignment="1" applyProtection="1">
      <alignment horizontal="left"/>
      <protection locked="0"/>
    </xf>
    <xf numFmtId="0" fontId="2" fillId="0" borderId="0" xfId="9"/>
    <xf numFmtId="0" fontId="11" fillId="0" borderId="0" xfId="9" applyFont="1" applyAlignment="1">
      <alignment horizontal="center"/>
    </xf>
    <xf numFmtId="0" fontId="2" fillId="0" borderId="1" xfId="9" applyBorder="1"/>
    <xf numFmtId="0" fontId="24" fillId="0" borderId="1" xfId="9" applyFont="1" applyBorder="1"/>
    <xf numFmtId="0" fontId="2" fillId="0" borderId="0" xfId="9" applyAlignment="1">
      <alignment horizontal="left"/>
    </xf>
    <xf numFmtId="0" fontId="2" fillId="0" borderId="0" xfId="9" applyAlignment="1">
      <alignment horizontal="center"/>
    </xf>
    <xf numFmtId="0" fontId="24" fillId="0" borderId="12" xfId="9" applyFont="1" applyBorder="1"/>
    <xf numFmtId="0" fontId="24" fillId="0" borderId="0" xfId="9" applyFont="1"/>
    <xf numFmtId="0" fontId="25" fillId="0" borderId="0" xfId="9" applyFont="1" applyAlignment="1">
      <alignment horizontal="center"/>
    </xf>
    <xf numFmtId="0" fontId="2" fillId="0" borderId="12" xfId="9" applyBorder="1" applyAlignment="1">
      <alignment horizontal="right"/>
    </xf>
    <xf numFmtId="0" fontId="2" fillId="0" borderId="0" xfId="9" applyAlignment="1">
      <alignment horizontal="justify" vertical="top" wrapText="1"/>
    </xf>
    <xf numFmtId="2" fontId="2" fillId="5" borderId="0" xfId="9" applyNumberFormat="1" applyFill="1" applyAlignment="1" applyProtection="1">
      <alignment horizontal="center" vertical="top" wrapText="1"/>
      <protection locked="0"/>
    </xf>
    <xf numFmtId="0" fontId="2" fillId="0" borderId="0" xfId="9" applyAlignment="1">
      <alignment horizontal="center" vertical="top" wrapText="1"/>
    </xf>
    <xf numFmtId="0" fontId="26" fillId="0" borderId="0" xfId="9" applyFont="1" applyAlignment="1">
      <alignment horizontal="justify" vertical="top" wrapText="1"/>
    </xf>
    <xf numFmtId="2" fontId="2" fillId="0" borderId="0" xfId="9" applyNumberFormat="1" applyAlignment="1">
      <alignment horizontal="center" vertical="top" wrapText="1"/>
    </xf>
    <xf numFmtId="0" fontId="11" fillId="0" borderId="0" xfId="9" applyFont="1" applyAlignment="1">
      <alignment horizontal="justify"/>
    </xf>
    <xf numFmtId="2" fontId="11" fillId="0" borderId="0" xfId="9" applyNumberFormat="1" applyFont="1" applyAlignment="1">
      <alignment horizontal="center"/>
    </xf>
    <xf numFmtId="0" fontId="11" fillId="0" borderId="0" xfId="9" applyFont="1" applyAlignment="1">
      <alignment horizontal="center" vertical="top" wrapText="1"/>
    </xf>
    <xf numFmtId="0" fontId="26" fillId="0" borderId="0" xfId="9" applyFont="1" applyAlignment="1">
      <alignment horizontal="left" vertical="top" wrapText="1" indent="6"/>
    </xf>
    <xf numFmtId="0" fontId="34" fillId="0" borderId="1" xfId="10" applyBorder="1"/>
    <xf numFmtId="0" fontId="34" fillId="0" borderId="12" xfId="10" applyBorder="1"/>
    <xf numFmtId="0" fontId="20" fillId="0" borderId="1" xfId="9" applyFont="1" applyBorder="1" applyAlignment="1">
      <alignment horizontal="center"/>
    </xf>
    <xf numFmtId="0" fontId="34" fillId="0" borderId="0" xfId="10"/>
    <xf numFmtId="0" fontId="34" fillId="0" borderId="0" xfId="10" applyAlignment="1">
      <alignment wrapText="1"/>
    </xf>
    <xf numFmtId="0" fontId="34" fillId="0" borderId="33" xfId="10" applyBorder="1"/>
    <xf numFmtId="0" fontId="0" fillId="0" borderId="32" xfId="0" applyBorder="1"/>
    <xf numFmtId="0" fontId="19" fillId="2" borderId="31" xfId="0" applyFont="1" applyFill="1" applyBorder="1" applyAlignment="1">
      <alignment horizontal="center" vertical="top" wrapText="1"/>
    </xf>
    <xf numFmtId="0" fontId="0" fillId="0" borderId="31" xfId="0" applyBorder="1"/>
    <xf numFmtId="0" fontId="0" fillId="0" borderId="33" xfId="0" applyBorder="1"/>
    <xf numFmtId="0" fontId="19" fillId="2" borderId="0" xfId="0" applyFont="1" applyFill="1" applyAlignment="1">
      <alignment horizontal="left" vertical="top" wrapText="1"/>
    </xf>
    <xf numFmtId="0" fontId="28" fillId="2" borderId="0" xfId="0" applyFont="1" applyFill="1" applyAlignment="1">
      <alignment horizontal="left" vertical="top"/>
    </xf>
    <xf numFmtId="10" fontId="0" fillId="0" borderId="0" xfId="0" applyNumberFormat="1" applyAlignment="1">
      <alignment wrapText="1"/>
    </xf>
    <xf numFmtId="10" fontId="11" fillId="0" borderId="7" xfId="1" applyNumberFormat="1" applyFont="1" applyBorder="1" applyAlignment="1" applyProtection="1">
      <alignment horizontal="right"/>
    </xf>
    <xf numFmtId="43" fontId="0" fillId="0" borderId="0" xfId="0" applyNumberFormat="1" applyAlignment="1">
      <alignment wrapText="1"/>
    </xf>
    <xf numFmtId="10" fontId="34" fillId="0" borderId="0" xfId="3" applyNumberFormat="1"/>
    <xf numFmtId="0" fontId="0" fillId="7" borderId="0" xfId="0" applyFill="1" applyAlignment="1">
      <alignment wrapText="1"/>
    </xf>
    <xf numFmtId="166" fontId="0" fillId="7" borderId="0" xfId="0" applyNumberFormat="1" applyFill="1" applyAlignment="1">
      <alignment wrapText="1"/>
    </xf>
    <xf numFmtId="0" fontId="4" fillId="0" borderId="6" xfId="0" applyFont="1" applyBorder="1" applyAlignment="1">
      <alignment horizontal="center" vertical="center" wrapText="1"/>
    </xf>
    <xf numFmtId="166" fontId="4" fillId="0" borderId="7" xfId="0" applyNumberFormat="1" applyFont="1" applyBorder="1" applyAlignment="1">
      <alignment horizontal="center" vertical="center" wrapText="1"/>
    </xf>
    <xf numFmtId="2" fontId="4" fillId="0" borderId="8" xfId="0" applyNumberFormat="1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165" fontId="4" fillId="0" borderId="6" xfId="1" applyFont="1" applyBorder="1" applyAlignment="1" applyProtection="1">
      <alignment horizontal="center" vertical="center" wrapText="1"/>
    </xf>
    <xf numFmtId="0" fontId="4" fillId="0" borderId="3" xfId="1" applyNumberFormat="1" applyFont="1" applyBorder="1" applyAlignment="1" applyProtection="1">
      <alignment horizontal="center" vertical="center" wrapText="1"/>
    </xf>
    <xf numFmtId="166" fontId="4" fillId="0" borderId="3" xfId="1" applyNumberFormat="1" applyFont="1" applyBorder="1" applyAlignment="1" applyProtection="1">
      <alignment horizontal="center" vertical="center" wrapText="1"/>
    </xf>
    <xf numFmtId="167" fontId="4" fillId="0" borderId="7" xfId="2" applyFont="1" applyBorder="1" applyAlignment="1" applyProtection="1">
      <alignment horizontal="center" vertical="center" wrapText="1"/>
    </xf>
    <xf numFmtId="0" fontId="4" fillId="0" borderId="9" xfId="0" applyFont="1" applyBorder="1" applyAlignment="1">
      <alignment wrapText="1"/>
    </xf>
    <xf numFmtId="0" fontId="4" fillId="0" borderId="10" xfId="0" applyFont="1" applyBorder="1" applyAlignment="1">
      <alignment horizontal="center" wrapText="1"/>
    </xf>
    <xf numFmtId="166" fontId="4" fillId="0" borderId="10" xfId="0" applyNumberFormat="1" applyFont="1" applyBorder="1" applyAlignment="1">
      <alignment horizontal="center" wrapText="1"/>
    </xf>
    <xf numFmtId="167" fontId="4" fillId="0" borderId="11" xfId="2" applyFont="1" applyBorder="1" applyAlignment="1" applyProtection="1">
      <alignment horizontal="center" wrapText="1"/>
    </xf>
    <xf numFmtId="0" fontId="6" fillId="0" borderId="3" xfId="0" applyFont="1" applyBorder="1" applyAlignment="1">
      <alignment horizontal="center" vertical="center" wrapText="1"/>
    </xf>
    <xf numFmtId="49" fontId="6" fillId="0" borderId="3" xfId="0" applyNumberFormat="1" applyFont="1" applyBorder="1" applyAlignment="1">
      <alignment horizontal="center" vertical="center" wrapText="1"/>
    </xf>
    <xf numFmtId="0" fontId="6" fillId="0" borderId="3" xfId="16" applyFont="1" applyBorder="1" applyAlignment="1">
      <alignment vertical="center" wrapText="1"/>
    </xf>
    <xf numFmtId="0" fontId="6" fillId="0" borderId="3" xfId="16" applyFont="1" applyBorder="1" applyAlignment="1">
      <alignment horizontal="center" vertical="center" wrapText="1"/>
    </xf>
    <xf numFmtId="165" fontId="6" fillId="0" borderId="3" xfId="1" applyFont="1" applyBorder="1" applyAlignment="1" applyProtection="1">
      <alignment horizontal="center" vertical="center" wrapText="1"/>
    </xf>
    <xf numFmtId="166" fontId="6" fillId="0" borderId="3" xfId="16" applyNumberFormat="1" applyFont="1" applyBorder="1" applyAlignment="1">
      <alignment horizontal="center" vertical="center" wrapText="1"/>
    </xf>
    <xf numFmtId="166" fontId="6" fillId="0" borderId="3" xfId="1" applyNumberFormat="1" applyFont="1" applyBorder="1" applyAlignment="1" applyProtection="1">
      <alignment horizontal="center" vertical="center" wrapText="1"/>
    </xf>
    <xf numFmtId="164" fontId="6" fillId="0" borderId="3" xfId="5" applyFont="1" applyBorder="1" applyAlignment="1" applyProtection="1">
      <alignment horizontal="center" vertical="center" wrapText="1"/>
    </xf>
    <xf numFmtId="166" fontId="4" fillId="0" borderId="3" xfId="0" applyNumberFormat="1" applyFont="1" applyBorder="1" applyAlignment="1">
      <alignment horizontal="center" wrapText="1"/>
    </xf>
    <xf numFmtId="167" fontId="4" fillId="0" borderId="3" xfId="2" applyFont="1" applyBorder="1" applyAlignment="1" applyProtection="1">
      <alignment horizontal="center" wrapText="1"/>
    </xf>
    <xf numFmtId="0" fontId="6" fillId="0" borderId="3" xfId="19" applyFont="1" applyBorder="1" applyAlignment="1">
      <alignment horizontal="center" vertical="center" wrapText="1"/>
    </xf>
    <xf numFmtId="49" fontId="6" fillId="0" borderId="3" xfId="19" applyNumberFormat="1" applyFont="1" applyBorder="1" applyAlignment="1">
      <alignment horizontal="center" vertical="center" wrapText="1"/>
    </xf>
    <xf numFmtId="0" fontId="6" fillId="0" borderId="3" xfId="0" applyFont="1" applyBorder="1" applyAlignment="1">
      <alignment vertical="center" wrapText="1"/>
    </xf>
    <xf numFmtId="49" fontId="7" fillId="0" borderId="3" xfId="19" applyNumberFormat="1" applyFont="1" applyBorder="1" applyAlignment="1">
      <alignment horizontal="center" vertical="center" wrapText="1"/>
    </xf>
    <xf numFmtId="166" fontId="4" fillId="0" borderId="3" xfId="19" applyNumberFormat="1" applyFont="1" applyBorder="1" applyAlignment="1">
      <alignment horizontal="center" wrapText="1"/>
    </xf>
    <xf numFmtId="164" fontId="4" fillId="0" borderId="3" xfId="5" applyFont="1" applyBorder="1" applyAlignment="1" applyProtection="1">
      <alignment horizontal="center" wrapText="1"/>
    </xf>
    <xf numFmtId="49" fontId="6" fillId="0" borderId="3" xfId="19" applyNumberFormat="1" applyFont="1" applyBorder="1" applyAlignment="1">
      <alignment vertical="center" wrapText="1"/>
    </xf>
    <xf numFmtId="0" fontId="35" fillId="0" borderId="3" xfId="19" applyFont="1" applyBorder="1" applyAlignment="1">
      <alignment horizontal="center" vertical="center" wrapText="1"/>
    </xf>
    <xf numFmtId="0" fontId="35" fillId="0" borderId="9" xfId="19" applyFont="1" applyBorder="1" applyAlignment="1">
      <alignment horizontal="left" vertical="center" wrapText="1"/>
    </xf>
    <xf numFmtId="2" fontId="35" fillId="0" borderId="3" xfId="19" applyNumberFormat="1" applyFont="1" applyBorder="1" applyAlignment="1">
      <alignment horizontal="center" vertical="center" wrapText="1"/>
    </xf>
    <xf numFmtId="0" fontId="35" fillId="0" borderId="10" xfId="19" applyFont="1" applyBorder="1" applyAlignment="1">
      <alignment horizontal="center" vertical="center" wrapText="1"/>
    </xf>
    <xf numFmtId="0" fontId="6" fillId="0" borderId="11" xfId="19" applyFont="1" applyBorder="1" applyAlignment="1">
      <alignment horizontal="center" vertical="center" wrapText="1"/>
    </xf>
    <xf numFmtId="2" fontId="35" fillId="0" borderId="10" xfId="19" applyNumberFormat="1" applyFont="1" applyBorder="1" applyAlignment="1">
      <alignment horizontal="center" vertical="center" wrapText="1"/>
    </xf>
    <xf numFmtId="0" fontId="6" fillId="0" borderId="10" xfId="19" applyFont="1" applyBorder="1" applyAlignment="1">
      <alignment horizontal="left" vertical="center" wrapText="1"/>
    </xf>
    <xf numFmtId="2" fontId="6" fillId="0" borderId="11" xfId="19" applyNumberFormat="1" applyFont="1" applyBorder="1" applyAlignment="1">
      <alignment horizontal="center" vertical="center" wrapText="1"/>
    </xf>
    <xf numFmtId="0" fontId="35" fillId="0" borderId="10" xfId="19" applyFont="1" applyBorder="1" applyAlignment="1">
      <alignment horizontal="left" vertical="center" wrapText="1"/>
    </xf>
    <xf numFmtId="2" fontId="35" fillId="0" borderId="11" xfId="19" applyNumberFormat="1" applyFont="1" applyBorder="1" applyAlignment="1">
      <alignment horizontal="center" vertical="center" wrapText="1"/>
    </xf>
    <xf numFmtId="0" fontId="6" fillId="0" borderId="3" xfId="19" applyFont="1" applyBorder="1" applyAlignment="1">
      <alignment horizontal="left" vertical="top" wrapText="1"/>
    </xf>
    <xf numFmtId="166" fontId="8" fillId="0" borderId="3" xfId="19" applyNumberFormat="1" applyFont="1" applyBorder="1" applyAlignment="1">
      <alignment horizontal="center" wrapText="1"/>
    </xf>
    <xf numFmtId="164" fontId="8" fillId="0" borderId="3" xfId="5" applyFont="1" applyBorder="1" applyAlignment="1" applyProtection="1">
      <alignment horizontal="center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center" wrapText="1"/>
    </xf>
    <xf numFmtId="166" fontId="0" fillId="0" borderId="0" xfId="0" applyNumberFormat="1" applyAlignment="1">
      <alignment horizontal="center" wrapText="1"/>
    </xf>
    <xf numFmtId="166" fontId="0" fillId="0" borderId="0" xfId="0" applyNumberFormat="1" applyAlignment="1">
      <alignment wrapText="1"/>
    </xf>
    <xf numFmtId="10" fontId="0" fillId="0" borderId="0" xfId="0" applyNumberFormat="1" applyAlignment="1">
      <alignment horizontal="center" wrapText="1"/>
    </xf>
    <xf numFmtId="0" fontId="0" fillId="0" borderId="1" xfId="0" applyBorder="1" applyAlignment="1">
      <alignment wrapText="1"/>
    </xf>
    <xf numFmtId="0" fontId="0" fillId="0" borderId="12" xfId="0" applyBorder="1" applyAlignment="1">
      <alignment wrapText="1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right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2" fontId="4" fillId="0" borderId="3" xfId="0" applyNumberFormat="1" applyFont="1" applyBorder="1" applyAlignment="1">
      <alignment horizontal="left" vertical="center" wrapText="1"/>
    </xf>
    <xf numFmtId="2" fontId="4" fillId="0" borderId="4" xfId="0" applyNumberFormat="1" applyFont="1" applyBorder="1" applyAlignment="1">
      <alignment horizontal="left" vertical="center" wrapText="1"/>
    </xf>
    <xf numFmtId="2" fontId="4" fillId="0" borderId="5" xfId="0" applyNumberFormat="1" applyFont="1" applyBorder="1" applyAlignment="1">
      <alignment horizontal="center" vertical="center" wrapText="1"/>
    </xf>
    <xf numFmtId="2" fontId="4" fillId="0" borderId="9" xfId="0" applyNumberFormat="1" applyFont="1" applyBorder="1" applyAlignment="1">
      <alignment horizontal="left" vertical="center" wrapText="1"/>
    </xf>
    <xf numFmtId="10" fontId="6" fillId="0" borderId="3" xfId="3" applyNumberFormat="1" applyFont="1" applyBorder="1" applyAlignment="1" applyProtection="1">
      <alignment horizontal="center" vertical="center" wrapText="1"/>
    </xf>
    <xf numFmtId="10" fontId="6" fillId="0" borderId="5" xfId="3" applyNumberFormat="1" applyFont="1" applyBorder="1" applyAlignment="1" applyProtection="1">
      <alignment horizontal="center" vertical="center" wrapText="1"/>
    </xf>
    <xf numFmtId="49" fontId="6" fillId="0" borderId="7" xfId="0" applyNumberFormat="1" applyFont="1" applyBorder="1" applyAlignment="1">
      <alignment horizontal="center" vertical="center" wrapText="1"/>
    </xf>
    <xf numFmtId="0" fontId="4" fillId="0" borderId="3" xfId="13" applyFont="1" applyBorder="1" applyAlignment="1">
      <alignment horizontal="center" vertical="center" wrapText="1"/>
    </xf>
    <xf numFmtId="0" fontId="4" fillId="0" borderId="3" xfId="19" applyFont="1" applyBorder="1" applyAlignment="1">
      <alignment horizontal="center" vertical="center" wrapText="1"/>
    </xf>
    <xf numFmtId="0" fontId="0" fillId="0" borderId="0" xfId="0" applyAlignment="1">
      <alignment horizontal="center" wrapText="1"/>
    </xf>
    <xf numFmtId="0" fontId="9" fillId="0" borderId="0" xfId="0" applyFont="1" applyAlignment="1">
      <alignment horizontal="center" wrapText="1"/>
    </xf>
    <xf numFmtId="0" fontId="4" fillId="0" borderId="3" xfId="19" applyFont="1" applyBorder="1" applyAlignment="1">
      <alignment horizontal="right" vertical="center" wrapText="1"/>
    </xf>
    <xf numFmtId="0" fontId="8" fillId="0" borderId="3" xfId="19" applyFont="1" applyBorder="1" applyAlignment="1">
      <alignment horizontal="right" vertical="center" wrapText="1"/>
    </xf>
    <xf numFmtId="0" fontId="0" fillId="0" borderId="0" xfId="0" applyAlignment="1">
      <alignment horizontal="left" vertical="center" wrapText="1"/>
    </xf>
    <xf numFmtId="0" fontId="6" fillId="0" borderId="9" xfId="19" applyFont="1" applyBorder="1" applyAlignment="1">
      <alignment horizontal="center" vertical="center" wrapText="1"/>
    </xf>
    <xf numFmtId="0" fontId="6" fillId="0" borderId="10" xfId="19" applyFont="1" applyBorder="1" applyAlignment="1">
      <alignment horizontal="center" vertical="center" wrapText="1"/>
    </xf>
    <xf numFmtId="0" fontId="6" fillId="0" borderId="11" xfId="19" applyFont="1" applyBorder="1" applyAlignment="1">
      <alignment horizontal="center" vertical="center" wrapText="1"/>
    </xf>
    <xf numFmtId="0" fontId="10" fillId="0" borderId="18" xfId="0" applyFont="1" applyBorder="1" applyAlignment="1">
      <alignment horizontal="center" vertical="center"/>
    </xf>
    <xf numFmtId="0" fontId="4" fillId="0" borderId="19" xfId="0" applyFont="1" applyBorder="1" applyAlignment="1">
      <alignment horizontal="left"/>
    </xf>
    <xf numFmtId="0" fontId="11" fillId="0" borderId="22" xfId="0" applyFont="1" applyBorder="1" applyAlignment="1">
      <alignment horizontal="center"/>
    </xf>
    <xf numFmtId="9" fontId="15" fillId="0" borderId="6" xfId="1" applyNumberFormat="1" applyFont="1" applyBorder="1" applyAlignment="1" applyProtection="1">
      <alignment horizontal="center" vertical="center"/>
    </xf>
    <xf numFmtId="4" fontId="9" fillId="0" borderId="25" xfId="0" applyNumberFormat="1" applyFont="1" applyBorder="1" applyAlignment="1">
      <alignment horizontal="center" vertical="center"/>
    </xf>
    <xf numFmtId="9" fontId="15" fillId="0" borderId="34" xfId="1" applyNumberFormat="1" applyFont="1" applyBorder="1" applyAlignment="1" applyProtection="1">
      <alignment horizontal="center" vertical="center"/>
    </xf>
    <xf numFmtId="9" fontId="15" fillId="0" borderId="27" xfId="1" applyNumberFormat="1" applyFont="1" applyBorder="1" applyAlignment="1" applyProtection="1">
      <alignment horizontal="center" vertical="center"/>
    </xf>
    <xf numFmtId="4" fontId="9" fillId="0" borderId="22" xfId="0" applyNumberFormat="1" applyFont="1" applyBorder="1" applyAlignment="1">
      <alignment horizontal="center" vertical="center"/>
    </xf>
    <xf numFmtId="4" fontId="16" fillId="0" borderId="29" xfId="0" applyNumberFormat="1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9" fillId="0" borderId="0" xfId="0" applyFont="1" applyAlignment="1">
      <alignment horizontal="center"/>
    </xf>
    <xf numFmtId="0" fontId="20" fillId="0" borderId="1" xfId="9" applyFont="1" applyBorder="1" applyAlignment="1">
      <alignment horizontal="center"/>
    </xf>
    <xf numFmtId="10" fontId="13" fillId="6" borderId="0" xfId="23" applyNumberFormat="1" applyFont="1" applyFill="1" applyBorder="1" applyAlignment="1" applyProtection="1">
      <alignment horizontal="center" vertical="center" wrapText="1"/>
    </xf>
    <xf numFmtId="0" fontId="9" fillId="0" borderId="32" xfId="10" applyFont="1" applyBorder="1" applyAlignment="1">
      <alignment horizontal="left" vertical="top" wrapText="1"/>
    </xf>
    <xf numFmtId="0" fontId="21" fillId="0" borderId="30" xfId="21" applyFont="1" applyBorder="1" applyAlignment="1">
      <alignment horizontal="center" wrapText="1"/>
    </xf>
    <xf numFmtId="10" fontId="4" fillId="5" borderId="0" xfId="21" applyNumberFormat="1" applyFont="1" applyFill="1" applyAlignment="1" applyProtection="1">
      <alignment horizontal="left" vertical="center" wrapText="1"/>
      <protection locked="0"/>
    </xf>
    <xf numFmtId="49" fontId="6" fillId="5" borderId="0" xfId="21" applyNumberFormat="1" applyFont="1" applyFill="1" applyAlignment="1" applyProtection="1">
      <alignment horizontal="left" vertical="center" wrapText="1"/>
      <protection locked="0"/>
    </xf>
    <xf numFmtId="0" fontId="34" fillId="0" borderId="0" xfId="10" applyAlignment="1">
      <alignment horizontal="center" vertical="center"/>
    </xf>
    <xf numFmtId="170" fontId="13" fillId="6" borderId="0" xfId="3" applyNumberFormat="1" applyFont="1" applyFill="1" applyBorder="1" applyAlignment="1" applyProtection="1">
      <alignment horizontal="center" vertical="center" wrapText="1"/>
    </xf>
    <xf numFmtId="0" fontId="11" fillId="0" borderId="35" xfId="0" applyFont="1" applyBorder="1" applyAlignment="1">
      <alignment horizontal="center"/>
    </xf>
    <xf numFmtId="0" fontId="11" fillId="0" borderId="31" xfId="0" applyFont="1" applyBorder="1" applyAlignment="1">
      <alignment horizontal="center"/>
    </xf>
    <xf numFmtId="0" fontId="11" fillId="0" borderId="36" xfId="0" applyFont="1" applyBorder="1" applyAlignment="1">
      <alignment horizontal="center"/>
    </xf>
    <xf numFmtId="43" fontId="0" fillId="7" borderId="0" xfId="0" applyNumberFormat="1" applyFill="1" applyAlignment="1">
      <alignment wrapText="1"/>
    </xf>
  </cellXfs>
  <cellStyles count="29">
    <cellStyle name="Moeda" xfId="2" builtinId="4"/>
    <cellStyle name="Moeda 2" xfId="4" xr:uid="{00000000-0005-0000-0000-000006000000}"/>
    <cellStyle name="Moeda 2 2" xfId="5" xr:uid="{00000000-0005-0000-0000-000007000000}"/>
    <cellStyle name="Normal" xfId="0" builtinId="0"/>
    <cellStyle name="Normal 13 8 5" xfId="28" xr:uid="{AFFE6E04-CE35-4D84-A144-3096F637BE36}"/>
    <cellStyle name="Normal 2 2 2" xfId="6" xr:uid="{00000000-0005-0000-0000-000008000000}"/>
    <cellStyle name="Normal 2 2 2 2" xfId="7" xr:uid="{00000000-0005-0000-0000-000009000000}"/>
    <cellStyle name="Normal 2_Modelo de Detalhamento do  BDI 2" xfId="8" xr:uid="{00000000-0005-0000-0000-00000A000000}"/>
    <cellStyle name="Normal 2_Modelo de Detalhamento do  BDI 2 2" xfId="9" xr:uid="{00000000-0005-0000-0000-00000B000000}"/>
    <cellStyle name="Normal 3" xfId="10" xr:uid="{00000000-0005-0000-0000-00000C000000}"/>
    <cellStyle name="Normal 4 2 2 2" xfId="11" xr:uid="{00000000-0005-0000-0000-00000D000000}"/>
    <cellStyle name="Normal 5" xfId="12" xr:uid="{00000000-0005-0000-0000-00000E000000}"/>
    <cellStyle name="Normal 5 2" xfId="13" xr:uid="{00000000-0005-0000-0000-00000F000000}"/>
    <cellStyle name="Normal 5 2 2" xfId="14" xr:uid="{00000000-0005-0000-0000-000010000000}"/>
    <cellStyle name="Normal 6" xfId="15" xr:uid="{00000000-0005-0000-0000-000011000000}"/>
    <cellStyle name="Normal 6 2" xfId="16" xr:uid="{00000000-0005-0000-0000-000012000000}"/>
    <cellStyle name="Normal 61" xfId="27" xr:uid="{26704BC1-FF6C-4080-B0BE-84550793CACF}"/>
    <cellStyle name="Normal 7" xfId="17" xr:uid="{00000000-0005-0000-0000-000013000000}"/>
    <cellStyle name="Normal 7 2" xfId="18" xr:uid="{00000000-0005-0000-0000-000014000000}"/>
    <cellStyle name="Normal 7 3" xfId="19" xr:uid="{00000000-0005-0000-0000-000015000000}"/>
    <cellStyle name="Normal 8" xfId="20" xr:uid="{00000000-0005-0000-0000-000016000000}"/>
    <cellStyle name="Normal_Compara_SINAPI_12_dez_16_Desonerado" xfId="21" xr:uid="{00000000-0005-0000-0000-000017000000}"/>
    <cellStyle name="Porcentagem" xfId="3" builtinId="5"/>
    <cellStyle name="Porcentagem 2" xfId="22" xr:uid="{00000000-0005-0000-0000-000018000000}"/>
    <cellStyle name="Porcentagem 2 2" xfId="23" xr:uid="{00000000-0005-0000-0000-000019000000}"/>
    <cellStyle name="Vírgula" xfId="1" builtinId="3"/>
    <cellStyle name="Vírgula 3 4" xfId="24" xr:uid="{00000000-0005-0000-0000-00001A000000}"/>
    <cellStyle name="Vírgula 5" xfId="25" xr:uid="{00000000-0005-0000-0000-00001B000000}"/>
    <cellStyle name="Vírgula 5 2" xfId="26" xr:uid="{00000000-0005-0000-0000-00001C000000}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FCFC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F2F2F2"/>
      <rgbColor rgb="FFE7E6E6"/>
      <rgbColor rgb="FFDDDDDD"/>
      <rgbColor rgb="FFD9D9D9"/>
      <rgbColor rgb="FFFF99CC"/>
      <rgbColor rgb="FFCC99FF"/>
      <rgbColor rgb="FFD0CECE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111111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wmf"/><Relationship Id="rId2" Type="http://schemas.openxmlformats.org/officeDocument/2006/relationships/image" Target="../media/image2.wmf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wmf"/><Relationship Id="rId2" Type="http://schemas.openxmlformats.org/officeDocument/2006/relationships/image" Target="../media/image2.wmf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422260</xdr:colOff>
      <xdr:row>2</xdr:row>
      <xdr:rowOff>42334</xdr:rowOff>
    </xdr:from>
    <xdr:to>
      <xdr:col>4</xdr:col>
      <xdr:colOff>1227667</xdr:colOff>
      <xdr:row>6</xdr:row>
      <xdr:rowOff>128598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2792927" y="423334"/>
          <a:ext cx="805407" cy="848264"/>
        </a:xfrm>
        <a:prstGeom prst="rect">
          <a:avLst/>
        </a:prstGeom>
        <a:ln w="0">
          <a:noFill/>
        </a:ln>
      </xdr:spPr>
    </xdr:pic>
    <xdr:clientData/>
  </xdr:twoCellAnchor>
  <xdr:twoCellAnchor editAs="oneCell">
    <xdr:from>
      <xdr:col>1</xdr:col>
      <xdr:colOff>232833</xdr:colOff>
      <xdr:row>3</xdr:row>
      <xdr:rowOff>190499</xdr:rowOff>
    </xdr:from>
    <xdr:to>
      <xdr:col>2</xdr:col>
      <xdr:colOff>837763</xdr:colOff>
      <xdr:row>6</xdr:row>
      <xdr:rowOff>54119</xdr:rowOff>
    </xdr:to>
    <xdr:pic>
      <xdr:nvPicPr>
        <xdr:cNvPr id="3" name="Picture 3">
          <a:extLst>
            <a:ext uri="{FF2B5EF4-FFF2-40B4-BE49-F238E27FC236}">
              <a16:creationId xmlns:a16="http://schemas.microsoft.com/office/drawing/2014/main" id="{6679A8C7-DE55-447C-831C-8CA212C53464}"/>
            </a:ext>
          </a:extLst>
        </xdr:cNvPr>
        <xdr:cNvPicPr/>
      </xdr:nvPicPr>
      <xdr:blipFill>
        <a:blip xmlns:r="http://schemas.openxmlformats.org/officeDocument/2006/relationships" r:embed="rId2"/>
        <a:stretch/>
      </xdr:blipFill>
      <xdr:spPr>
        <a:xfrm>
          <a:off x="455083" y="761999"/>
          <a:ext cx="1144680" cy="435120"/>
        </a:xfrm>
        <a:prstGeom prst="rect">
          <a:avLst/>
        </a:prstGeom>
        <a:ln w="9525">
          <a:noFill/>
        </a:ln>
      </xdr:spPr>
    </xdr:pic>
    <xdr:clientData/>
  </xdr:twoCellAnchor>
  <xdr:twoCellAnchor editAs="oneCell">
    <xdr:from>
      <xdr:col>2</xdr:col>
      <xdr:colOff>899583</xdr:colOff>
      <xdr:row>3</xdr:row>
      <xdr:rowOff>179917</xdr:rowOff>
    </xdr:from>
    <xdr:to>
      <xdr:col>4</xdr:col>
      <xdr:colOff>338666</xdr:colOff>
      <xdr:row>6</xdr:row>
      <xdr:rowOff>19759</xdr:rowOff>
    </xdr:to>
    <xdr:pic>
      <xdr:nvPicPr>
        <xdr:cNvPr id="4" name="Picture 5">
          <a:extLst>
            <a:ext uri="{FF2B5EF4-FFF2-40B4-BE49-F238E27FC236}">
              <a16:creationId xmlns:a16="http://schemas.microsoft.com/office/drawing/2014/main" id="{70982053-B63E-4873-AA8B-A4553B2C8A57}"/>
            </a:ext>
          </a:extLst>
        </xdr:cNvPr>
        <xdr:cNvPicPr/>
      </xdr:nvPicPr>
      <xdr:blipFill>
        <a:blip xmlns:r="http://schemas.openxmlformats.org/officeDocument/2006/relationships" r:embed="rId3"/>
        <a:stretch/>
      </xdr:blipFill>
      <xdr:spPr>
        <a:xfrm>
          <a:off x="1661583" y="751417"/>
          <a:ext cx="1047750" cy="411342"/>
        </a:xfrm>
        <a:prstGeom prst="rect">
          <a:avLst/>
        </a:prstGeom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2591844</xdr:colOff>
      <xdr:row>1</xdr:row>
      <xdr:rowOff>21166</xdr:rowOff>
    </xdr:from>
    <xdr:to>
      <xdr:col>2</xdr:col>
      <xdr:colOff>3397251</xdr:colOff>
      <xdr:row>1</xdr:row>
      <xdr:rowOff>869430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F1CF927F-BCED-4C04-8BD0-C0EAAEB49B13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3427927" y="211666"/>
          <a:ext cx="805407" cy="848264"/>
        </a:xfrm>
        <a:prstGeom prst="rect">
          <a:avLst/>
        </a:prstGeom>
        <a:ln w="0">
          <a:noFill/>
        </a:ln>
      </xdr:spPr>
    </xdr:pic>
    <xdr:clientData/>
  </xdr:twoCellAnchor>
  <xdr:twoCellAnchor editAs="oneCell">
    <xdr:from>
      <xdr:col>2</xdr:col>
      <xdr:colOff>243417</xdr:colOff>
      <xdr:row>1</xdr:row>
      <xdr:rowOff>306915</xdr:rowOff>
    </xdr:from>
    <xdr:to>
      <xdr:col>2</xdr:col>
      <xdr:colOff>1388097</xdr:colOff>
      <xdr:row>1</xdr:row>
      <xdr:rowOff>742035</xdr:rowOff>
    </xdr:to>
    <xdr:pic>
      <xdr:nvPicPr>
        <xdr:cNvPr id="3" name="Picture 3">
          <a:extLst>
            <a:ext uri="{FF2B5EF4-FFF2-40B4-BE49-F238E27FC236}">
              <a16:creationId xmlns:a16="http://schemas.microsoft.com/office/drawing/2014/main" id="{8B42FA37-0316-4338-990B-A616F6A396E1}"/>
            </a:ext>
          </a:extLst>
        </xdr:cNvPr>
        <xdr:cNvPicPr/>
      </xdr:nvPicPr>
      <xdr:blipFill>
        <a:blip xmlns:r="http://schemas.openxmlformats.org/officeDocument/2006/relationships" r:embed="rId2"/>
        <a:stretch/>
      </xdr:blipFill>
      <xdr:spPr>
        <a:xfrm>
          <a:off x="1079500" y="497415"/>
          <a:ext cx="1144680" cy="435120"/>
        </a:xfrm>
        <a:prstGeom prst="rect">
          <a:avLst/>
        </a:prstGeom>
        <a:ln w="9525">
          <a:noFill/>
        </a:ln>
      </xdr:spPr>
    </xdr:pic>
    <xdr:clientData/>
  </xdr:twoCellAnchor>
  <xdr:twoCellAnchor editAs="oneCell">
    <xdr:from>
      <xdr:col>2</xdr:col>
      <xdr:colOff>1449917</xdr:colOff>
      <xdr:row>1</xdr:row>
      <xdr:rowOff>296333</xdr:rowOff>
    </xdr:from>
    <xdr:to>
      <xdr:col>2</xdr:col>
      <xdr:colOff>2497667</xdr:colOff>
      <xdr:row>1</xdr:row>
      <xdr:rowOff>707675</xdr:rowOff>
    </xdr:to>
    <xdr:pic>
      <xdr:nvPicPr>
        <xdr:cNvPr id="4" name="Picture 5">
          <a:extLst>
            <a:ext uri="{FF2B5EF4-FFF2-40B4-BE49-F238E27FC236}">
              <a16:creationId xmlns:a16="http://schemas.microsoft.com/office/drawing/2014/main" id="{06F5E2A8-29C1-49AB-B82D-D7623D7088D5}"/>
            </a:ext>
          </a:extLst>
        </xdr:cNvPr>
        <xdr:cNvPicPr/>
      </xdr:nvPicPr>
      <xdr:blipFill>
        <a:blip xmlns:r="http://schemas.openxmlformats.org/officeDocument/2006/relationships" r:embed="rId3"/>
        <a:stretch/>
      </xdr:blipFill>
      <xdr:spPr>
        <a:xfrm>
          <a:off x="2286000" y="486833"/>
          <a:ext cx="1047750" cy="411342"/>
        </a:xfrm>
        <a:prstGeom prst="rect">
          <a:avLst/>
        </a:prstGeom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1938237</xdr:colOff>
      <xdr:row>1</xdr:row>
      <xdr:rowOff>99720</xdr:rowOff>
    </xdr:from>
    <xdr:to>
      <xdr:col>2</xdr:col>
      <xdr:colOff>3094557</xdr:colOff>
      <xdr:row>1</xdr:row>
      <xdr:rowOff>1220760</xdr:rowOff>
    </xdr:to>
    <xdr:pic>
      <xdr:nvPicPr>
        <xdr:cNvPr id="12" name="Imagem 14">
          <a:extLst>
            <a:ext uri="{FF2B5EF4-FFF2-40B4-BE49-F238E27FC236}">
              <a16:creationId xmlns:a16="http://schemas.microsoft.com/office/drawing/2014/main" id="{00000000-0008-0000-0F00-00000C000000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2975404" y="290220"/>
          <a:ext cx="1156320" cy="1121040"/>
        </a:xfrm>
        <a:prstGeom prst="rect">
          <a:avLst/>
        </a:prstGeom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V867"/>
  <sheetViews>
    <sheetView view="pageBreakPreview" topLeftCell="A7" zoomScale="90" zoomScaleNormal="100" zoomScalePageLayoutView="90" workbookViewId="0">
      <selection activeCell="L22" sqref="L22"/>
    </sheetView>
  </sheetViews>
  <sheetFormatPr defaultColWidth="8.7109375" defaultRowHeight="15" x14ac:dyDescent="0.25"/>
  <cols>
    <col min="1" max="1" width="3.28515625" style="83" customWidth="1"/>
    <col min="2" max="2" width="8.140625" style="4" customWidth="1"/>
    <col min="3" max="3" width="13.7109375" style="83" customWidth="1"/>
    <col min="4" max="4" width="10.42578125" style="83" customWidth="1"/>
    <col min="5" max="5" width="64.28515625" style="83" customWidth="1"/>
    <col min="6" max="6" width="10.5703125" style="178" customWidth="1"/>
    <col min="7" max="7" width="12.28515625" style="178" customWidth="1"/>
    <col min="8" max="8" width="14.5703125" style="178" bestFit="1" customWidth="1"/>
    <col min="9" max="9" width="15" style="179" customWidth="1"/>
    <col min="10" max="10" width="26.140625" style="83" customWidth="1"/>
    <col min="11" max="11" width="3.85546875" style="83" customWidth="1"/>
    <col min="12" max="12" width="12.5703125" style="83" bestFit="1" customWidth="1"/>
    <col min="13" max="13" width="14.42578125" style="83" customWidth="1"/>
    <col min="14" max="16384" width="8.7109375" style="83"/>
  </cols>
  <sheetData>
    <row r="2" spans="1:13" x14ac:dyDescent="0.25">
      <c r="A2" s="182"/>
      <c r="B2" s="186" t="s">
        <v>0</v>
      </c>
      <c r="C2" s="186"/>
      <c r="D2" s="186"/>
      <c r="E2" s="186"/>
      <c r="F2" s="186"/>
      <c r="G2" s="186"/>
      <c r="H2" s="186"/>
      <c r="I2" s="186"/>
      <c r="J2" s="186"/>
    </row>
    <row r="3" spans="1:13" x14ac:dyDescent="0.25">
      <c r="B3" s="186"/>
      <c r="C3" s="186"/>
      <c r="D3" s="186"/>
      <c r="E3" s="186"/>
      <c r="F3" s="186"/>
      <c r="G3" s="186"/>
      <c r="H3" s="186"/>
      <c r="I3" s="186"/>
      <c r="J3" s="186"/>
    </row>
    <row r="4" spans="1:13" x14ac:dyDescent="0.25">
      <c r="B4" s="186"/>
      <c r="C4" s="186"/>
      <c r="D4" s="186"/>
      <c r="E4" s="186"/>
      <c r="F4" s="186"/>
      <c r="G4" s="186"/>
      <c r="H4" s="186"/>
      <c r="I4" s="186"/>
      <c r="J4" s="186"/>
    </row>
    <row r="5" spans="1:13" x14ac:dyDescent="0.25">
      <c r="B5" s="186"/>
      <c r="C5" s="186"/>
      <c r="D5" s="186"/>
      <c r="E5" s="186"/>
      <c r="F5" s="186"/>
      <c r="G5" s="186"/>
      <c r="H5" s="186"/>
      <c r="I5" s="186"/>
      <c r="J5" s="186"/>
    </row>
    <row r="6" spans="1:13" x14ac:dyDescent="0.25">
      <c r="B6" s="186"/>
      <c r="C6" s="186"/>
      <c r="D6" s="186"/>
      <c r="E6" s="186"/>
      <c r="F6" s="186"/>
      <c r="G6" s="186"/>
      <c r="H6" s="186"/>
      <c r="I6" s="186"/>
      <c r="J6" s="186"/>
    </row>
    <row r="7" spans="1:13" x14ac:dyDescent="0.25">
      <c r="B7" s="186"/>
      <c r="C7" s="186"/>
      <c r="D7" s="186"/>
      <c r="E7" s="186"/>
      <c r="F7" s="186"/>
      <c r="G7" s="186"/>
      <c r="H7" s="186"/>
      <c r="I7" s="186"/>
      <c r="J7" s="186"/>
    </row>
    <row r="8" spans="1:13" ht="15.75" x14ac:dyDescent="0.25">
      <c r="B8" s="187" t="s">
        <v>1</v>
      </c>
      <c r="C8" s="187"/>
      <c r="D8" s="187"/>
      <c r="E8" s="187"/>
      <c r="F8" s="187"/>
      <c r="G8" s="187"/>
      <c r="H8" s="187"/>
      <c r="I8" s="187"/>
      <c r="J8" s="187"/>
    </row>
    <row r="9" spans="1:13" ht="15.75" x14ac:dyDescent="0.25">
      <c r="B9" s="188" t="s">
        <v>423</v>
      </c>
      <c r="C9" s="188"/>
      <c r="D9" s="188"/>
      <c r="E9" s="188"/>
      <c r="F9" s="188"/>
      <c r="G9" s="188"/>
      <c r="H9" s="188"/>
      <c r="I9" s="188"/>
      <c r="J9" s="188"/>
    </row>
    <row r="10" spans="1:13" ht="15.75" x14ac:dyDescent="0.25">
      <c r="B10" s="189" t="s">
        <v>424</v>
      </c>
      <c r="C10" s="189"/>
      <c r="D10" s="189"/>
      <c r="E10" s="189"/>
      <c r="F10" s="189"/>
      <c r="G10" s="190" t="s">
        <v>2</v>
      </c>
      <c r="H10" s="135" t="s">
        <v>3</v>
      </c>
      <c r="I10" s="136" t="s">
        <v>4</v>
      </c>
      <c r="J10" s="137" t="s">
        <v>5</v>
      </c>
    </row>
    <row r="11" spans="1:13" ht="15.75" x14ac:dyDescent="0.25">
      <c r="B11" s="191" t="s">
        <v>1764</v>
      </c>
      <c r="C11" s="191"/>
      <c r="D11" s="191"/>
      <c r="E11" s="191"/>
      <c r="F11" s="191"/>
      <c r="G11" s="190"/>
      <c r="H11" s="192">
        <v>0.15570000000000001</v>
      </c>
      <c r="I11" s="192">
        <v>0.25</v>
      </c>
      <c r="J11" s="194" t="s">
        <v>1765</v>
      </c>
    </row>
    <row r="12" spans="1:13" ht="31.5" customHeight="1" x14ac:dyDescent="0.25">
      <c r="B12" s="191" t="s">
        <v>1763</v>
      </c>
      <c r="C12" s="191"/>
      <c r="D12" s="191"/>
      <c r="E12" s="191"/>
      <c r="F12" s="191"/>
      <c r="G12" s="190"/>
      <c r="H12" s="193"/>
      <c r="I12" s="193"/>
      <c r="J12" s="194"/>
      <c r="L12" s="129"/>
    </row>
    <row r="13" spans="1:13" ht="15.75" x14ac:dyDescent="0.25">
      <c r="B13" s="138" t="s">
        <v>6</v>
      </c>
      <c r="C13" s="138" t="s">
        <v>7</v>
      </c>
      <c r="D13" s="138" t="s">
        <v>8</v>
      </c>
      <c r="E13" s="138" t="s">
        <v>9</v>
      </c>
      <c r="F13" s="138" t="s">
        <v>10</v>
      </c>
      <c r="G13" s="139" t="s">
        <v>11</v>
      </c>
      <c r="H13" s="140" t="s">
        <v>12</v>
      </c>
      <c r="I13" s="141" t="s">
        <v>13</v>
      </c>
      <c r="J13" s="142" t="s">
        <v>14</v>
      </c>
    </row>
    <row r="14" spans="1:13" ht="15.75" x14ac:dyDescent="0.25">
      <c r="B14" s="184">
        <v>1</v>
      </c>
      <c r="C14" s="184"/>
      <c r="D14" s="184"/>
      <c r="E14" s="143" t="s">
        <v>19</v>
      </c>
      <c r="F14" s="144"/>
      <c r="G14" s="144"/>
      <c r="H14" s="144"/>
      <c r="I14" s="145"/>
      <c r="J14" s="146"/>
    </row>
    <row r="15" spans="1:13" ht="31.5" x14ac:dyDescent="0.25">
      <c r="B15" s="147" t="s">
        <v>15</v>
      </c>
      <c r="C15" s="148" t="s">
        <v>131</v>
      </c>
      <c r="D15" s="147">
        <v>103689</v>
      </c>
      <c r="E15" s="149" t="s">
        <v>437</v>
      </c>
      <c r="F15" s="150" t="s">
        <v>60</v>
      </c>
      <c r="G15" s="151">
        <v>6.48</v>
      </c>
      <c r="H15" s="152">
        <v>466.64</v>
      </c>
      <c r="I15" s="153">
        <f>ROUND(H15*(1+$I$11),2)</f>
        <v>583.29999999999995</v>
      </c>
      <c r="J15" s="154">
        <f>ROUND(G15*I15,2)</f>
        <v>3779.78</v>
      </c>
      <c r="L15" s="180">
        <f>J15+J16+J17+J18</f>
        <v>69763.570000000007</v>
      </c>
      <c r="M15" s="180">
        <f>L15+L20</f>
        <v>109807.32</v>
      </c>
    </row>
    <row r="16" spans="1:13" ht="15.75" x14ac:dyDescent="0.25">
      <c r="B16" s="147" t="s">
        <v>16</v>
      </c>
      <c r="C16" s="148" t="s">
        <v>131</v>
      </c>
      <c r="D16" s="147">
        <v>98459</v>
      </c>
      <c r="E16" s="149" t="s">
        <v>438</v>
      </c>
      <c r="F16" s="150" t="s">
        <v>60</v>
      </c>
      <c r="G16" s="151">
        <v>501.6</v>
      </c>
      <c r="H16" s="152">
        <v>94.32</v>
      </c>
      <c r="I16" s="153">
        <f t="shared" ref="I16:I23" si="0">ROUND(H16*(1+$I$11),2)</f>
        <v>117.9</v>
      </c>
      <c r="J16" s="154">
        <f t="shared" ref="J16:J23" si="1">ROUND(G16*I16,2)</f>
        <v>59138.64</v>
      </c>
    </row>
    <row r="17" spans="1:17" ht="47.25" x14ac:dyDescent="0.25">
      <c r="B17" s="147" t="s">
        <v>17</v>
      </c>
      <c r="C17" s="148" t="s">
        <v>131</v>
      </c>
      <c r="D17" s="147">
        <v>101509</v>
      </c>
      <c r="E17" s="149" t="s">
        <v>439</v>
      </c>
      <c r="F17" s="150" t="s">
        <v>134</v>
      </c>
      <c r="G17" s="151">
        <v>1</v>
      </c>
      <c r="H17" s="152">
        <v>2046.95</v>
      </c>
      <c r="I17" s="153">
        <f t="shared" si="0"/>
        <v>2558.69</v>
      </c>
      <c r="J17" s="154">
        <f t="shared" si="1"/>
        <v>2558.69</v>
      </c>
      <c r="L17" s="131"/>
      <c r="M17" s="131"/>
    </row>
    <row r="18" spans="1:17" s="133" customFormat="1" ht="15.75" x14ac:dyDescent="0.25">
      <c r="A18" s="83"/>
      <c r="B18" s="147" t="s">
        <v>425</v>
      </c>
      <c r="C18" s="148" t="s">
        <v>431</v>
      </c>
      <c r="D18" s="147" t="s">
        <v>432</v>
      </c>
      <c r="E18" s="149" t="s">
        <v>440</v>
      </c>
      <c r="F18" s="150" t="s">
        <v>134</v>
      </c>
      <c r="G18" s="151">
        <v>1</v>
      </c>
      <c r="H18" s="152">
        <v>3429.17</v>
      </c>
      <c r="I18" s="153">
        <f t="shared" si="0"/>
        <v>4286.46</v>
      </c>
      <c r="J18" s="154">
        <f t="shared" si="1"/>
        <v>4286.46</v>
      </c>
      <c r="K18" s="83"/>
    </row>
    <row r="19" spans="1:17" ht="31.5" x14ac:dyDescent="0.25">
      <c r="B19" s="147" t="s">
        <v>426</v>
      </c>
      <c r="C19" s="148" t="s">
        <v>131</v>
      </c>
      <c r="D19" s="147">
        <v>99059</v>
      </c>
      <c r="E19" s="149" t="s">
        <v>441</v>
      </c>
      <c r="F19" s="150" t="s">
        <v>128</v>
      </c>
      <c r="G19" s="151">
        <v>254</v>
      </c>
      <c r="H19" s="152">
        <v>72.17</v>
      </c>
      <c r="I19" s="153">
        <f t="shared" si="0"/>
        <v>90.21</v>
      </c>
      <c r="J19" s="154">
        <f t="shared" si="1"/>
        <v>22913.34</v>
      </c>
      <c r="L19" s="131"/>
    </row>
    <row r="20" spans="1:17" s="133" customFormat="1" ht="31.5" x14ac:dyDescent="0.25">
      <c r="A20" s="83"/>
      <c r="B20" s="147" t="s">
        <v>427</v>
      </c>
      <c r="C20" s="148" t="s">
        <v>431</v>
      </c>
      <c r="D20" s="147" t="s">
        <v>433</v>
      </c>
      <c r="E20" s="149" t="s">
        <v>442</v>
      </c>
      <c r="F20" s="150" t="s">
        <v>134</v>
      </c>
      <c r="G20" s="151">
        <v>1</v>
      </c>
      <c r="H20" s="152">
        <v>384420</v>
      </c>
      <c r="I20" s="153">
        <f t="shared" si="0"/>
        <v>480525</v>
      </c>
      <c r="J20" s="154">
        <f t="shared" si="1"/>
        <v>480525</v>
      </c>
      <c r="K20" s="83"/>
      <c r="L20" s="227">
        <f>J20/12</f>
        <v>40043.75</v>
      </c>
      <c r="M20" s="227">
        <f>L20+M21+J19</f>
        <v>67610.71727272727</v>
      </c>
    </row>
    <row r="21" spans="1:17" s="133" customFormat="1" ht="47.25" x14ac:dyDescent="0.25">
      <c r="A21" s="83"/>
      <c r="B21" s="147" t="s">
        <v>428</v>
      </c>
      <c r="C21" s="148" t="s">
        <v>431</v>
      </c>
      <c r="D21" s="147" t="s">
        <v>434</v>
      </c>
      <c r="E21" s="149" t="s">
        <v>443</v>
      </c>
      <c r="F21" s="150" t="s">
        <v>129</v>
      </c>
      <c r="G21" s="151">
        <v>10</v>
      </c>
      <c r="H21" s="152">
        <v>1353.01</v>
      </c>
      <c r="I21" s="153">
        <f t="shared" si="0"/>
        <v>1691.26</v>
      </c>
      <c r="J21" s="154">
        <f t="shared" si="1"/>
        <v>16912.599999999999</v>
      </c>
      <c r="K21" s="83"/>
      <c r="L21" s="134">
        <f>J21+J22+J23</f>
        <v>51189.899999999994</v>
      </c>
      <c r="M21" s="134">
        <f>L21/11</f>
        <v>4653.6272727272726</v>
      </c>
      <c r="Q21" s="134"/>
    </row>
    <row r="22" spans="1:17" s="133" customFormat="1" ht="47.25" x14ac:dyDescent="0.25">
      <c r="A22" s="83"/>
      <c r="B22" s="147" t="s">
        <v>429</v>
      </c>
      <c r="C22" s="148" t="s">
        <v>431</v>
      </c>
      <c r="D22" s="147" t="s">
        <v>435</v>
      </c>
      <c r="E22" s="149" t="s">
        <v>444</v>
      </c>
      <c r="F22" s="150" t="s">
        <v>129</v>
      </c>
      <c r="G22" s="151">
        <v>10</v>
      </c>
      <c r="H22" s="152">
        <v>1099.8</v>
      </c>
      <c r="I22" s="153">
        <f t="shared" si="0"/>
        <v>1374.75</v>
      </c>
      <c r="J22" s="154">
        <f t="shared" si="1"/>
        <v>13747.5</v>
      </c>
      <c r="K22" s="83"/>
      <c r="L22" s="134">
        <f>M21+L20</f>
        <v>44697.377272727274</v>
      </c>
      <c r="Q22" s="134"/>
    </row>
    <row r="23" spans="1:17" s="133" customFormat="1" ht="47.25" x14ac:dyDescent="0.25">
      <c r="A23" s="83"/>
      <c r="B23" s="147" t="s">
        <v>430</v>
      </c>
      <c r="C23" s="148" t="s">
        <v>431</v>
      </c>
      <c r="D23" s="147" t="s">
        <v>436</v>
      </c>
      <c r="E23" s="149" t="s">
        <v>445</v>
      </c>
      <c r="F23" s="150" t="s">
        <v>129</v>
      </c>
      <c r="G23" s="151">
        <v>10</v>
      </c>
      <c r="H23" s="152">
        <v>1642.38</v>
      </c>
      <c r="I23" s="153">
        <f t="shared" si="0"/>
        <v>2052.98</v>
      </c>
      <c r="J23" s="154">
        <f t="shared" si="1"/>
        <v>20529.8</v>
      </c>
      <c r="K23" s="83"/>
      <c r="Q23" s="134"/>
    </row>
    <row r="24" spans="1:17" ht="15.75" x14ac:dyDescent="0.25">
      <c r="B24" s="185" t="s">
        <v>18</v>
      </c>
      <c r="C24" s="185"/>
      <c r="D24" s="185"/>
      <c r="E24" s="185"/>
      <c r="F24" s="185"/>
      <c r="G24" s="185"/>
      <c r="H24" s="185"/>
      <c r="I24" s="155"/>
      <c r="J24" s="156">
        <f>SUM(J15:J23)</f>
        <v>624391.81000000006</v>
      </c>
    </row>
    <row r="25" spans="1:17" ht="15.75" x14ac:dyDescent="0.25">
      <c r="B25" s="195"/>
      <c r="C25" s="195"/>
      <c r="D25" s="195"/>
      <c r="E25" s="195"/>
      <c r="F25" s="195"/>
      <c r="G25" s="195"/>
      <c r="H25" s="195"/>
      <c r="I25" s="195"/>
      <c r="J25" s="195"/>
    </row>
    <row r="26" spans="1:17" ht="15.75" x14ac:dyDescent="0.25">
      <c r="B26" s="184">
        <v>2</v>
      </c>
      <c r="C26" s="184"/>
      <c r="D26" s="184"/>
      <c r="E26" s="143" t="s">
        <v>446</v>
      </c>
      <c r="F26" s="144"/>
      <c r="G26" s="144"/>
      <c r="H26" s="144"/>
      <c r="I26" s="145"/>
      <c r="J26" s="146"/>
    </row>
    <row r="27" spans="1:17" ht="47.25" x14ac:dyDescent="0.25">
      <c r="B27" s="147" t="s">
        <v>20</v>
      </c>
      <c r="C27" s="147" t="s">
        <v>131</v>
      </c>
      <c r="D27" s="147">
        <v>98525</v>
      </c>
      <c r="E27" s="149" t="s">
        <v>453</v>
      </c>
      <c r="F27" s="150" t="s">
        <v>60</v>
      </c>
      <c r="G27" s="151">
        <v>2925</v>
      </c>
      <c r="H27" s="152">
        <v>0.72</v>
      </c>
      <c r="I27" s="153">
        <f t="shared" ref="I27:I33" si="2">ROUND(H27*(1+$I$11),2)</f>
        <v>0.9</v>
      </c>
      <c r="J27" s="154">
        <f t="shared" ref="J27:J33" si="3">ROUND(G27*I27,2)</f>
        <v>2632.5</v>
      </c>
    </row>
    <row r="28" spans="1:17" ht="47.25" x14ac:dyDescent="0.25">
      <c r="B28" s="147" t="s">
        <v>447</v>
      </c>
      <c r="C28" s="147" t="s">
        <v>131</v>
      </c>
      <c r="D28" s="147">
        <v>94304</v>
      </c>
      <c r="E28" s="149" t="s">
        <v>454</v>
      </c>
      <c r="F28" s="150" t="s">
        <v>127</v>
      </c>
      <c r="G28" s="151">
        <v>585</v>
      </c>
      <c r="H28" s="152">
        <v>78.37</v>
      </c>
      <c r="I28" s="153">
        <f t="shared" si="2"/>
        <v>97.96</v>
      </c>
      <c r="J28" s="154">
        <f t="shared" si="3"/>
        <v>57306.6</v>
      </c>
    </row>
    <row r="29" spans="1:17" ht="47.25" x14ac:dyDescent="0.25">
      <c r="B29" s="147" t="s">
        <v>448</v>
      </c>
      <c r="C29" s="147" t="s">
        <v>131</v>
      </c>
      <c r="D29" s="147">
        <v>96521</v>
      </c>
      <c r="E29" s="149" t="s">
        <v>455</v>
      </c>
      <c r="F29" s="150" t="s">
        <v>127</v>
      </c>
      <c r="G29" s="151">
        <v>457.05</v>
      </c>
      <c r="H29" s="152">
        <v>45.41</v>
      </c>
      <c r="I29" s="153">
        <f t="shared" si="2"/>
        <v>56.76</v>
      </c>
      <c r="J29" s="154">
        <f t="shared" si="3"/>
        <v>25942.16</v>
      </c>
    </row>
    <row r="30" spans="1:17" ht="47.25" x14ac:dyDescent="0.25">
      <c r="B30" s="147" t="s">
        <v>449</v>
      </c>
      <c r="C30" s="147" t="s">
        <v>131</v>
      </c>
      <c r="D30" s="147">
        <v>96525</v>
      </c>
      <c r="E30" s="149" t="s">
        <v>456</v>
      </c>
      <c r="F30" s="150" t="s">
        <v>127</v>
      </c>
      <c r="G30" s="151">
        <v>264.04000000000002</v>
      </c>
      <c r="H30" s="152">
        <v>60</v>
      </c>
      <c r="I30" s="153">
        <f t="shared" si="2"/>
        <v>75</v>
      </c>
      <c r="J30" s="154">
        <f t="shared" si="3"/>
        <v>19803</v>
      </c>
    </row>
    <row r="31" spans="1:17" ht="31.5" x14ac:dyDescent="0.25">
      <c r="B31" s="147" t="s">
        <v>450</v>
      </c>
      <c r="C31" s="147" t="s">
        <v>131</v>
      </c>
      <c r="D31" s="147">
        <v>101616</v>
      </c>
      <c r="E31" s="149" t="s">
        <v>457</v>
      </c>
      <c r="F31" s="150" t="s">
        <v>60</v>
      </c>
      <c r="G31" s="151">
        <v>1317.99</v>
      </c>
      <c r="H31" s="152">
        <v>7.48</v>
      </c>
      <c r="I31" s="153">
        <f t="shared" si="2"/>
        <v>9.35</v>
      </c>
      <c r="J31" s="154">
        <f t="shared" si="3"/>
        <v>12323.21</v>
      </c>
    </row>
    <row r="32" spans="1:17" ht="63" x14ac:dyDescent="0.25">
      <c r="B32" s="147" t="s">
        <v>451</v>
      </c>
      <c r="C32" s="147" t="s">
        <v>131</v>
      </c>
      <c r="D32" s="147">
        <v>104740</v>
      </c>
      <c r="E32" s="149" t="s">
        <v>458</v>
      </c>
      <c r="F32" s="150" t="s">
        <v>127</v>
      </c>
      <c r="G32" s="151">
        <v>619.96</v>
      </c>
      <c r="H32" s="152">
        <v>31.53</v>
      </c>
      <c r="I32" s="153">
        <f t="shared" si="2"/>
        <v>39.409999999999997</v>
      </c>
      <c r="J32" s="154">
        <f t="shared" si="3"/>
        <v>24432.62</v>
      </c>
    </row>
    <row r="33" spans="2:10" ht="31.5" x14ac:dyDescent="0.25">
      <c r="B33" s="147" t="s">
        <v>452</v>
      </c>
      <c r="C33" s="147" t="s">
        <v>131</v>
      </c>
      <c r="D33" s="147">
        <v>104738</v>
      </c>
      <c r="E33" s="149" t="s">
        <v>459</v>
      </c>
      <c r="F33" s="150" t="s">
        <v>127</v>
      </c>
      <c r="G33" s="151">
        <v>247.36</v>
      </c>
      <c r="H33" s="152">
        <v>83.4</v>
      </c>
      <c r="I33" s="153">
        <f t="shared" si="2"/>
        <v>104.25</v>
      </c>
      <c r="J33" s="154">
        <f t="shared" si="3"/>
        <v>25787.279999999999</v>
      </c>
    </row>
    <row r="34" spans="2:10" ht="15.75" x14ac:dyDescent="0.25">
      <c r="B34" s="185" t="s">
        <v>18</v>
      </c>
      <c r="C34" s="185"/>
      <c r="D34" s="185"/>
      <c r="E34" s="185"/>
      <c r="F34" s="185"/>
      <c r="G34" s="185"/>
      <c r="H34" s="185"/>
      <c r="I34" s="155"/>
      <c r="J34" s="156">
        <f>SUM(J27:J33)</f>
        <v>168227.37</v>
      </c>
    </row>
    <row r="35" spans="2:10" ht="15.75" x14ac:dyDescent="0.25">
      <c r="B35" s="195"/>
      <c r="C35" s="195"/>
      <c r="D35" s="195"/>
      <c r="E35" s="195"/>
      <c r="F35" s="195"/>
      <c r="G35" s="195"/>
      <c r="H35" s="195"/>
      <c r="I35" s="195"/>
      <c r="J35" s="195"/>
    </row>
    <row r="36" spans="2:10" ht="15.75" x14ac:dyDescent="0.25">
      <c r="B36" s="184">
        <v>3</v>
      </c>
      <c r="C36" s="184"/>
      <c r="D36" s="184"/>
      <c r="E36" s="143" t="s">
        <v>460</v>
      </c>
      <c r="F36" s="144"/>
      <c r="G36" s="144"/>
      <c r="H36" s="144"/>
      <c r="I36" s="145"/>
      <c r="J36" s="146"/>
    </row>
    <row r="37" spans="2:10" ht="47.25" x14ac:dyDescent="0.25">
      <c r="B37" s="157" t="s">
        <v>21</v>
      </c>
      <c r="C37" s="158" t="s">
        <v>131</v>
      </c>
      <c r="D37" s="147">
        <v>100896</v>
      </c>
      <c r="E37" s="149" t="s">
        <v>478</v>
      </c>
      <c r="F37" s="150" t="s">
        <v>128</v>
      </c>
      <c r="G37" s="151">
        <v>620</v>
      </c>
      <c r="H37" s="152">
        <v>70.55</v>
      </c>
      <c r="I37" s="153">
        <f t="shared" ref="I37:I56" si="4">ROUND(H37*(1+$I$11),2)</f>
        <v>88.19</v>
      </c>
      <c r="J37" s="154">
        <f t="shared" ref="J37:J56" si="5">ROUND(G37*I37,2)</f>
        <v>54677.8</v>
      </c>
    </row>
    <row r="38" spans="2:10" ht="47.25" x14ac:dyDescent="0.25">
      <c r="B38" s="157" t="s">
        <v>22</v>
      </c>
      <c r="C38" s="158" t="s">
        <v>131</v>
      </c>
      <c r="D38" s="147">
        <v>100897</v>
      </c>
      <c r="E38" s="149" t="s">
        <v>479</v>
      </c>
      <c r="F38" s="150" t="s">
        <v>128</v>
      </c>
      <c r="G38" s="151">
        <v>205</v>
      </c>
      <c r="H38" s="152">
        <v>138.87</v>
      </c>
      <c r="I38" s="153">
        <f t="shared" si="4"/>
        <v>173.59</v>
      </c>
      <c r="J38" s="154">
        <f t="shared" si="5"/>
        <v>35585.949999999997</v>
      </c>
    </row>
    <row r="39" spans="2:10" ht="31.5" x14ac:dyDescent="0.25">
      <c r="B39" s="157" t="s">
        <v>23</v>
      </c>
      <c r="C39" s="158" t="s">
        <v>131</v>
      </c>
      <c r="D39" s="147">
        <v>95601</v>
      </c>
      <c r="E39" s="149" t="s">
        <v>480</v>
      </c>
      <c r="F39" s="150" t="s">
        <v>134</v>
      </c>
      <c r="G39" s="151">
        <v>165</v>
      </c>
      <c r="H39" s="152">
        <v>20.420000000000002</v>
      </c>
      <c r="I39" s="153">
        <f t="shared" si="4"/>
        <v>25.53</v>
      </c>
      <c r="J39" s="154">
        <f t="shared" si="5"/>
        <v>4212.45</v>
      </c>
    </row>
    <row r="40" spans="2:10" ht="31.5" x14ac:dyDescent="0.25">
      <c r="B40" s="157" t="s">
        <v>461</v>
      </c>
      <c r="C40" s="158" t="s">
        <v>131</v>
      </c>
      <c r="D40" s="147">
        <v>96621</v>
      </c>
      <c r="E40" s="149" t="s">
        <v>481</v>
      </c>
      <c r="F40" s="150" t="s">
        <v>127</v>
      </c>
      <c r="G40" s="151">
        <v>1.37</v>
      </c>
      <c r="H40" s="152">
        <v>292.91000000000003</v>
      </c>
      <c r="I40" s="153">
        <f t="shared" si="4"/>
        <v>366.14</v>
      </c>
      <c r="J40" s="154">
        <f t="shared" si="5"/>
        <v>501.61</v>
      </c>
    </row>
    <row r="41" spans="2:10" ht="31.5" x14ac:dyDescent="0.25">
      <c r="B41" s="157" t="s">
        <v>462</v>
      </c>
      <c r="C41" s="158" t="s">
        <v>131</v>
      </c>
      <c r="D41" s="147">
        <v>96619</v>
      </c>
      <c r="E41" s="149" t="s">
        <v>482</v>
      </c>
      <c r="F41" s="150" t="s">
        <v>60</v>
      </c>
      <c r="G41" s="151">
        <v>27.34</v>
      </c>
      <c r="H41" s="152">
        <v>41.11</v>
      </c>
      <c r="I41" s="153">
        <f t="shared" si="4"/>
        <v>51.39</v>
      </c>
      <c r="J41" s="154">
        <f t="shared" si="5"/>
        <v>1405</v>
      </c>
    </row>
    <row r="42" spans="2:10" ht="31.5" x14ac:dyDescent="0.25">
      <c r="B42" s="157" t="s">
        <v>463</v>
      </c>
      <c r="C42" s="158" t="s">
        <v>131</v>
      </c>
      <c r="D42" s="147">
        <v>96535</v>
      </c>
      <c r="E42" s="149" t="s">
        <v>483</v>
      </c>
      <c r="F42" s="150" t="s">
        <v>60</v>
      </c>
      <c r="G42" s="151">
        <v>20.39</v>
      </c>
      <c r="H42" s="152">
        <v>153.11000000000001</v>
      </c>
      <c r="I42" s="153">
        <f t="shared" si="4"/>
        <v>191.39</v>
      </c>
      <c r="J42" s="154">
        <f t="shared" si="5"/>
        <v>3902.44</v>
      </c>
    </row>
    <row r="43" spans="2:10" ht="31.5" x14ac:dyDescent="0.25">
      <c r="B43" s="157" t="s">
        <v>464</v>
      </c>
      <c r="C43" s="158" t="s">
        <v>131</v>
      </c>
      <c r="D43" s="147">
        <v>104918</v>
      </c>
      <c r="E43" s="149" t="s">
        <v>484</v>
      </c>
      <c r="F43" s="150" t="s">
        <v>130</v>
      </c>
      <c r="G43" s="151">
        <v>762.7</v>
      </c>
      <c r="H43" s="152">
        <v>17.350000000000001</v>
      </c>
      <c r="I43" s="153">
        <f t="shared" si="4"/>
        <v>21.69</v>
      </c>
      <c r="J43" s="154">
        <f t="shared" si="5"/>
        <v>16542.96</v>
      </c>
    </row>
    <row r="44" spans="2:10" ht="31.5" x14ac:dyDescent="0.25">
      <c r="B44" s="157" t="s">
        <v>465</v>
      </c>
      <c r="C44" s="158" t="s">
        <v>131</v>
      </c>
      <c r="D44" s="147">
        <v>104919</v>
      </c>
      <c r="E44" s="149" t="s">
        <v>485</v>
      </c>
      <c r="F44" s="150" t="s">
        <v>130</v>
      </c>
      <c r="G44" s="151">
        <v>62.54</v>
      </c>
      <c r="H44" s="152">
        <v>15.48</v>
      </c>
      <c r="I44" s="153">
        <f t="shared" si="4"/>
        <v>19.350000000000001</v>
      </c>
      <c r="J44" s="154">
        <f t="shared" si="5"/>
        <v>1210.1500000000001</v>
      </c>
    </row>
    <row r="45" spans="2:10" ht="31.5" x14ac:dyDescent="0.25">
      <c r="B45" s="157" t="s">
        <v>466</v>
      </c>
      <c r="C45" s="158" t="s">
        <v>131</v>
      </c>
      <c r="D45" s="147">
        <v>104916</v>
      </c>
      <c r="E45" s="149" t="s">
        <v>486</v>
      </c>
      <c r="F45" s="150" t="s">
        <v>130</v>
      </c>
      <c r="G45" s="151">
        <v>16.11</v>
      </c>
      <c r="H45" s="152">
        <v>20.05</v>
      </c>
      <c r="I45" s="153">
        <f t="shared" si="4"/>
        <v>25.06</v>
      </c>
      <c r="J45" s="154">
        <f t="shared" si="5"/>
        <v>403.72</v>
      </c>
    </row>
    <row r="46" spans="2:10" ht="31.5" x14ac:dyDescent="0.25">
      <c r="B46" s="157" t="s">
        <v>467</v>
      </c>
      <c r="C46" s="158" t="s">
        <v>131</v>
      </c>
      <c r="D46" s="147">
        <v>96558</v>
      </c>
      <c r="E46" s="149" t="s">
        <v>487</v>
      </c>
      <c r="F46" s="150" t="s">
        <v>127</v>
      </c>
      <c r="G46" s="151">
        <v>3.38</v>
      </c>
      <c r="H46" s="152">
        <v>884.22</v>
      </c>
      <c r="I46" s="153">
        <f t="shared" si="4"/>
        <v>1105.28</v>
      </c>
      <c r="J46" s="154">
        <f t="shared" si="5"/>
        <v>3735.85</v>
      </c>
    </row>
    <row r="47" spans="2:10" ht="31.5" x14ac:dyDescent="0.25">
      <c r="B47" s="157" t="s">
        <v>468</v>
      </c>
      <c r="C47" s="158" t="s">
        <v>131</v>
      </c>
      <c r="D47" s="147">
        <v>96621</v>
      </c>
      <c r="E47" s="149" t="s">
        <v>481</v>
      </c>
      <c r="F47" s="150" t="s">
        <v>127</v>
      </c>
      <c r="G47" s="151">
        <v>20.239999999999998</v>
      </c>
      <c r="H47" s="152">
        <v>292.91000000000003</v>
      </c>
      <c r="I47" s="153">
        <f t="shared" si="4"/>
        <v>366.14</v>
      </c>
      <c r="J47" s="154">
        <f t="shared" si="5"/>
        <v>7410.67</v>
      </c>
    </row>
    <row r="48" spans="2:10" ht="31.5" x14ac:dyDescent="0.25">
      <c r="B48" s="157" t="s">
        <v>469</v>
      </c>
      <c r="C48" s="158" t="s">
        <v>131</v>
      </c>
      <c r="D48" s="147">
        <v>96619</v>
      </c>
      <c r="E48" s="149" t="s">
        <v>482</v>
      </c>
      <c r="F48" s="150" t="s">
        <v>60</v>
      </c>
      <c r="G48" s="151">
        <v>404.84</v>
      </c>
      <c r="H48" s="152">
        <v>41.11</v>
      </c>
      <c r="I48" s="153">
        <f t="shared" si="4"/>
        <v>51.39</v>
      </c>
      <c r="J48" s="154">
        <f t="shared" si="5"/>
        <v>20804.73</v>
      </c>
    </row>
    <row r="49" spans="2:10" ht="31.5" x14ac:dyDescent="0.25">
      <c r="B49" s="157" t="s">
        <v>470</v>
      </c>
      <c r="C49" s="158" t="s">
        <v>131</v>
      </c>
      <c r="D49" s="147">
        <v>96534</v>
      </c>
      <c r="E49" s="149" t="s">
        <v>488</v>
      </c>
      <c r="F49" s="150" t="s">
        <v>60</v>
      </c>
      <c r="G49" s="151">
        <v>311.22000000000003</v>
      </c>
      <c r="H49" s="152">
        <v>87.72</v>
      </c>
      <c r="I49" s="153">
        <f t="shared" si="4"/>
        <v>109.65</v>
      </c>
      <c r="J49" s="154">
        <f t="shared" si="5"/>
        <v>34125.269999999997</v>
      </c>
    </row>
    <row r="50" spans="2:10" ht="31.5" x14ac:dyDescent="0.25">
      <c r="B50" s="157" t="s">
        <v>471</v>
      </c>
      <c r="C50" s="158" t="s">
        <v>131</v>
      </c>
      <c r="D50" s="147">
        <v>96544</v>
      </c>
      <c r="E50" s="149" t="s">
        <v>489</v>
      </c>
      <c r="F50" s="150" t="s">
        <v>130</v>
      </c>
      <c r="G50" s="151">
        <v>394.89</v>
      </c>
      <c r="H50" s="152">
        <v>21.48</v>
      </c>
      <c r="I50" s="153">
        <f t="shared" si="4"/>
        <v>26.85</v>
      </c>
      <c r="J50" s="154">
        <f t="shared" si="5"/>
        <v>10602.8</v>
      </c>
    </row>
    <row r="51" spans="2:10" ht="31.5" x14ac:dyDescent="0.25">
      <c r="B51" s="157" t="s">
        <v>472</v>
      </c>
      <c r="C51" s="158" t="s">
        <v>131</v>
      </c>
      <c r="D51" s="147">
        <v>96545</v>
      </c>
      <c r="E51" s="149" t="s">
        <v>490</v>
      </c>
      <c r="F51" s="150" t="s">
        <v>130</v>
      </c>
      <c r="G51" s="151">
        <v>125.61</v>
      </c>
      <c r="H51" s="152">
        <v>19.41</v>
      </c>
      <c r="I51" s="153">
        <f t="shared" si="4"/>
        <v>24.26</v>
      </c>
      <c r="J51" s="154">
        <f t="shared" si="5"/>
        <v>3047.3</v>
      </c>
    </row>
    <row r="52" spans="2:10" ht="31.5" x14ac:dyDescent="0.25">
      <c r="B52" s="157" t="s">
        <v>473</v>
      </c>
      <c r="C52" s="158" t="s">
        <v>131</v>
      </c>
      <c r="D52" s="147">
        <v>96546</v>
      </c>
      <c r="E52" s="149" t="s">
        <v>491</v>
      </c>
      <c r="F52" s="150" t="s">
        <v>130</v>
      </c>
      <c r="G52" s="151">
        <v>608.95000000000005</v>
      </c>
      <c r="H52" s="152">
        <v>16.989999999999998</v>
      </c>
      <c r="I52" s="153">
        <f t="shared" si="4"/>
        <v>21.24</v>
      </c>
      <c r="J52" s="154">
        <f t="shared" si="5"/>
        <v>12934.1</v>
      </c>
    </row>
    <row r="53" spans="2:10" ht="31.5" x14ac:dyDescent="0.25">
      <c r="B53" s="157" t="s">
        <v>474</v>
      </c>
      <c r="C53" s="158" t="s">
        <v>131</v>
      </c>
      <c r="D53" s="147">
        <v>104920</v>
      </c>
      <c r="E53" s="149" t="s">
        <v>492</v>
      </c>
      <c r="F53" s="150" t="s">
        <v>130</v>
      </c>
      <c r="G53" s="151">
        <v>6.88</v>
      </c>
      <c r="H53" s="152">
        <v>13.16</v>
      </c>
      <c r="I53" s="153">
        <f t="shared" si="4"/>
        <v>16.45</v>
      </c>
      <c r="J53" s="154">
        <f t="shared" si="5"/>
        <v>113.18</v>
      </c>
    </row>
    <row r="54" spans="2:10" ht="31.5" x14ac:dyDescent="0.25">
      <c r="B54" s="157" t="s">
        <v>475</v>
      </c>
      <c r="C54" s="158" t="s">
        <v>131</v>
      </c>
      <c r="D54" s="147">
        <v>104921</v>
      </c>
      <c r="E54" s="149" t="s">
        <v>493</v>
      </c>
      <c r="F54" s="150" t="s">
        <v>130</v>
      </c>
      <c r="G54" s="151">
        <v>10.130000000000001</v>
      </c>
      <c r="H54" s="152">
        <v>12.41</v>
      </c>
      <c r="I54" s="153">
        <f t="shared" si="4"/>
        <v>15.51</v>
      </c>
      <c r="J54" s="154">
        <f t="shared" si="5"/>
        <v>157.12</v>
      </c>
    </row>
    <row r="55" spans="2:10" ht="31.5" x14ac:dyDescent="0.25">
      <c r="B55" s="157" t="s">
        <v>476</v>
      </c>
      <c r="C55" s="158" t="s">
        <v>131</v>
      </c>
      <c r="D55" s="147">
        <v>96543</v>
      </c>
      <c r="E55" s="149" t="s">
        <v>494</v>
      </c>
      <c r="F55" s="150" t="s">
        <v>130</v>
      </c>
      <c r="G55" s="151">
        <v>286.77999999999997</v>
      </c>
      <c r="H55" s="152">
        <v>23.78</v>
      </c>
      <c r="I55" s="153">
        <f t="shared" si="4"/>
        <v>29.73</v>
      </c>
      <c r="J55" s="154">
        <f t="shared" si="5"/>
        <v>8525.9699999999993</v>
      </c>
    </row>
    <row r="56" spans="2:10" ht="47.25" x14ac:dyDescent="0.25">
      <c r="B56" s="157" t="s">
        <v>477</v>
      </c>
      <c r="C56" s="158" t="s">
        <v>131</v>
      </c>
      <c r="D56" s="147">
        <v>96557</v>
      </c>
      <c r="E56" s="149" t="s">
        <v>495</v>
      </c>
      <c r="F56" s="150" t="s">
        <v>127</v>
      </c>
      <c r="G56" s="151">
        <v>45.14</v>
      </c>
      <c r="H56" s="152">
        <v>846.23</v>
      </c>
      <c r="I56" s="153">
        <f t="shared" si="4"/>
        <v>1057.79</v>
      </c>
      <c r="J56" s="154">
        <f t="shared" si="5"/>
        <v>47748.639999999999</v>
      </c>
    </row>
    <row r="57" spans="2:10" ht="15.75" x14ac:dyDescent="0.25">
      <c r="B57" s="185" t="s">
        <v>18</v>
      </c>
      <c r="C57" s="185"/>
      <c r="D57" s="185"/>
      <c r="E57" s="185"/>
      <c r="F57" s="185"/>
      <c r="G57" s="185"/>
      <c r="H57" s="185"/>
      <c r="I57" s="155"/>
      <c r="J57" s="156">
        <f>SUM(J37:J56)</f>
        <v>267647.70999999996</v>
      </c>
    </row>
    <row r="58" spans="2:10" ht="15.75" x14ac:dyDescent="0.25">
      <c r="B58" s="196"/>
      <c r="C58" s="196"/>
      <c r="D58" s="196"/>
      <c r="E58" s="196"/>
      <c r="F58" s="196"/>
      <c r="G58" s="196"/>
      <c r="H58" s="196"/>
      <c r="I58" s="196"/>
      <c r="J58" s="196"/>
    </row>
    <row r="59" spans="2:10" ht="15.75" x14ac:dyDescent="0.25">
      <c r="B59" s="184">
        <v>4</v>
      </c>
      <c r="C59" s="184"/>
      <c r="D59" s="184"/>
      <c r="E59" s="143" t="s">
        <v>32</v>
      </c>
      <c r="F59" s="144"/>
      <c r="G59" s="144"/>
      <c r="H59" s="144"/>
      <c r="I59" s="145"/>
      <c r="J59" s="146"/>
    </row>
    <row r="60" spans="2:10" ht="31.5" x14ac:dyDescent="0.25">
      <c r="B60" s="157" t="s">
        <v>24</v>
      </c>
      <c r="C60" s="158" t="s">
        <v>131</v>
      </c>
      <c r="D60" s="147">
        <v>96621</v>
      </c>
      <c r="E60" s="149" t="s">
        <v>481</v>
      </c>
      <c r="F60" s="150" t="s">
        <v>127</v>
      </c>
      <c r="G60" s="151">
        <v>43.64</v>
      </c>
      <c r="H60" s="152">
        <v>292.91000000000003</v>
      </c>
      <c r="I60" s="153">
        <f t="shared" ref="I60:I97" si="6">ROUND(H60*(1+$I$11),2)</f>
        <v>366.14</v>
      </c>
      <c r="J60" s="154">
        <f t="shared" ref="J60:J97" si="7">ROUND(G60*I60,2)</f>
        <v>15978.35</v>
      </c>
    </row>
    <row r="61" spans="2:10" ht="31.5" x14ac:dyDescent="0.25">
      <c r="B61" s="157" t="s">
        <v>25</v>
      </c>
      <c r="C61" s="158" t="s">
        <v>131</v>
      </c>
      <c r="D61" s="147">
        <v>96619</v>
      </c>
      <c r="E61" s="149" t="s">
        <v>482</v>
      </c>
      <c r="F61" s="150" t="s">
        <v>60</v>
      </c>
      <c r="G61" s="151">
        <v>872.87</v>
      </c>
      <c r="H61" s="152">
        <v>41.11</v>
      </c>
      <c r="I61" s="153">
        <f t="shared" si="6"/>
        <v>51.39</v>
      </c>
      <c r="J61" s="154">
        <f t="shared" si="7"/>
        <v>44856.79</v>
      </c>
    </row>
    <row r="62" spans="2:10" ht="31.5" x14ac:dyDescent="0.25">
      <c r="B62" s="157" t="s">
        <v>26</v>
      </c>
      <c r="C62" s="158" t="s">
        <v>131</v>
      </c>
      <c r="D62" s="147">
        <v>96536</v>
      </c>
      <c r="E62" s="149" t="s">
        <v>530</v>
      </c>
      <c r="F62" s="150" t="s">
        <v>60</v>
      </c>
      <c r="G62" s="151">
        <v>525.29999999999995</v>
      </c>
      <c r="H62" s="152">
        <v>75.83</v>
      </c>
      <c r="I62" s="153">
        <f t="shared" si="6"/>
        <v>94.79</v>
      </c>
      <c r="J62" s="154">
        <f t="shared" si="7"/>
        <v>49793.19</v>
      </c>
    </row>
    <row r="63" spans="2:10" ht="31.5" x14ac:dyDescent="0.25">
      <c r="B63" s="157" t="s">
        <v>27</v>
      </c>
      <c r="C63" s="158" t="s">
        <v>131</v>
      </c>
      <c r="D63" s="147">
        <v>104918</v>
      </c>
      <c r="E63" s="149" t="s">
        <v>484</v>
      </c>
      <c r="F63" s="150" t="s">
        <v>130</v>
      </c>
      <c r="G63" s="151">
        <v>589.1</v>
      </c>
      <c r="H63" s="152">
        <v>17.350000000000001</v>
      </c>
      <c r="I63" s="153">
        <f t="shared" si="6"/>
        <v>21.69</v>
      </c>
      <c r="J63" s="154">
        <f t="shared" si="7"/>
        <v>12777.58</v>
      </c>
    </row>
    <row r="64" spans="2:10" ht="31.5" x14ac:dyDescent="0.25">
      <c r="B64" s="157" t="s">
        <v>28</v>
      </c>
      <c r="C64" s="158" t="s">
        <v>131</v>
      </c>
      <c r="D64" s="147">
        <v>104919</v>
      </c>
      <c r="E64" s="149" t="s">
        <v>485</v>
      </c>
      <c r="F64" s="150" t="s">
        <v>130</v>
      </c>
      <c r="G64" s="151">
        <v>521.54999999999995</v>
      </c>
      <c r="H64" s="152">
        <v>15.48</v>
      </c>
      <c r="I64" s="153">
        <f t="shared" si="6"/>
        <v>19.350000000000001</v>
      </c>
      <c r="J64" s="154">
        <f t="shared" si="7"/>
        <v>10091.99</v>
      </c>
    </row>
    <row r="65" spans="1:11" ht="31.5" x14ac:dyDescent="0.25">
      <c r="B65" s="157" t="s">
        <v>29</v>
      </c>
      <c r="C65" s="158" t="s">
        <v>131</v>
      </c>
      <c r="D65" s="147">
        <v>104920</v>
      </c>
      <c r="E65" s="149" t="s">
        <v>492</v>
      </c>
      <c r="F65" s="150" t="s">
        <v>130</v>
      </c>
      <c r="G65" s="151">
        <v>1219.83</v>
      </c>
      <c r="H65" s="152">
        <v>13.16</v>
      </c>
      <c r="I65" s="153">
        <f t="shared" si="6"/>
        <v>16.45</v>
      </c>
      <c r="J65" s="154">
        <f t="shared" si="7"/>
        <v>20066.2</v>
      </c>
    </row>
    <row r="66" spans="1:11" ht="31.5" x14ac:dyDescent="0.25">
      <c r="B66" s="157" t="s">
        <v>30</v>
      </c>
      <c r="C66" s="158" t="s">
        <v>131</v>
      </c>
      <c r="D66" s="147">
        <v>104921</v>
      </c>
      <c r="E66" s="149" t="s">
        <v>493</v>
      </c>
      <c r="F66" s="150" t="s">
        <v>130</v>
      </c>
      <c r="G66" s="151">
        <v>171.64</v>
      </c>
      <c r="H66" s="152">
        <v>12.41</v>
      </c>
      <c r="I66" s="153">
        <f t="shared" si="6"/>
        <v>15.51</v>
      </c>
      <c r="J66" s="154">
        <f t="shared" si="7"/>
        <v>2662.14</v>
      </c>
    </row>
    <row r="67" spans="1:11" ht="31.5" x14ac:dyDescent="0.25">
      <c r="B67" s="157" t="s">
        <v>496</v>
      </c>
      <c r="C67" s="158" t="s">
        <v>131</v>
      </c>
      <c r="D67" s="147">
        <v>104922</v>
      </c>
      <c r="E67" s="149" t="s">
        <v>531</v>
      </c>
      <c r="F67" s="150" t="s">
        <v>130</v>
      </c>
      <c r="G67" s="151">
        <v>32.950000000000003</v>
      </c>
      <c r="H67" s="152">
        <v>13.68</v>
      </c>
      <c r="I67" s="153">
        <f t="shared" si="6"/>
        <v>17.100000000000001</v>
      </c>
      <c r="J67" s="154">
        <f t="shared" si="7"/>
        <v>563.45000000000005</v>
      </c>
    </row>
    <row r="68" spans="1:11" ht="31.5" x14ac:dyDescent="0.25">
      <c r="B68" s="157" t="s">
        <v>497</v>
      </c>
      <c r="C68" s="158" t="s">
        <v>131</v>
      </c>
      <c r="D68" s="147">
        <v>104916</v>
      </c>
      <c r="E68" s="149" t="s">
        <v>486</v>
      </c>
      <c r="F68" s="150" t="s">
        <v>130</v>
      </c>
      <c r="G68" s="151">
        <v>795.26</v>
      </c>
      <c r="H68" s="152">
        <v>20.05</v>
      </c>
      <c r="I68" s="153">
        <f t="shared" si="6"/>
        <v>25.06</v>
      </c>
      <c r="J68" s="154">
        <f t="shared" si="7"/>
        <v>19929.22</v>
      </c>
    </row>
    <row r="69" spans="1:11" ht="47.25" x14ac:dyDescent="0.25">
      <c r="B69" s="157" t="s">
        <v>498</v>
      </c>
      <c r="C69" s="158" t="s">
        <v>131</v>
      </c>
      <c r="D69" s="147">
        <v>96557</v>
      </c>
      <c r="E69" s="149" t="s">
        <v>495</v>
      </c>
      <c r="F69" s="150" t="s">
        <v>127</v>
      </c>
      <c r="G69" s="151">
        <v>51.33</v>
      </c>
      <c r="H69" s="152">
        <v>846.23</v>
      </c>
      <c r="I69" s="153">
        <f t="shared" si="6"/>
        <v>1057.79</v>
      </c>
      <c r="J69" s="154">
        <f t="shared" si="7"/>
        <v>54296.36</v>
      </c>
    </row>
    <row r="70" spans="1:11" ht="47.25" x14ac:dyDescent="0.25">
      <c r="B70" s="157" t="s">
        <v>499</v>
      </c>
      <c r="C70" s="158" t="s">
        <v>131</v>
      </c>
      <c r="D70" s="147">
        <v>92443</v>
      </c>
      <c r="E70" s="149" t="s">
        <v>532</v>
      </c>
      <c r="F70" s="150" t="s">
        <v>60</v>
      </c>
      <c r="G70" s="151">
        <v>581.21</v>
      </c>
      <c r="H70" s="152">
        <v>57.5</v>
      </c>
      <c r="I70" s="153">
        <f t="shared" si="6"/>
        <v>71.88</v>
      </c>
      <c r="J70" s="154">
        <f t="shared" si="7"/>
        <v>41777.370000000003</v>
      </c>
    </row>
    <row r="71" spans="1:11" ht="31.5" x14ac:dyDescent="0.25">
      <c r="B71" s="157" t="s">
        <v>500</v>
      </c>
      <c r="C71" s="158" t="s">
        <v>131</v>
      </c>
      <c r="D71" s="147">
        <v>92762</v>
      </c>
      <c r="E71" s="149" t="s">
        <v>533</v>
      </c>
      <c r="F71" s="150" t="s">
        <v>130</v>
      </c>
      <c r="G71" s="151">
        <v>1755.23</v>
      </c>
      <c r="H71" s="152">
        <v>13.49</v>
      </c>
      <c r="I71" s="153">
        <f t="shared" si="6"/>
        <v>16.86</v>
      </c>
      <c r="J71" s="154">
        <f t="shared" si="7"/>
        <v>29593.18</v>
      </c>
    </row>
    <row r="72" spans="1:11" ht="31.5" x14ac:dyDescent="0.25">
      <c r="B72" s="157" t="s">
        <v>501</v>
      </c>
      <c r="C72" s="158" t="s">
        <v>131</v>
      </c>
      <c r="D72" s="147">
        <v>92763</v>
      </c>
      <c r="E72" s="149" t="s">
        <v>534</v>
      </c>
      <c r="F72" s="150" t="s">
        <v>130</v>
      </c>
      <c r="G72" s="151">
        <v>41.25</v>
      </c>
      <c r="H72" s="152">
        <v>11.37</v>
      </c>
      <c r="I72" s="153">
        <f t="shared" si="6"/>
        <v>14.21</v>
      </c>
      <c r="J72" s="154">
        <f t="shared" si="7"/>
        <v>586.16</v>
      </c>
    </row>
    <row r="73" spans="1:11" ht="31.5" x14ac:dyDescent="0.25">
      <c r="B73" s="157" t="s">
        <v>502</v>
      </c>
      <c r="C73" s="158" t="s">
        <v>131</v>
      </c>
      <c r="D73" s="147">
        <v>92764</v>
      </c>
      <c r="E73" s="149" t="s">
        <v>535</v>
      </c>
      <c r="F73" s="150" t="s">
        <v>130</v>
      </c>
      <c r="G73" s="151">
        <v>13.26</v>
      </c>
      <c r="H73" s="152">
        <v>11.01</v>
      </c>
      <c r="I73" s="153">
        <f t="shared" si="6"/>
        <v>13.76</v>
      </c>
      <c r="J73" s="154">
        <f t="shared" si="7"/>
        <v>182.46</v>
      </c>
    </row>
    <row r="74" spans="1:11" ht="31.5" x14ac:dyDescent="0.25">
      <c r="B74" s="157" t="s">
        <v>503</v>
      </c>
      <c r="C74" s="158" t="s">
        <v>131</v>
      </c>
      <c r="D74" s="147">
        <v>92759</v>
      </c>
      <c r="E74" s="149" t="s">
        <v>536</v>
      </c>
      <c r="F74" s="150" t="s">
        <v>130</v>
      </c>
      <c r="G74" s="151">
        <v>803.5</v>
      </c>
      <c r="H74" s="152">
        <v>16.940000000000001</v>
      </c>
      <c r="I74" s="153">
        <f t="shared" si="6"/>
        <v>21.18</v>
      </c>
      <c r="J74" s="154">
        <f t="shared" si="7"/>
        <v>17018.13</v>
      </c>
    </row>
    <row r="75" spans="1:11" s="133" customFormat="1" ht="31.5" x14ac:dyDescent="0.25">
      <c r="A75" s="83"/>
      <c r="B75" s="157" t="s">
        <v>504</v>
      </c>
      <c r="C75" s="158" t="s">
        <v>431</v>
      </c>
      <c r="D75" s="147" t="s">
        <v>527</v>
      </c>
      <c r="E75" s="149" t="s">
        <v>537</v>
      </c>
      <c r="F75" s="150" t="s">
        <v>127</v>
      </c>
      <c r="G75" s="151">
        <v>29.2</v>
      </c>
      <c r="H75" s="152">
        <v>786.59</v>
      </c>
      <c r="I75" s="153">
        <f t="shared" si="6"/>
        <v>983.24</v>
      </c>
      <c r="J75" s="154">
        <f t="shared" si="7"/>
        <v>28710.61</v>
      </c>
      <c r="K75" s="83"/>
    </row>
    <row r="76" spans="1:11" ht="47.25" x14ac:dyDescent="0.25">
      <c r="B76" s="157" t="s">
        <v>505</v>
      </c>
      <c r="C76" s="158" t="s">
        <v>131</v>
      </c>
      <c r="D76" s="147">
        <v>92479</v>
      </c>
      <c r="E76" s="149" t="s">
        <v>538</v>
      </c>
      <c r="F76" s="150" t="s">
        <v>60</v>
      </c>
      <c r="G76" s="151">
        <v>800.94</v>
      </c>
      <c r="H76" s="152">
        <v>75.91</v>
      </c>
      <c r="I76" s="153">
        <f t="shared" si="6"/>
        <v>94.89</v>
      </c>
      <c r="J76" s="154">
        <f t="shared" si="7"/>
        <v>76001.2</v>
      </c>
    </row>
    <row r="77" spans="1:11" ht="31.5" x14ac:dyDescent="0.25">
      <c r="B77" s="157" t="s">
        <v>506</v>
      </c>
      <c r="C77" s="158" t="s">
        <v>131</v>
      </c>
      <c r="D77" s="147">
        <v>92761</v>
      </c>
      <c r="E77" s="149" t="s">
        <v>539</v>
      </c>
      <c r="F77" s="150" t="s">
        <v>130</v>
      </c>
      <c r="G77" s="151">
        <v>958.05</v>
      </c>
      <c r="H77" s="152">
        <v>15.1</v>
      </c>
      <c r="I77" s="153">
        <f t="shared" si="6"/>
        <v>18.88</v>
      </c>
      <c r="J77" s="154">
        <f t="shared" si="7"/>
        <v>18087.98</v>
      </c>
    </row>
    <row r="78" spans="1:11" ht="31.5" x14ac:dyDescent="0.25">
      <c r="B78" s="157" t="s">
        <v>507</v>
      </c>
      <c r="C78" s="158" t="s">
        <v>131</v>
      </c>
      <c r="D78" s="147">
        <v>92762</v>
      </c>
      <c r="E78" s="149" t="s">
        <v>533</v>
      </c>
      <c r="F78" s="150" t="s">
        <v>130</v>
      </c>
      <c r="G78" s="151">
        <v>939.81</v>
      </c>
      <c r="H78" s="152">
        <v>13.49</v>
      </c>
      <c r="I78" s="153">
        <f t="shared" si="6"/>
        <v>16.86</v>
      </c>
      <c r="J78" s="154">
        <f t="shared" si="7"/>
        <v>15845.2</v>
      </c>
    </row>
    <row r="79" spans="1:11" ht="31.5" x14ac:dyDescent="0.25">
      <c r="B79" s="157" t="s">
        <v>508</v>
      </c>
      <c r="C79" s="158" t="s">
        <v>131</v>
      </c>
      <c r="D79" s="147">
        <v>92763</v>
      </c>
      <c r="E79" s="149" t="s">
        <v>534</v>
      </c>
      <c r="F79" s="150" t="s">
        <v>130</v>
      </c>
      <c r="G79" s="151">
        <v>164.31</v>
      </c>
      <c r="H79" s="152">
        <v>11.37</v>
      </c>
      <c r="I79" s="153">
        <f t="shared" si="6"/>
        <v>14.21</v>
      </c>
      <c r="J79" s="154">
        <f t="shared" si="7"/>
        <v>2334.85</v>
      </c>
    </row>
    <row r="80" spans="1:11" ht="31.5" x14ac:dyDescent="0.25">
      <c r="B80" s="157" t="s">
        <v>509</v>
      </c>
      <c r="C80" s="158" t="s">
        <v>131</v>
      </c>
      <c r="D80" s="147">
        <v>92764</v>
      </c>
      <c r="E80" s="149" t="s">
        <v>535</v>
      </c>
      <c r="F80" s="150" t="s">
        <v>130</v>
      </c>
      <c r="G80" s="151">
        <v>143.35</v>
      </c>
      <c r="H80" s="152">
        <v>11.01</v>
      </c>
      <c r="I80" s="153">
        <f t="shared" si="6"/>
        <v>13.76</v>
      </c>
      <c r="J80" s="154">
        <f t="shared" si="7"/>
        <v>1972.5</v>
      </c>
    </row>
    <row r="81" spans="1:11" ht="31.5" x14ac:dyDescent="0.25">
      <c r="B81" s="157" t="s">
        <v>510</v>
      </c>
      <c r="C81" s="158" t="s">
        <v>131</v>
      </c>
      <c r="D81" s="147">
        <v>92759</v>
      </c>
      <c r="E81" s="149" t="s">
        <v>536</v>
      </c>
      <c r="F81" s="150" t="s">
        <v>130</v>
      </c>
      <c r="G81" s="151">
        <v>713.59</v>
      </c>
      <c r="H81" s="152">
        <v>16.940000000000001</v>
      </c>
      <c r="I81" s="153">
        <f t="shared" si="6"/>
        <v>21.18</v>
      </c>
      <c r="J81" s="154">
        <f t="shared" si="7"/>
        <v>15113.84</v>
      </c>
    </row>
    <row r="82" spans="1:11" s="133" customFormat="1" ht="47.25" x14ac:dyDescent="0.25">
      <c r="A82" s="83"/>
      <c r="B82" s="157" t="s">
        <v>511</v>
      </c>
      <c r="C82" s="158" t="s">
        <v>431</v>
      </c>
      <c r="D82" s="147" t="s">
        <v>528</v>
      </c>
      <c r="E82" s="149" t="s">
        <v>540</v>
      </c>
      <c r="F82" s="150" t="s">
        <v>127</v>
      </c>
      <c r="G82" s="151">
        <v>46.77</v>
      </c>
      <c r="H82" s="152">
        <v>787.41</v>
      </c>
      <c r="I82" s="153">
        <f t="shared" si="6"/>
        <v>984.26</v>
      </c>
      <c r="J82" s="154">
        <f t="shared" si="7"/>
        <v>46033.84</v>
      </c>
      <c r="K82" s="83"/>
    </row>
    <row r="83" spans="1:11" ht="47.25" x14ac:dyDescent="0.25">
      <c r="B83" s="157" t="s">
        <v>512</v>
      </c>
      <c r="C83" s="158" t="s">
        <v>131</v>
      </c>
      <c r="D83" s="147">
        <v>97083</v>
      </c>
      <c r="E83" s="149" t="s">
        <v>541</v>
      </c>
      <c r="F83" s="150" t="s">
        <v>60</v>
      </c>
      <c r="G83" s="151">
        <v>12.94</v>
      </c>
      <c r="H83" s="152">
        <v>3.89</v>
      </c>
      <c r="I83" s="153">
        <f t="shared" si="6"/>
        <v>4.8600000000000003</v>
      </c>
      <c r="J83" s="154">
        <f t="shared" si="7"/>
        <v>62.89</v>
      </c>
    </row>
    <row r="84" spans="1:11" ht="31.5" x14ac:dyDescent="0.25">
      <c r="B84" s="157" t="s">
        <v>513</v>
      </c>
      <c r="C84" s="158" t="s">
        <v>131</v>
      </c>
      <c r="D84" s="147">
        <v>96624</v>
      </c>
      <c r="E84" s="149" t="s">
        <v>542</v>
      </c>
      <c r="F84" s="150" t="s">
        <v>127</v>
      </c>
      <c r="G84" s="151">
        <v>0.65</v>
      </c>
      <c r="H84" s="152">
        <v>234.29</v>
      </c>
      <c r="I84" s="153">
        <f t="shared" si="6"/>
        <v>292.86</v>
      </c>
      <c r="J84" s="154">
        <f t="shared" si="7"/>
        <v>190.36</v>
      </c>
    </row>
    <row r="85" spans="1:11" ht="31.5" x14ac:dyDescent="0.25">
      <c r="B85" s="157" t="s">
        <v>514</v>
      </c>
      <c r="C85" s="158" t="s">
        <v>131</v>
      </c>
      <c r="D85" s="147">
        <v>97087</v>
      </c>
      <c r="E85" s="149" t="s">
        <v>543</v>
      </c>
      <c r="F85" s="150" t="s">
        <v>60</v>
      </c>
      <c r="G85" s="151">
        <v>12.94</v>
      </c>
      <c r="H85" s="152">
        <v>2.17</v>
      </c>
      <c r="I85" s="153">
        <f t="shared" si="6"/>
        <v>2.71</v>
      </c>
      <c r="J85" s="154">
        <f t="shared" si="7"/>
        <v>35.07</v>
      </c>
    </row>
    <row r="86" spans="1:11" ht="47.25" x14ac:dyDescent="0.25">
      <c r="B86" s="157" t="s">
        <v>515</v>
      </c>
      <c r="C86" s="158" t="s">
        <v>131</v>
      </c>
      <c r="D86" s="147">
        <v>97086</v>
      </c>
      <c r="E86" s="149" t="s">
        <v>544</v>
      </c>
      <c r="F86" s="150" t="s">
        <v>60</v>
      </c>
      <c r="G86" s="151">
        <v>3.3</v>
      </c>
      <c r="H86" s="152">
        <v>152.22</v>
      </c>
      <c r="I86" s="153">
        <f t="shared" si="6"/>
        <v>190.28</v>
      </c>
      <c r="J86" s="154">
        <f t="shared" si="7"/>
        <v>627.91999999999996</v>
      </c>
    </row>
    <row r="87" spans="1:11" ht="31.5" x14ac:dyDescent="0.25">
      <c r="B87" s="157" t="s">
        <v>516</v>
      </c>
      <c r="C87" s="158" t="s">
        <v>131</v>
      </c>
      <c r="D87" s="147">
        <v>97091</v>
      </c>
      <c r="E87" s="149" t="s">
        <v>545</v>
      </c>
      <c r="F87" s="150" t="s">
        <v>130</v>
      </c>
      <c r="G87" s="151">
        <v>15.96</v>
      </c>
      <c r="H87" s="152">
        <v>14.89</v>
      </c>
      <c r="I87" s="153">
        <f t="shared" si="6"/>
        <v>18.61</v>
      </c>
      <c r="J87" s="154">
        <f t="shared" si="7"/>
        <v>297.02</v>
      </c>
    </row>
    <row r="88" spans="1:11" ht="31.5" x14ac:dyDescent="0.25">
      <c r="B88" s="157" t="s">
        <v>517</v>
      </c>
      <c r="C88" s="158" t="s">
        <v>131</v>
      </c>
      <c r="D88" s="147">
        <v>97096</v>
      </c>
      <c r="E88" s="149" t="s">
        <v>546</v>
      </c>
      <c r="F88" s="150" t="s">
        <v>127</v>
      </c>
      <c r="G88" s="151">
        <v>1.27</v>
      </c>
      <c r="H88" s="152">
        <v>732.7</v>
      </c>
      <c r="I88" s="153">
        <f t="shared" si="6"/>
        <v>915.88</v>
      </c>
      <c r="J88" s="154">
        <f t="shared" si="7"/>
        <v>1163.17</v>
      </c>
    </row>
    <row r="89" spans="1:11" ht="31.5" x14ac:dyDescent="0.25">
      <c r="B89" s="157" t="s">
        <v>518</v>
      </c>
      <c r="C89" s="158" t="s">
        <v>131</v>
      </c>
      <c r="D89" s="147">
        <v>97097</v>
      </c>
      <c r="E89" s="149" t="s">
        <v>547</v>
      </c>
      <c r="F89" s="150" t="s">
        <v>60</v>
      </c>
      <c r="G89" s="151">
        <v>37.090000000000003</v>
      </c>
      <c r="H89" s="152">
        <v>32.61</v>
      </c>
      <c r="I89" s="153">
        <f t="shared" si="6"/>
        <v>40.76</v>
      </c>
      <c r="J89" s="154">
        <f t="shared" si="7"/>
        <v>1511.79</v>
      </c>
    </row>
    <row r="90" spans="1:11" ht="47.25" x14ac:dyDescent="0.25">
      <c r="B90" s="157" t="s">
        <v>519</v>
      </c>
      <c r="C90" s="158" t="s">
        <v>131</v>
      </c>
      <c r="D90" s="147">
        <v>92538</v>
      </c>
      <c r="E90" s="149" t="s">
        <v>548</v>
      </c>
      <c r="F90" s="150" t="s">
        <v>60</v>
      </c>
      <c r="G90" s="151">
        <v>15.15</v>
      </c>
      <c r="H90" s="152">
        <v>36.57</v>
      </c>
      <c r="I90" s="153">
        <f t="shared" si="6"/>
        <v>45.71</v>
      </c>
      <c r="J90" s="154">
        <f t="shared" si="7"/>
        <v>692.51</v>
      </c>
    </row>
    <row r="91" spans="1:11" ht="31.5" x14ac:dyDescent="0.25">
      <c r="B91" s="157" t="s">
        <v>520</v>
      </c>
      <c r="C91" s="158" t="s">
        <v>131</v>
      </c>
      <c r="D91" s="147">
        <v>92769</v>
      </c>
      <c r="E91" s="149" t="s">
        <v>549</v>
      </c>
      <c r="F91" s="150" t="s">
        <v>130</v>
      </c>
      <c r="G91" s="151">
        <v>8.18</v>
      </c>
      <c r="H91" s="152">
        <v>15.38</v>
      </c>
      <c r="I91" s="153">
        <f t="shared" si="6"/>
        <v>19.23</v>
      </c>
      <c r="J91" s="154">
        <f t="shared" si="7"/>
        <v>157.30000000000001</v>
      </c>
    </row>
    <row r="92" spans="1:11" ht="31.5" x14ac:dyDescent="0.25">
      <c r="B92" s="157" t="s">
        <v>521</v>
      </c>
      <c r="C92" s="158" t="s">
        <v>131</v>
      </c>
      <c r="D92" s="147">
        <v>92770</v>
      </c>
      <c r="E92" s="149" t="s">
        <v>550</v>
      </c>
      <c r="F92" s="150" t="s">
        <v>130</v>
      </c>
      <c r="G92" s="151">
        <v>13.31</v>
      </c>
      <c r="H92" s="152">
        <v>14.51</v>
      </c>
      <c r="I92" s="153">
        <f t="shared" si="6"/>
        <v>18.14</v>
      </c>
      <c r="J92" s="154">
        <f t="shared" si="7"/>
        <v>241.44</v>
      </c>
    </row>
    <row r="93" spans="1:11" s="133" customFormat="1" ht="47.25" x14ac:dyDescent="0.25">
      <c r="A93" s="83"/>
      <c r="B93" s="157" t="s">
        <v>522</v>
      </c>
      <c r="C93" s="158" t="s">
        <v>431</v>
      </c>
      <c r="D93" s="147" t="s">
        <v>528</v>
      </c>
      <c r="E93" s="149" t="s">
        <v>540</v>
      </c>
      <c r="F93" s="150" t="s">
        <v>127</v>
      </c>
      <c r="G93" s="151">
        <v>1.69</v>
      </c>
      <c r="H93" s="152">
        <v>787.41</v>
      </c>
      <c r="I93" s="153">
        <f t="shared" si="6"/>
        <v>984.26</v>
      </c>
      <c r="J93" s="154">
        <f t="shared" si="7"/>
        <v>1663.4</v>
      </c>
      <c r="K93" s="83"/>
    </row>
    <row r="94" spans="1:11" s="133" customFormat="1" ht="47.25" x14ac:dyDescent="0.25">
      <c r="A94" s="83"/>
      <c r="B94" s="157" t="s">
        <v>523</v>
      </c>
      <c r="C94" s="158" t="s">
        <v>431</v>
      </c>
      <c r="D94" s="147" t="s">
        <v>529</v>
      </c>
      <c r="E94" s="149" t="s">
        <v>551</v>
      </c>
      <c r="F94" s="150" t="s">
        <v>130</v>
      </c>
      <c r="G94" s="151">
        <v>19006</v>
      </c>
      <c r="H94" s="152">
        <v>12.65</v>
      </c>
      <c r="I94" s="153">
        <f t="shared" si="6"/>
        <v>15.81</v>
      </c>
      <c r="J94" s="154">
        <f t="shared" si="7"/>
        <v>300484.86</v>
      </c>
      <c r="K94" s="83"/>
    </row>
    <row r="95" spans="1:11" ht="47.25" x14ac:dyDescent="0.25">
      <c r="B95" s="157" t="s">
        <v>524</v>
      </c>
      <c r="C95" s="158" t="s">
        <v>131</v>
      </c>
      <c r="D95" s="147">
        <v>100723</v>
      </c>
      <c r="E95" s="149" t="s">
        <v>552</v>
      </c>
      <c r="F95" s="150" t="s">
        <v>60</v>
      </c>
      <c r="G95" s="151">
        <v>1611.6</v>
      </c>
      <c r="H95" s="152">
        <v>12.41</v>
      </c>
      <c r="I95" s="153">
        <f t="shared" si="6"/>
        <v>15.51</v>
      </c>
      <c r="J95" s="154">
        <f t="shared" si="7"/>
        <v>24995.919999999998</v>
      </c>
    </row>
    <row r="96" spans="1:11" ht="31.5" x14ac:dyDescent="0.25">
      <c r="B96" s="157" t="s">
        <v>525</v>
      </c>
      <c r="C96" s="158" t="s">
        <v>131</v>
      </c>
      <c r="D96" s="147">
        <v>100719</v>
      </c>
      <c r="E96" s="149" t="s">
        <v>553</v>
      </c>
      <c r="F96" s="150" t="s">
        <v>60</v>
      </c>
      <c r="G96" s="151">
        <v>227.7</v>
      </c>
      <c r="H96" s="152">
        <v>11.58</v>
      </c>
      <c r="I96" s="153">
        <f t="shared" si="6"/>
        <v>14.48</v>
      </c>
      <c r="J96" s="154">
        <f t="shared" si="7"/>
        <v>3297.1</v>
      </c>
    </row>
    <row r="97" spans="2:10" ht="47.25" x14ac:dyDescent="0.25">
      <c r="B97" s="157" t="s">
        <v>526</v>
      </c>
      <c r="C97" s="147" t="s">
        <v>131</v>
      </c>
      <c r="D97" s="159">
        <v>100739</v>
      </c>
      <c r="E97" s="149" t="s">
        <v>554</v>
      </c>
      <c r="F97" s="150" t="s">
        <v>60</v>
      </c>
      <c r="G97" s="151">
        <v>227.7</v>
      </c>
      <c r="H97" s="152">
        <v>11.39</v>
      </c>
      <c r="I97" s="153">
        <f t="shared" si="6"/>
        <v>14.24</v>
      </c>
      <c r="J97" s="154">
        <f t="shared" si="7"/>
        <v>3242.45</v>
      </c>
    </row>
    <row r="98" spans="2:10" ht="15.75" x14ac:dyDescent="0.25">
      <c r="B98" s="185" t="s">
        <v>18</v>
      </c>
      <c r="C98" s="185"/>
      <c r="D98" s="185"/>
      <c r="E98" s="185"/>
      <c r="F98" s="185"/>
      <c r="G98" s="185"/>
      <c r="H98" s="185"/>
      <c r="I98" s="155"/>
      <c r="J98" s="156">
        <f>SUM(J60:J97)</f>
        <v>862935.79</v>
      </c>
    </row>
    <row r="99" spans="2:10" ht="15.75" x14ac:dyDescent="0.25">
      <c r="B99" s="196"/>
      <c r="C99" s="196"/>
      <c r="D99" s="196"/>
      <c r="E99" s="196"/>
      <c r="F99" s="196"/>
      <c r="G99" s="196"/>
      <c r="H99" s="196"/>
      <c r="I99" s="196"/>
      <c r="J99" s="196"/>
    </row>
    <row r="100" spans="2:10" ht="15.75" x14ac:dyDescent="0.25">
      <c r="B100" s="184">
        <v>5</v>
      </c>
      <c r="C100" s="184"/>
      <c r="D100" s="184"/>
      <c r="E100" s="143" t="s">
        <v>555</v>
      </c>
      <c r="F100" s="144"/>
      <c r="G100" s="144"/>
      <c r="H100" s="144"/>
      <c r="I100" s="145"/>
      <c r="J100" s="146"/>
    </row>
    <row r="101" spans="2:10" ht="47.25" x14ac:dyDescent="0.25">
      <c r="B101" s="157" t="s">
        <v>33</v>
      </c>
      <c r="C101" s="158" t="s">
        <v>131</v>
      </c>
      <c r="D101" s="147">
        <v>101161</v>
      </c>
      <c r="E101" s="149" t="s">
        <v>556</v>
      </c>
      <c r="F101" s="150" t="s">
        <v>60</v>
      </c>
      <c r="G101" s="151">
        <v>4.8</v>
      </c>
      <c r="H101" s="152">
        <v>239.68</v>
      </c>
      <c r="I101" s="153">
        <f t="shared" ref="I101:I113" si="8">ROUND(H101*(1+$I$11),2)</f>
        <v>299.60000000000002</v>
      </c>
      <c r="J101" s="154">
        <f t="shared" ref="J101:J113" si="9">ROUND(G101*I101,2)</f>
        <v>1438.08</v>
      </c>
    </row>
    <row r="102" spans="2:10" ht="47.25" x14ac:dyDescent="0.25">
      <c r="B102" s="157" t="s">
        <v>34</v>
      </c>
      <c r="C102" s="158" t="s">
        <v>131</v>
      </c>
      <c r="D102" s="147">
        <v>103324</v>
      </c>
      <c r="E102" s="149" t="s">
        <v>557</v>
      </c>
      <c r="F102" s="150" t="s">
        <v>60</v>
      </c>
      <c r="G102" s="151">
        <v>823.51</v>
      </c>
      <c r="H102" s="152">
        <v>73.08</v>
      </c>
      <c r="I102" s="153">
        <f t="shared" si="8"/>
        <v>91.35</v>
      </c>
      <c r="J102" s="154">
        <f t="shared" si="9"/>
        <v>75227.64</v>
      </c>
    </row>
    <row r="103" spans="2:10" ht="47.25" x14ac:dyDescent="0.25">
      <c r="B103" s="157" t="s">
        <v>35</v>
      </c>
      <c r="C103" s="158" t="s">
        <v>131</v>
      </c>
      <c r="D103" s="147">
        <v>103322</v>
      </c>
      <c r="E103" s="149" t="s">
        <v>558</v>
      </c>
      <c r="F103" s="150" t="s">
        <v>60</v>
      </c>
      <c r="G103" s="151">
        <v>933.85</v>
      </c>
      <c r="H103" s="152">
        <v>53.95</v>
      </c>
      <c r="I103" s="153">
        <f t="shared" si="8"/>
        <v>67.44</v>
      </c>
      <c r="J103" s="154">
        <f t="shared" si="9"/>
        <v>62978.84</v>
      </c>
    </row>
    <row r="104" spans="2:10" ht="47.25" x14ac:dyDescent="0.25">
      <c r="B104" s="157" t="s">
        <v>36</v>
      </c>
      <c r="C104" s="158" t="s">
        <v>131</v>
      </c>
      <c r="D104" s="147">
        <v>103328</v>
      </c>
      <c r="E104" s="149" t="s">
        <v>559</v>
      </c>
      <c r="F104" s="150" t="s">
        <v>60</v>
      </c>
      <c r="G104" s="151">
        <v>17.16</v>
      </c>
      <c r="H104" s="152">
        <v>96.1</v>
      </c>
      <c r="I104" s="153">
        <f t="shared" si="8"/>
        <v>120.13</v>
      </c>
      <c r="J104" s="154">
        <f t="shared" si="9"/>
        <v>2061.4299999999998</v>
      </c>
    </row>
    <row r="105" spans="2:10" ht="31.5" x14ac:dyDescent="0.25">
      <c r="B105" s="157" t="s">
        <v>37</v>
      </c>
      <c r="C105" s="158" t="s">
        <v>131</v>
      </c>
      <c r="D105" s="147">
        <v>93200</v>
      </c>
      <c r="E105" s="149" t="s">
        <v>560</v>
      </c>
      <c r="F105" s="150" t="s">
        <v>128</v>
      </c>
      <c r="G105" s="151">
        <v>639.94000000000005</v>
      </c>
      <c r="H105" s="152">
        <v>13.01</v>
      </c>
      <c r="I105" s="153">
        <f t="shared" si="8"/>
        <v>16.260000000000002</v>
      </c>
      <c r="J105" s="154">
        <f t="shared" si="9"/>
        <v>10405.42</v>
      </c>
    </row>
    <row r="106" spans="2:10" ht="47.25" x14ac:dyDescent="0.25">
      <c r="B106" s="157" t="s">
        <v>38</v>
      </c>
      <c r="C106" s="158" t="s">
        <v>131</v>
      </c>
      <c r="D106" s="147">
        <v>101159</v>
      </c>
      <c r="E106" s="149" t="s">
        <v>561</v>
      </c>
      <c r="F106" s="150" t="s">
        <v>60</v>
      </c>
      <c r="G106" s="151">
        <v>14.71</v>
      </c>
      <c r="H106" s="152">
        <v>133.66999999999999</v>
      </c>
      <c r="I106" s="153">
        <f t="shared" si="8"/>
        <v>167.09</v>
      </c>
      <c r="J106" s="154">
        <f t="shared" si="9"/>
        <v>2457.89</v>
      </c>
    </row>
    <row r="107" spans="2:10" ht="31.5" x14ac:dyDescent="0.25">
      <c r="B107" s="157" t="s">
        <v>569</v>
      </c>
      <c r="C107" s="158" t="s">
        <v>131</v>
      </c>
      <c r="D107" s="147">
        <v>105024</v>
      </c>
      <c r="E107" s="149" t="s">
        <v>562</v>
      </c>
      <c r="F107" s="150" t="s">
        <v>128</v>
      </c>
      <c r="G107" s="151">
        <v>72.94</v>
      </c>
      <c r="H107" s="152">
        <v>57.28</v>
      </c>
      <c r="I107" s="153">
        <f t="shared" si="8"/>
        <v>71.599999999999994</v>
      </c>
      <c r="J107" s="154">
        <f t="shared" si="9"/>
        <v>5222.5</v>
      </c>
    </row>
    <row r="108" spans="2:10" ht="31.5" x14ac:dyDescent="0.25">
      <c r="B108" s="157" t="s">
        <v>570</v>
      </c>
      <c r="C108" s="158" t="s">
        <v>131</v>
      </c>
      <c r="D108" s="147">
        <v>105023</v>
      </c>
      <c r="E108" s="149" t="s">
        <v>563</v>
      </c>
      <c r="F108" s="150" t="s">
        <v>128</v>
      </c>
      <c r="G108" s="151">
        <v>2.9</v>
      </c>
      <c r="H108" s="152">
        <v>69.38</v>
      </c>
      <c r="I108" s="153">
        <f t="shared" si="8"/>
        <v>86.73</v>
      </c>
      <c r="J108" s="154">
        <f t="shared" si="9"/>
        <v>251.52</v>
      </c>
    </row>
    <row r="109" spans="2:10" ht="31.5" x14ac:dyDescent="0.25">
      <c r="B109" s="157" t="s">
        <v>571</v>
      </c>
      <c r="C109" s="158" t="s">
        <v>131</v>
      </c>
      <c r="D109" s="147">
        <v>105030</v>
      </c>
      <c r="E109" s="149" t="s">
        <v>564</v>
      </c>
      <c r="F109" s="150" t="s">
        <v>128</v>
      </c>
      <c r="G109" s="151">
        <v>85.5</v>
      </c>
      <c r="H109" s="152">
        <v>44.35</v>
      </c>
      <c r="I109" s="153">
        <f t="shared" si="8"/>
        <v>55.44</v>
      </c>
      <c r="J109" s="154">
        <f t="shared" si="9"/>
        <v>4740.12</v>
      </c>
    </row>
    <row r="110" spans="2:10" ht="31.5" x14ac:dyDescent="0.25">
      <c r="B110" s="157" t="s">
        <v>572</v>
      </c>
      <c r="C110" s="158" t="s">
        <v>131</v>
      </c>
      <c r="D110" s="147">
        <v>105029</v>
      </c>
      <c r="E110" s="149" t="s">
        <v>565</v>
      </c>
      <c r="F110" s="150" t="s">
        <v>128</v>
      </c>
      <c r="G110" s="151">
        <v>71.3</v>
      </c>
      <c r="H110" s="152">
        <v>52.31</v>
      </c>
      <c r="I110" s="153">
        <f t="shared" si="8"/>
        <v>65.39</v>
      </c>
      <c r="J110" s="154">
        <f t="shared" si="9"/>
        <v>4662.3100000000004</v>
      </c>
    </row>
    <row r="111" spans="2:10" ht="47.25" x14ac:dyDescent="0.25">
      <c r="B111" s="157" t="s">
        <v>573</v>
      </c>
      <c r="C111" s="158" t="s">
        <v>131</v>
      </c>
      <c r="D111" s="147">
        <v>102253</v>
      </c>
      <c r="E111" s="149" t="s">
        <v>566</v>
      </c>
      <c r="F111" s="150" t="s">
        <v>60</v>
      </c>
      <c r="G111" s="151">
        <v>14.29</v>
      </c>
      <c r="H111" s="152">
        <v>559.99</v>
      </c>
      <c r="I111" s="153">
        <f t="shared" si="8"/>
        <v>699.99</v>
      </c>
      <c r="J111" s="154">
        <f t="shared" si="9"/>
        <v>10002.86</v>
      </c>
    </row>
    <row r="112" spans="2:10" ht="31.5" x14ac:dyDescent="0.25">
      <c r="B112" s="157" t="s">
        <v>574</v>
      </c>
      <c r="C112" s="158" t="s">
        <v>131</v>
      </c>
      <c r="D112" s="147">
        <v>102181</v>
      </c>
      <c r="E112" s="149" t="s">
        <v>567</v>
      </c>
      <c r="F112" s="150" t="s">
        <v>60</v>
      </c>
      <c r="G112" s="151">
        <v>5.94</v>
      </c>
      <c r="H112" s="152">
        <v>603.9</v>
      </c>
      <c r="I112" s="153">
        <f t="shared" si="8"/>
        <v>754.88</v>
      </c>
      <c r="J112" s="154">
        <f t="shared" si="9"/>
        <v>4483.99</v>
      </c>
    </row>
    <row r="113" spans="1:11" ht="31.5" x14ac:dyDescent="0.25">
      <c r="B113" s="157" t="s">
        <v>575</v>
      </c>
      <c r="C113" s="158" t="s">
        <v>131</v>
      </c>
      <c r="D113" s="147">
        <v>102235</v>
      </c>
      <c r="E113" s="149" t="s">
        <v>568</v>
      </c>
      <c r="F113" s="150" t="s">
        <v>60</v>
      </c>
      <c r="G113" s="151">
        <v>5.38</v>
      </c>
      <c r="H113" s="152">
        <v>586.37</v>
      </c>
      <c r="I113" s="153">
        <f t="shared" si="8"/>
        <v>732.96</v>
      </c>
      <c r="J113" s="154">
        <f t="shared" si="9"/>
        <v>3943.32</v>
      </c>
    </row>
    <row r="114" spans="1:11" ht="15.75" x14ac:dyDescent="0.25">
      <c r="B114" s="185" t="s">
        <v>18</v>
      </c>
      <c r="C114" s="185"/>
      <c r="D114" s="185"/>
      <c r="E114" s="185"/>
      <c r="F114" s="185"/>
      <c r="G114" s="185"/>
      <c r="H114" s="185"/>
      <c r="I114" s="155"/>
      <c r="J114" s="156">
        <f>SUM(J101:J113)</f>
        <v>187875.91999999998</v>
      </c>
    </row>
    <row r="115" spans="1:11" ht="15.75" x14ac:dyDescent="0.25">
      <c r="B115" s="196"/>
      <c r="C115" s="196"/>
      <c r="D115" s="196"/>
      <c r="E115" s="196"/>
      <c r="F115" s="196"/>
      <c r="G115" s="196"/>
      <c r="H115" s="196"/>
      <c r="I115" s="196"/>
      <c r="J115" s="196"/>
    </row>
    <row r="116" spans="1:11" ht="15.75" x14ac:dyDescent="0.25">
      <c r="B116" s="184">
        <v>6</v>
      </c>
      <c r="C116" s="184"/>
      <c r="D116" s="184"/>
      <c r="E116" s="143" t="s">
        <v>71</v>
      </c>
      <c r="F116" s="144"/>
      <c r="G116" s="144"/>
      <c r="H116" s="144"/>
      <c r="I116" s="145"/>
      <c r="J116" s="146"/>
    </row>
    <row r="117" spans="1:11" s="133" customFormat="1" ht="63" x14ac:dyDescent="0.25">
      <c r="A117" s="83"/>
      <c r="B117" s="157" t="s">
        <v>39</v>
      </c>
      <c r="C117" s="160" t="s">
        <v>431</v>
      </c>
      <c r="D117" s="147" t="s">
        <v>620</v>
      </c>
      <c r="E117" s="149" t="s">
        <v>621</v>
      </c>
      <c r="F117" s="150" t="s">
        <v>134</v>
      </c>
      <c r="G117" s="151">
        <v>17</v>
      </c>
      <c r="H117" s="152">
        <v>1081.8</v>
      </c>
      <c r="I117" s="153">
        <f t="shared" ref="I117:I165" si="10">ROUND(H117*(1+$I$11),2)</f>
        <v>1352.25</v>
      </c>
      <c r="J117" s="154">
        <f t="shared" ref="J117:J165" si="11">ROUND(G117*I117,2)</f>
        <v>22988.25</v>
      </c>
      <c r="K117" s="83"/>
    </row>
    <row r="118" spans="1:11" s="133" customFormat="1" ht="63" x14ac:dyDescent="0.25">
      <c r="A118" s="83"/>
      <c r="B118" s="157" t="s">
        <v>40</v>
      </c>
      <c r="C118" s="160" t="s">
        <v>431</v>
      </c>
      <c r="D118" s="147" t="s">
        <v>622</v>
      </c>
      <c r="E118" s="149" t="s">
        <v>623</v>
      </c>
      <c r="F118" s="150" t="s">
        <v>134</v>
      </c>
      <c r="G118" s="151">
        <v>2</v>
      </c>
      <c r="H118" s="152">
        <v>1589.63</v>
      </c>
      <c r="I118" s="153">
        <f t="shared" si="10"/>
        <v>1987.04</v>
      </c>
      <c r="J118" s="154">
        <f t="shared" si="11"/>
        <v>3974.08</v>
      </c>
      <c r="K118" s="83"/>
    </row>
    <row r="119" spans="1:11" s="133" customFormat="1" ht="63" x14ac:dyDescent="0.25">
      <c r="A119" s="83"/>
      <c r="B119" s="157" t="s">
        <v>41</v>
      </c>
      <c r="C119" s="160" t="s">
        <v>431</v>
      </c>
      <c r="D119" s="147" t="s">
        <v>624</v>
      </c>
      <c r="E119" s="149" t="s">
        <v>625</v>
      </c>
      <c r="F119" s="150" t="s">
        <v>134</v>
      </c>
      <c r="G119" s="151">
        <v>4</v>
      </c>
      <c r="H119" s="152">
        <v>1081.8</v>
      </c>
      <c r="I119" s="153">
        <f t="shared" si="10"/>
        <v>1352.25</v>
      </c>
      <c r="J119" s="154">
        <f t="shared" si="11"/>
        <v>5409</v>
      </c>
      <c r="K119" s="83"/>
    </row>
    <row r="120" spans="1:11" s="133" customFormat="1" ht="63" x14ac:dyDescent="0.25">
      <c r="A120" s="83"/>
      <c r="B120" s="157" t="s">
        <v>42</v>
      </c>
      <c r="C120" s="160" t="s">
        <v>431</v>
      </c>
      <c r="D120" s="147" t="s">
        <v>626</v>
      </c>
      <c r="E120" s="149" t="s">
        <v>627</v>
      </c>
      <c r="F120" s="150" t="s">
        <v>134</v>
      </c>
      <c r="G120" s="151">
        <v>10</v>
      </c>
      <c r="H120" s="152">
        <v>1589.63</v>
      </c>
      <c r="I120" s="153">
        <f t="shared" si="10"/>
        <v>1987.04</v>
      </c>
      <c r="J120" s="154">
        <f t="shared" si="11"/>
        <v>19870.400000000001</v>
      </c>
      <c r="K120" s="83"/>
    </row>
    <row r="121" spans="1:11" s="133" customFormat="1" ht="31.5" x14ac:dyDescent="0.25">
      <c r="A121" s="83"/>
      <c r="B121" s="157" t="s">
        <v>43</v>
      </c>
      <c r="C121" s="160" t="s">
        <v>431</v>
      </c>
      <c r="D121" s="147" t="s">
        <v>628</v>
      </c>
      <c r="E121" s="149" t="s">
        <v>629</v>
      </c>
      <c r="F121" s="150" t="s">
        <v>134</v>
      </c>
      <c r="G121" s="151">
        <v>8</v>
      </c>
      <c r="H121" s="152">
        <v>995.51</v>
      </c>
      <c r="I121" s="153">
        <f t="shared" si="10"/>
        <v>1244.3900000000001</v>
      </c>
      <c r="J121" s="154">
        <f t="shared" si="11"/>
        <v>9955.1200000000008</v>
      </c>
      <c r="K121" s="83"/>
    </row>
    <row r="122" spans="1:11" s="133" customFormat="1" ht="31.5" x14ac:dyDescent="0.25">
      <c r="A122" s="83"/>
      <c r="B122" s="157" t="s">
        <v>576</v>
      </c>
      <c r="C122" s="160" t="s">
        <v>431</v>
      </c>
      <c r="D122" s="147" t="s">
        <v>630</v>
      </c>
      <c r="E122" s="149" t="s">
        <v>631</v>
      </c>
      <c r="F122" s="150" t="s">
        <v>60</v>
      </c>
      <c r="G122" s="151">
        <v>2.2999999999999998</v>
      </c>
      <c r="H122" s="152">
        <v>254.86</v>
      </c>
      <c r="I122" s="153">
        <f t="shared" si="10"/>
        <v>318.58</v>
      </c>
      <c r="J122" s="154">
        <f t="shared" si="11"/>
        <v>732.73</v>
      </c>
      <c r="K122" s="83"/>
    </row>
    <row r="123" spans="1:11" ht="15.75" x14ac:dyDescent="0.25">
      <c r="B123" s="157" t="s">
        <v>577</v>
      </c>
      <c r="C123" s="160" t="s">
        <v>131</v>
      </c>
      <c r="D123" s="147" t="s">
        <v>138</v>
      </c>
      <c r="E123" s="149" t="s">
        <v>632</v>
      </c>
      <c r="F123" s="150" t="s">
        <v>134</v>
      </c>
      <c r="G123" s="151">
        <v>8</v>
      </c>
      <c r="H123" s="152">
        <v>86.91</v>
      </c>
      <c r="I123" s="153">
        <f t="shared" si="10"/>
        <v>108.64</v>
      </c>
      <c r="J123" s="154">
        <f t="shared" si="11"/>
        <v>869.12</v>
      </c>
    </row>
    <row r="124" spans="1:11" ht="31.5" x14ac:dyDescent="0.25">
      <c r="B124" s="157" t="s">
        <v>578</v>
      </c>
      <c r="C124" s="160" t="s">
        <v>131</v>
      </c>
      <c r="D124" s="147" t="s">
        <v>354</v>
      </c>
      <c r="E124" s="149" t="s">
        <v>633</v>
      </c>
      <c r="F124" s="150" t="s">
        <v>134</v>
      </c>
      <c r="G124" s="151">
        <v>4</v>
      </c>
      <c r="H124" s="152">
        <v>342.82</v>
      </c>
      <c r="I124" s="153">
        <f t="shared" si="10"/>
        <v>428.53</v>
      </c>
      <c r="J124" s="154">
        <f t="shared" si="11"/>
        <v>1714.12</v>
      </c>
    </row>
    <row r="125" spans="1:11" s="133" customFormat="1" ht="31.5" x14ac:dyDescent="0.25">
      <c r="A125" s="83"/>
      <c r="B125" s="157" t="s">
        <v>579</v>
      </c>
      <c r="C125" s="160" t="s">
        <v>431</v>
      </c>
      <c r="D125" s="147" t="s">
        <v>634</v>
      </c>
      <c r="E125" s="149" t="s">
        <v>635</v>
      </c>
      <c r="F125" s="150" t="s">
        <v>31</v>
      </c>
      <c r="G125" s="151">
        <v>19.84</v>
      </c>
      <c r="H125" s="152">
        <v>196.32</v>
      </c>
      <c r="I125" s="153">
        <f t="shared" si="10"/>
        <v>245.4</v>
      </c>
      <c r="J125" s="154">
        <f t="shared" si="11"/>
        <v>4868.74</v>
      </c>
      <c r="K125" s="83"/>
    </row>
    <row r="126" spans="1:11" ht="31.5" x14ac:dyDescent="0.25">
      <c r="B126" s="157" t="s">
        <v>580</v>
      </c>
      <c r="C126" s="160" t="s">
        <v>131</v>
      </c>
      <c r="D126" s="147" t="s">
        <v>390</v>
      </c>
      <c r="E126" s="149" t="s">
        <v>636</v>
      </c>
      <c r="F126" s="150" t="s">
        <v>60</v>
      </c>
      <c r="G126" s="151">
        <v>205.25</v>
      </c>
      <c r="H126" s="152">
        <v>19.09</v>
      </c>
      <c r="I126" s="153">
        <f t="shared" si="10"/>
        <v>23.86</v>
      </c>
      <c r="J126" s="154">
        <f t="shared" si="11"/>
        <v>4897.2700000000004</v>
      </c>
    </row>
    <row r="127" spans="1:11" s="133" customFormat="1" ht="47.25" x14ac:dyDescent="0.25">
      <c r="A127" s="83"/>
      <c r="B127" s="157" t="s">
        <v>581</v>
      </c>
      <c r="C127" s="160" t="s">
        <v>431</v>
      </c>
      <c r="D127" s="147" t="s">
        <v>637</v>
      </c>
      <c r="E127" s="149" t="s">
        <v>638</v>
      </c>
      <c r="F127" s="150" t="s">
        <v>134</v>
      </c>
      <c r="G127" s="151">
        <v>1</v>
      </c>
      <c r="H127" s="152">
        <v>806.08</v>
      </c>
      <c r="I127" s="153">
        <f t="shared" si="10"/>
        <v>1007.6</v>
      </c>
      <c r="J127" s="154">
        <f t="shared" si="11"/>
        <v>1007.6</v>
      </c>
      <c r="K127" s="83"/>
    </row>
    <row r="128" spans="1:11" s="133" customFormat="1" ht="47.25" x14ac:dyDescent="0.25">
      <c r="A128" s="83"/>
      <c r="B128" s="157" t="s">
        <v>582</v>
      </c>
      <c r="C128" s="160" t="s">
        <v>431</v>
      </c>
      <c r="D128" s="147" t="s">
        <v>639</v>
      </c>
      <c r="E128" s="149" t="s">
        <v>640</v>
      </c>
      <c r="F128" s="150" t="s">
        <v>60</v>
      </c>
      <c r="G128" s="151">
        <v>1.68</v>
      </c>
      <c r="H128" s="152">
        <v>630.65</v>
      </c>
      <c r="I128" s="153">
        <f t="shared" si="10"/>
        <v>788.31</v>
      </c>
      <c r="J128" s="154">
        <f t="shared" si="11"/>
        <v>1324.36</v>
      </c>
      <c r="K128" s="83"/>
    </row>
    <row r="129" spans="1:11" s="133" customFormat="1" ht="47.25" x14ac:dyDescent="0.25">
      <c r="A129" s="83"/>
      <c r="B129" s="157" t="s">
        <v>583</v>
      </c>
      <c r="C129" s="160" t="s">
        <v>431</v>
      </c>
      <c r="D129" s="147" t="s">
        <v>641</v>
      </c>
      <c r="E129" s="149" t="s">
        <v>642</v>
      </c>
      <c r="F129" s="150" t="s">
        <v>60</v>
      </c>
      <c r="G129" s="151">
        <v>6.72</v>
      </c>
      <c r="H129" s="152">
        <v>630.65</v>
      </c>
      <c r="I129" s="153">
        <f t="shared" si="10"/>
        <v>788.31</v>
      </c>
      <c r="J129" s="154">
        <f t="shared" si="11"/>
        <v>5297.44</v>
      </c>
      <c r="K129" s="83"/>
    </row>
    <row r="130" spans="1:11" s="133" customFormat="1" ht="47.25" x14ac:dyDescent="0.25">
      <c r="A130" s="83"/>
      <c r="B130" s="157" t="s">
        <v>584</v>
      </c>
      <c r="C130" s="160" t="s">
        <v>431</v>
      </c>
      <c r="D130" s="147" t="s">
        <v>643</v>
      </c>
      <c r="E130" s="149" t="s">
        <v>644</v>
      </c>
      <c r="F130" s="150" t="s">
        <v>60</v>
      </c>
      <c r="G130" s="151">
        <v>143.1</v>
      </c>
      <c r="H130" s="152">
        <v>451.14</v>
      </c>
      <c r="I130" s="153">
        <f t="shared" si="10"/>
        <v>563.92999999999995</v>
      </c>
      <c r="J130" s="154">
        <f t="shared" si="11"/>
        <v>80698.38</v>
      </c>
      <c r="K130" s="83"/>
    </row>
    <row r="131" spans="1:11" s="133" customFormat="1" ht="47.25" x14ac:dyDescent="0.25">
      <c r="A131" s="83"/>
      <c r="B131" s="157" t="s">
        <v>585</v>
      </c>
      <c r="C131" s="160" t="s">
        <v>431</v>
      </c>
      <c r="D131" s="147" t="s">
        <v>645</v>
      </c>
      <c r="E131" s="149" t="s">
        <v>646</v>
      </c>
      <c r="F131" s="150" t="s">
        <v>60</v>
      </c>
      <c r="G131" s="151">
        <v>5.04</v>
      </c>
      <c r="H131" s="152">
        <v>451.14</v>
      </c>
      <c r="I131" s="153">
        <f t="shared" si="10"/>
        <v>563.92999999999995</v>
      </c>
      <c r="J131" s="154">
        <f t="shared" si="11"/>
        <v>2842.21</v>
      </c>
      <c r="K131" s="83"/>
    </row>
    <row r="132" spans="1:11" s="133" customFormat="1" ht="47.25" x14ac:dyDescent="0.25">
      <c r="A132" s="83"/>
      <c r="B132" s="157" t="s">
        <v>586</v>
      </c>
      <c r="C132" s="160" t="s">
        <v>431</v>
      </c>
      <c r="D132" s="147" t="s">
        <v>647</v>
      </c>
      <c r="E132" s="149" t="s">
        <v>648</v>
      </c>
      <c r="F132" s="150" t="s">
        <v>60</v>
      </c>
      <c r="G132" s="151">
        <v>7.48</v>
      </c>
      <c r="H132" s="152">
        <v>630.65</v>
      </c>
      <c r="I132" s="153">
        <f t="shared" si="10"/>
        <v>788.31</v>
      </c>
      <c r="J132" s="154">
        <f t="shared" si="11"/>
        <v>5896.56</v>
      </c>
      <c r="K132" s="83"/>
    </row>
    <row r="133" spans="1:11" s="133" customFormat="1" ht="63" x14ac:dyDescent="0.25">
      <c r="A133" s="83"/>
      <c r="B133" s="157" t="s">
        <v>587</v>
      </c>
      <c r="C133" s="160" t="s">
        <v>431</v>
      </c>
      <c r="D133" s="147" t="s">
        <v>649</v>
      </c>
      <c r="E133" s="149" t="s">
        <v>650</v>
      </c>
      <c r="F133" s="150" t="s">
        <v>60</v>
      </c>
      <c r="G133" s="151">
        <v>5.25</v>
      </c>
      <c r="H133" s="152">
        <v>630.65</v>
      </c>
      <c r="I133" s="153">
        <f t="shared" si="10"/>
        <v>788.31</v>
      </c>
      <c r="J133" s="154">
        <f t="shared" si="11"/>
        <v>4138.63</v>
      </c>
      <c r="K133" s="83"/>
    </row>
    <row r="134" spans="1:11" s="133" customFormat="1" ht="47.25" x14ac:dyDescent="0.25">
      <c r="A134" s="83"/>
      <c r="B134" s="157" t="s">
        <v>588</v>
      </c>
      <c r="C134" s="160" t="s">
        <v>431</v>
      </c>
      <c r="D134" s="147" t="s">
        <v>651</v>
      </c>
      <c r="E134" s="149" t="s">
        <v>652</v>
      </c>
      <c r="F134" s="150" t="s">
        <v>60</v>
      </c>
      <c r="G134" s="151">
        <v>0.88</v>
      </c>
      <c r="H134" s="152">
        <v>650.44000000000005</v>
      </c>
      <c r="I134" s="153">
        <f t="shared" si="10"/>
        <v>813.05</v>
      </c>
      <c r="J134" s="154">
        <f t="shared" si="11"/>
        <v>715.48</v>
      </c>
      <c r="K134" s="83"/>
    </row>
    <row r="135" spans="1:11" s="133" customFormat="1" ht="47.25" x14ac:dyDescent="0.25">
      <c r="A135" s="83"/>
      <c r="B135" s="157" t="s">
        <v>589</v>
      </c>
      <c r="C135" s="160" t="s">
        <v>431</v>
      </c>
      <c r="D135" s="147" t="s">
        <v>653</v>
      </c>
      <c r="E135" s="149" t="s">
        <v>654</v>
      </c>
      <c r="F135" s="150" t="s">
        <v>60</v>
      </c>
      <c r="G135" s="151">
        <v>1.6</v>
      </c>
      <c r="H135" s="152">
        <v>650.44000000000005</v>
      </c>
      <c r="I135" s="153">
        <f t="shared" si="10"/>
        <v>813.05</v>
      </c>
      <c r="J135" s="154">
        <f t="shared" si="11"/>
        <v>1300.8800000000001</v>
      </c>
      <c r="K135" s="83"/>
    </row>
    <row r="136" spans="1:11" s="133" customFormat="1" ht="47.25" x14ac:dyDescent="0.25">
      <c r="A136" s="83"/>
      <c r="B136" s="157" t="s">
        <v>590</v>
      </c>
      <c r="C136" s="160" t="s">
        <v>431</v>
      </c>
      <c r="D136" s="147" t="s">
        <v>655</v>
      </c>
      <c r="E136" s="149" t="s">
        <v>656</v>
      </c>
      <c r="F136" s="150" t="s">
        <v>60</v>
      </c>
      <c r="G136" s="151">
        <v>3.22</v>
      </c>
      <c r="H136" s="152">
        <v>691.5</v>
      </c>
      <c r="I136" s="153">
        <f t="shared" si="10"/>
        <v>864.38</v>
      </c>
      <c r="J136" s="154">
        <f t="shared" si="11"/>
        <v>2783.3</v>
      </c>
      <c r="K136" s="83"/>
    </row>
    <row r="137" spans="1:11" s="133" customFormat="1" ht="47.25" x14ac:dyDescent="0.25">
      <c r="A137" s="83"/>
      <c r="B137" s="157" t="s">
        <v>591</v>
      </c>
      <c r="C137" s="160" t="s">
        <v>431</v>
      </c>
      <c r="D137" s="147" t="s">
        <v>657</v>
      </c>
      <c r="E137" s="149" t="s">
        <v>658</v>
      </c>
      <c r="F137" s="150" t="s">
        <v>60</v>
      </c>
      <c r="G137" s="151">
        <v>2.0299999999999998</v>
      </c>
      <c r="H137" s="152">
        <v>650.44000000000005</v>
      </c>
      <c r="I137" s="153">
        <f t="shared" si="10"/>
        <v>813.05</v>
      </c>
      <c r="J137" s="154">
        <f t="shared" si="11"/>
        <v>1650.49</v>
      </c>
      <c r="K137" s="83"/>
    </row>
    <row r="138" spans="1:11" s="133" customFormat="1" ht="47.25" x14ac:dyDescent="0.25">
      <c r="A138" s="83"/>
      <c r="B138" s="157" t="s">
        <v>592</v>
      </c>
      <c r="C138" s="160" t="s">
        <v>431</v>
      </c>
      <c r="D138" s="147" t="s">
        <v>659</v>
      </c>
      <c r="E138" s="149" t="s">
        <v>660</v>
      </c>
      <c r="F138" s="150" t="s">
        <v>60</v>
      </c>
      <c r="G138" s="151">
        <v>2.56</v>
      </c>
      <c r="H138" s="152">
        <v>691.5</v>
      </c>
      <c r="I138" s="153">
        <f t="shared" si="10"/>
        <v>864.38</v>
      </c>
      <c r="J138" s="154">
        <f t="shared" si="11"/>
        <v>2212.81</v>
      </c>
      <c r="K138" s="83"/>
    </row>
    <row r="139" spans="1:11" s="133" customFormat="1" ht="47.25" x14ac:dyDescent="0.25">
      <c r="A139" s="83"/>
      <c r="B139" s="157" t="s">
        <v>593</v>
      </c>
      <c r="C139" s="160" t="s">
        <v>431</v>
      </c>
      <c r="D139" s="147" t="s">
        <v>661</v>
      </c>
      <c r="E139" s="149" t="s">
        <v>662</v>
      </c>
      <c r="F139" s="150" t="s">
        <v>60</v>
      </c>
      <c r="G139" s="151">
        <v>2.1</v>
      </c>
      <c r="H139" s="152">
        <v>650.44000000000005</v>
      </c>
      <c r="I139" s="153">
        <f t="shared" si="10"/>
        <v>813.05</v>
      </c>
      <c r="J139" s="154">
        <f t="shared" si="11"/>
        <v>1707.41</v>
      </c>
      <c r="K139" s="83"/>
    </row>
    <row r="140" spans="1:11" s="133" customFormat="1" ht="47.25" x14ac:dyDescent="0.25">
      <c r="A140" s="83"/>
      <c r="B140" s="157" t="s">
        <v>594</v>
      </c>
      <c r="C140" s="160" t="s">
        <v>431</v>
      </c>
      <c r="D140" s="147" t="s">
        <v>663</v>
      </c>
      <c r="E140" s="149" t="s">
        <v>664</v>
      </c>
      <c r="F140" s="150" t="s">
        <v>60</v>
      </c>
      <c r="G140" s="151">
        <v>11.03</v>
      </c>
      <c r="H140" s="152">
        <v>650.44000000000005</v>
      </c>
      <c r="I140" s="153">
        <f t="shared" si="10"/>
        <v>813.05</v>
      </c>
      <c r="J140" s="154">
        <f t="shared" si="11"/>
        <v>8967.94</v>
      </c>
      <c r="K140" s="83"/>
    </row>
    <row r="141" spans="1:11" s="133" customFormat="1" ht="47.25" x14ac:dyDescent="0.25">
      <c r="A141" s="83"/>
      <c r="B141" s="157" t="s">
        <v>595</v>
      </c>
      <c r="C141" s="160" t="s">
        <v>431</v>
      </c>
      <c r="D141" s="147" t="s">
        <v>665</v>
      </c>
      <c r="E141" s="149" t="s">
        <v>666</v>
      </c>
      <c r="F141" s="150" t="s">
        <v>60</v>
      </c>
      <c r="G141" s="151">
        <v>6.3</v>
      </c>
      <c r="H141" s="152">
        <v>650.44000000000005</v>
      </c>
      <c r="I141" s="153">
        <f t="shared" si="10"/>
        <v>813.05</v>
      </c>
      <c r="J141" s="154">
        <f t="shared" si="11"/>
        <v>5122.22</v>
      </c>
      <c r="K141" s="83"/>
    </row>
    <row r="142" spans="1:11" s="133" customFormat="1" ht="47.25" x14ac:dyDescent="0.25">
      <c r="A142" s="83"/>
      <c r="B142" s="157" t="s">
        <v>596</v>
      </c>
      <c r="C142" s="160" t="s">
        <v>431</v>
      </c>
      <c r="D142" s="147" t="s">
        <v>667</v>
      </c>
      <c r="E142" s="149" t="s">
        <v>668</v>
      </c>
      <c r="F142" s="150" t="s">
        <v>60</v>
      </c>
      <c r="G142" s="151">
        <v>18.899999999999999</v>
      </c>
      <c r="H142" s="152">
        <v>650.44000000000005</v>
      </c>
      <c r="I142" s="153">
        <f t="shared" si="10"/>
        <v>813.05</v>
      </c>
      <c r="J142" s="154">
        <f t="shared" si="11"/>
        <v>15366.65</v>
      </c>
      <c r="K142" s="83"/>
    </row>
    <row r="143" spans="1:11" s="133" customFormat="1" ht="47.25" x14ac:dyDescent="0.25">
      <c r="A143" s="83"/>
      <c r="B143" s="157" t="s">
        <v>597</v>
      </c>
      <c r="C143" s="160" t="s">
        <v>431</v>
      </c>
      <c r="D143" s="147" t="s">
        <v>669</v>
      </c>
      <c r="E143" s="149" t="s">
        <v>670</v>
      </c>
      <c r="F143" s="150" t="s">
        <v>60</v>
      </c>
      <c r="G143" s="151">
        <v>2.1</v>
      </c>
      <c r="H143" s="152">
        <v>650.44000000000005</v>
      </c>
      <c r="I143" s="153">
        <f t="shared" si="10"/>
        <v>813.05</v>
      </c>
      <c r="J143" s="154">
        <f t="shared" si="11"/>
        <v>1707.41</v>
      </c>
      <c r="K143" s="83"/>
    </row>
    <row r="144" spans="1:11" s="133" customFormat="1" ht="47.25" x14ac:dyDescent="0.25">
      <c r="A144" s="83"/>
      <c r="B144" s="157" t="s">
        <v>598</v>
      </c>
      <c r="C144" s="160" t="s">
        <v>431</v>
      </c>
      <c r="D144" s="147" t="s">
        <v>671</v>
      </c>
      <c r="E144" s="149" t="s">
        <v>672</v>
      </c>
      <c r="F144" s="150" t="s">
        <v>60</v>
      </c>
      <c r="G144" s="151">
        <v>6.3</v>
      </c>
      <c r="H144" s="152">
        <v>650.44000000000005</v>
      </c>
      <c r="I144" s="153">
        <f t="shared" si="10"/>
        <v>813.05</v>
      </c>
      <c r="J144" s="154">
        <f t="shared" si="11"/>
        <v>5122.22</v>
      </c>
      <c r="K144" s="83"/>
    </row>
    <row r="145" spans="1:11" s="133" customFormat="1" ht="47.25" x14ac:dyDescent="0.25">
      <c r="A145" s="83"/>
      <c r="B145" s="157" t="s">
        <v>599</v>
      </c>
      <c r="C145" s="160" t="s">
        <v>431</v>
      </c>
      <c r="D145" s="147" t="s">
        <v>673</v>
      </c>
      <c r="E145" s="149" t="s">
        <v>674</v>
      </c>
      <c r="F145" s="150" t="s">
        <v>60</v>
      </c>
      <c r="G145" s="151">
        <v>8.4</v>
      </c>
      <c r="H145" s="152">
        <v>650.44000000000005</v>
      </c>
      <c r="I145" s="153">
        <f t="shared" si="10"/>
        <v>813.05</v>
      </c>
      <c r="J145" s="154">
        <f t="shared" si="11"/>
        <v>6829.62</v>
      </c>
      <c r="K145" s="83"/>
    </row>
    <row r="146" spans="1:11" s="133" customFormat="1" ht="47.25" x14ac:dyDescent="0.25">
      <c r="A146" s="83"/>
      <c r="B146" s="157" t="s">
        <v>600</v>
      </c>
      <c r="C146" s="160" t="s">
        <v>431</v>
      </c>
      <c r="D146" s="147" t="s">
        <v>675</v>
      </c>
      <c r="E146" s="149" t="s">
        <v>676</v>
      </c>
      <c r="F146" s="150" t="s">
        <v>60</v>
      </c>
      <c r="G146" s="151">
        <v>12.6</v>
      </c>
      <c r="H146" s="152">
        <v>650.44000000000005</v>
      </c>
      <c r="I146" s="153">
        <f t="shared" si="10"/>
        <v>813.05</v>
      </c>
      <c r="J146" s="154">
        <f t="shared" si="11"/>
        <v>10244.43</v>
      </c>
      <c r="K146" s="83"/>
    </row>
    <row r="147" spans="1:11" s="133" customFormat="1" ht="47.25" x14ac:dyDescent="0.25">
      <c r="A147" s="83"/>
      <c r="B147" s="157" t="s">
        <v>601</v>
      </c>
      <c r="C147" s="160" t="s">
        <v>431</v>
      </c>
      <c r="D147" s="147" t="s">
        <v>677</v>
      </c>
      <c r="E147" s="149" t="s">
        <v>678</v>
      </c>
      <c r="F147" s="150" t="s">
        <v>60</v>
      </c>
      <c r="G147" s="151">
        <v>33.6</v>
      </c>
      <c r="H147" s="152">
        <v>650.44000000000005</v>
      </c>
      <c r="I147" s="153">
        <f t="shared" si="10"/>
        <v>813.05</v>
      </c>
      <c r="J147" s="154">
        <f t="shared" si="11"/>
        <v>27318.48</v>
      </c>
      <c r="K147" s="83"/>
    </row>
    <row r="148" spans="1:11" s="133" customFormat="1" ht="47.25" x14ac:dyDescent="0.25">
      <c r="A148" s="83"/>
      <c r="B148" s="157" t="s">
        <v>602</v>
      </c>
      <c r="C148" s="160" t="s">
        <v>431</v>
      </c>
      <c r="D148" s="147" t="s">
        <v>679</v>
      </c>
      <c r="E148" s="149" t="s">
        <v>680</v>
      </c>
      <c r="F148" s="150" t="s">
        <v>60</v>
      </c>
      <c r="G148" s="151">
        <v>16.8</v>
      </c>
      <c r="H148" s="152">
        <v>650.44000000000005</v>
      </c>
      <c r="I148" s="153">
        <f t="shared" si="10"/>
        <v>813.05</v>
      </c>
      <c r="J148" s="154">
        <f t="shared" si="11"/>
        <v>13659.24</v>
      </c>
      <c r="K148" s="83"/>
    </row>
    <row r="149" spans="1:11" s="133" customFormat="1" ht="47.25" x14ac:dyDescent="0.25">
      <c r="A149" s="83"/>
      <c r="B149" s="157" t="s">
        <v>603</v>
      </c>
      <c r="C149" s="160" t="s">
        <v>431</v>
      </c>
      <c r="D149" s="147" t="s">
        <v>681</v>
      </c>
      <c r="E149" s="149" t="s">
        <v>682</v>
      </c>
      <c r="F149" s="150" t="s">
        <v>60</v>
      </c>
      <c r="G149" s="151">
        <v>5.44</v>
      </c>
      <c r="H149" s="152">
        <v>691.5</v>
      </c>
      <c r="I149" s="153">
        <f t="shared" si="10"/>
        <v>864.38</v>
      </c>
      <c r="J149" s="154">
        <f t="shared" si="11"/>
        <v>4702.2299999999996</v>
      </c>
      <c r="K149" s="83"/>
    </row>
    <row r="150" spans="1:11" s="133" customFormat="1" ht="31.5" x14ac:dyDescent="0.25">
      <c r="A150" s="83"/>
      <c r="B150" s="157" t="s">
        <v>604</v>
      </c>
      <c r="C150" s="160" t="s">
        <v>431</v>
      </c>
      <c r="D150" s="147" t="s">
        <v>683</v>
      </c>
      <c r="E150" s="149" t="s">
        <v>684</v>
      </c>
      <c r="F150" s="150" t="s">
        <v>60</v>
      </c>
      <c r="G150" s="151">
        <v>0.25</v>
      </c>
      <c r="H150" s="152">
        <v>270.68</v>
      </c>
      <c r="I150" s="153">
        <f t="shared" si="10"/>
        <v>338.35</v>
      </c>
      <c r="J150" s="154">
        <f t="shared" si="11"/>
        <v>84.59</v>
      </c>
      <c r="K150" s="83"/>
    </row>
    <row r="151" spans="1:11" s="133" customFormat="1" ht="31.5" x14ac:dyDescent="0.25">
      <c r="A151" s="83"/>
      <c r="B151" s="157" t="s">
        <v>605</v>
      </c>
      <c r="C151" s="160" t="s">
        <v>431</v>
      </c>
      <c r="D151" s="147" t="s">
        <v>685</v>
      </c>
      <c r="E151" s="149" t="s">
        <v>686</v>
      </c>
      <c r="F151" s="150" t="s">
        <v>60</v>
      </c>
      <c r="G151" s="151">
        <v>0.5</v>
      </c>
      <c r="H151" s="152">
        <v>270.68</v>
      </c>
      <c r="I151" s="153">
        <f t="shared" si="10"/>
        <v>338.35</v>
      </c>
      <c r="J151" s="154">
        <f t="shared" si="11"/>
        <v>169.18</v>
      </c>
      <c r="K151" s="83"/>
    </row>
    <row r="152" spans="1:11" s="133" customFormat="1" ht="31.5" x14ac:dyDescent="0.25">
      <c r="A152" s="83"/>
      <c r="B152" s="157" t="s">
        <v>606</v>
      </c>
      <c r="C152" s="160" t="s">
        <v>431</v>
      </c>
      <c r="D152" s="147" t="s">
        <v>687</v>
      </c>
      <c r="E152" s="149" t="s">
        <v>688</v>
      </c>
      <c r="F152" s="150" t="s">
        <v>60</v>
      </c>
      <c r="G152" s="151">
        <v>28.24</v>
      </c>
      <c r="H152" s="152">
        <v>196.82</v>
      </c>
      <c r="I152" s="153">
        <f t="shared" si="10"/>
        <v>246.03</v>
      </c>
      <c r="J152" s="154">
        <f t="shared" si="11"/>
        <v>6947.89</v>
      </c>
      <c r="K152" s="83"/>
    </row>
    <row r="153" spans="1:11" s="133" customFormat="1" ht="31.5" x14ac:dyDescent="0.25">
      <c r="A153" s="83"/>
      <c r="B153" s="157" t="s">
        <v>607</v>
      </c>
      <c r="C153" s="160" t="s">
        <v>431</v>
      </c>
      <c r="D153" s="147" t="s">
        <v>689</v>
      </c>
      <c r="E153" s="149" t="s">
        <v>690</v>
      </c>
      <c r="F153" s="150" t="s">
        <v>60</v>
      </c>
      <c r="G153" s="151">
        <v>8.51</v>
      </c>
      <c r="H153" s="152">
        <v>1302.22</v>
      </c>
      <c r="I153" s="153">
        <f t="shared" si="10"/>
        <v>1627.78</v>
      </c>
      <c r="J153" s="154">
        <f t="shared" si="11"/>
        <v>13852.41</v>
      </c>
      <c r="K153" s="83"/>
    </row>
    <row r="154" spans="1:11" s="133" customFormat="1" ht="47.25" x14ac:dyDescent="0.25">
      <c r="A154" s="83"/>
      <c r="B154" s="157" t="s">
        <v>608</v>
      </c>
      <c r="C154" s="160" t="s">
        <v>431</v>
      </c>
      <c r="D154" s="147" t="s">
        <v>691</v>
      </c>
      <c r="E154" s="149" t="s">
        <v>692</v>
      </c>
      <c r="F154" s="150" t="s">
        <v>60</v>
      </c>
      <c r="G154" s="151">
        <v>7.55</v>
      </c>
      <c r="H154" s="152">
        <v>1302.22</v>
      </c>
      <c r="I154" s="153">
        <f t="shared" si="10"/>
        <v>1627.78</v>
      </c>
      <c r="J154" s="154">
        <f t="shared" si="11"/>
        <v>12289.74</v>
      </c>
      <c r="K154" s="83"/>
    </row>
    <row r="155" spans="1:11" s="133" customFormat="1" ht="31.5" x14ac:dyDescent="0.25">
      <c r="A155" s="83"/>
      <c r="B155" s="157" t="s">
        <v>609</v>
      </c>
      <c r="C155" s="160" t="s">
        <v>431</v>
      </c>
      <c r="D155" s="147" t="s">
        <v>693</v>
      </c>
      <c r="E155" s="149" t="s">
        <v>694</v>
      </c>
      <c r="F155" s="150" t="s">
        <v>60</v>
      </c>
      <c r="G155" s="151">
        <v>3.08</v>
      </c>
      <c r="H155" s="152">
        <v>840.89</v>
      </c>
      <c r="I155" s="153">
        <f t="shared" si="10"/>
        <v>1051.1099999999999</v>
      </c>
      <c r="J155" s="154">
        <f t="shared" si="11"/>
        <v>3237.42</v>
      </c>
      <c r="K155" s="83"/>
    </row>
    <row r="156" spans="1:11" s="133" customFormat="1" ht="31.5" x14ac:dyDescent="0.25">
      <c r="A156" s="83"/>
      <c r="B156" s="157" t="s">
        <v>610</v>
      </c>
      <c r="C156" s="160" t="s">
        <v>431</v>
      </c>
      <c r="D156" s="147" t="s">
        <v>695</v>
      </c>
      <c r="E156" s="149" t="s">
        <v>696</v>
      </c>
      <c r="F156" s="150" t="s">
        <v>60</v>
      </c>
      <c r="G156" s="151">
        <v>7.35</v>
      </c>
      <c r="H156" s="152">
        <v>832.58</v>
      </c>
      <c r="I156" s="153">
        <f t="shared" si="10"/>
        <v>1040.73</v>
      </c>
      <c r="J156" s="154">
        <f t="shared" si="11"/>
        <v>7649.37</v>
      </c>
      <c r="K156" s="83"/>
    </row>
    <row r="157" spans="1:11" s="133" customFormat="1" ht="31.5" x14ac:dyDescent="0.25">
      <c r="A157" s="83"/>
      <c r="B157" s="157" t="s">
        <v>611</v>
      </c>
      <c r="C157" s="160" t="s">
        <v>431</v>
      </c>
      <c r="D157" s="147" t="s">
        <v>697</v>
      </c>
      <c r="E157" s="149" t="s">
        <v>698</v>
      </c>
      <c r="F157" s="150" t="s">
        <v>60</v>
      </c>
      <c r="G157" s="151">
        <v>72.819999999999993</v>
      </c>
      <c r="H157" s="152">
        <v>821.3</v>
      </c>
      <c r="I157" s="153">
        <f t="shared" si="10"/>
        <v>1026.6300000000001</v>
      </c>
      <c r="J157" s="154">
        <f t="shared" si="11"/>
        <v>74759.199999999997</v>
      </c>
      <c r="K157" s="83"/>
    </row>
    <row r="158" spans="1:11" s="133" customFormat="1" ht="31.5" x14ac:dyDescent="0.25">
      <c r="A158" s="83"/>
      <c r="B158" s="157" t="s">
        <v>612</v>
      </c>
      <c r="C158" s="160" t="s">
        <v>431</v>
      </c>
      <c r="D158" s="147" t="s">
        <v>699</v>
      </c>
      <c r="E158" s="149" t="s">
        <v>700</v>
      </c>
      <c r="F158" s="150" t="s">
        <v>60</v>
      </c>
      <c r="G158" s="151">
        <v>50.85</v>
      </c>
      <c r="H158" s="152">
        <v>840.7</v>
      </c>
      <c r="I158" s="153">
        <f t="shared" si="10"/>
        <v>1050.8800000000001</v>
      </c>
      <c r="J158" s="154">
        <f t="shared" si="11"/>
        <v>53437.25</v>
      </c>
      <c r="K158" s="83"/>
    </row>
    <row r="159" spans="1:11" s="133" customFormat="1" ht="31.5" x14ac:dyDescent="0.25">
      <c r="A159" s="83"/>
      <c r="B159" s="157" t="s">
        <v>613</v>
      </c>
      <c r="C159" s="160" t="s">
        <v>431</v>
      </c>
      <c r="D159" s="147" t="s">
        <v>701</v>
      </c>
      <c r="E159" s="149" t="s">
        <v>702</v>
      </c>
      <c r="F159" s="150" t="s">
        <v>60</v>
      </c>
      <c r="G159" s="151">
        <v>33.96</v>
      </c>
      <c r="H159" s="152">
        <v>821.3</v>
      </c>
      <c r="I159" s="153">
        <f t="shared" si="10"/>
        <v>1026.6300000000001</v>
      </c>
      <c r="J159" s="154">
        <f t="shared" si="11"/>
        <v>34864.35</v>
      </c>
      <c r="K159" s="83"/>
    </row>
    <row r="160" spans="1:11" s="133" customFormat="1" ht="31.5" x14ac:dyDescent="0.25">
      <c r="A160" s="83"/>
      <c r="B160" s="157" t="s">
        <v>614</v>
      </c>
      <c r="C160" s="160" t="s">
        <v>431</v>
      </c>
      <c r="D160" s="147" t="s">
        <v>703</v>
      </c>
      <c r="E160" s="149" t="s">
        <v>704</v>
      </c>
      <c r="F160" s="150" t="s">
        <v>60</v>
      </c>
      <c r="G160" s="151">
        <v>81.3</v>
      </c>
      <c r="H160" s="152">
        <v>289.27999999999997</v>
      </c>
      <c r="I160" s="153">
        <f t="shared" si="10"/>
        <v>361.6</v>
      </c>
      <c r="J160" s="154">
        <f t="shared" si="11"/>
        <v>29398.080000000002</v>
      </c>
      <c r="K160" s="83"/>
    </row>
    <row r="161" spans="1:11" s="133" customFormat="1" ht="47.25" x14ac:dyDescent="0.25">
      <c r="A161" s="83"/>
      <c r="B161" s="157" t="s">
        <v>615</v>
      </c>
      <c r="C161" s="160" t="s">
        <v>431</v>
      </c>
      <c r="D161" s="147" t="s">
        <v>705</v>
      </c>
      <c r="E161" s="149" t="s">
        <v>706</v>
      </c>
      <c r="F161" s="150" t="s">
        <v>60</v>
      </c>
      <c r="G161" s="151">
        <v>7.77</v>
      </c>
      <c r="H161" s="152">
        <v>1175.03</v>
      </c>
      <c r="I161" s="153">
        <f t="shared" si="10"/>
        <v>1468.79</v>
      </c>
      <c r="J161" s="154">
        <f t="shared" si="11"/>
        <v>11412.5</v>
      </c>
      <c r="K161" s="83"/>
    </row>
    <row r="162" spans="1:11" s="133" customFormat="1" ht="47.25" x14ac:dyDescent="0.25">
      <c r="A162" s="83"/>
      <c r="B162" s="157" t="s">
        <v>616</v>
      </c>
      <c r="C162" s="160" t="s">
        <v>431</v>
      </c>
      <c r="D162" s="147" t="s">
        <v>707</v>
      </c>
      <c r="E162" s="149" t="s">
        <v>708</v>
      </c>
      <c r="F162" s="150" t="s">
        <v>60</v>
      </c>
      <c r="G162" s="151">
        <v>5.6</v>
      </c>
      <c r="H162" s="152">
        <v>1175.03</v>
      </c>
      <c r="I162" s="153">
        <f t="shared" si="10"/>
        <v>1468.79</v>
      </c>
      <c r="J162" s="154">
        <f t="shared" si="11"/>
        <v>8225.2199999999993</v>
      </c>
      <c r="K162" s="83"/>
    </row>
    <row r="163" spans="1:11" s="133" customFormat="1" ht="47.25" x14ac:dyDescent="0.25">
      <c r="A163" s="83"/>
      <c r="B163" s="157" t="s">
        <v>617</v>
      </c>
      <c r="C163" s="160" t="s">
        <v>431</v>
      </c>
      <c r="D163" s="147" t="s">
        <v>709</v>
      </c>
      <c r="E163" s="149" t="s">
        <v>710</v>
      </c>
      <c r="F163" s="150" t="s">
        <v>60</v>
      </c>
      <c r="G163" s="151">
        <v>2.4</v>
      </c>
      <c r="H163" s="152">
        <v>1175.03</v>
      </c>
      <c r="I163" s="153">
        <f t="shared" si="10"/>
        <v>1468.79</v>
      </c>
      <c r="J163" s="154">
        <f t="shared" si="11"/>
        <v>3525.1</v>
      </c>
      <c r="K163" s="83"/>
    </row>
    <row r="164" spans="1:11" s="133" customFormat="1" ht="47.25" x14ac:dyDescent="0.25">
      <c r="A164" s="83"/>
      <c r="B164" s="157" t="s">
        <v>618</v>
      </c>
      <c r="C164" s="160" t="s">
        <v>431</v>
      </c>
      <c r="D164" s="147" t="s">
        <v>711</v>
      </c>
      <c r="E164" s="149" t="s">
        <v>712</v>
      </c>
      <c r="F164" s="150" t="s">
        <v>60</v>
      </c>
      <c r="G164" s="151">
        <v>2.2000000000000002</v>
      </c>
      <c r="H164" s="152">
        <v>1175.03</v>
      </c>
      <c r="I164" s="153">
        <f t="shared" si="10"/>
        <v>1468.79</v>
      </c>
      <c r="J164" s="154">
        <f t="shared" si="11"/>
        <v>3231.34</v>
      </c>
      <c r="K164" s="83"/>
    </row>
    <row r="165" spans="1:11" s="133" customFormat="1" ht="47.25" x14ac:dyDescent="0.25">
      <c r="A165" s="83"/>
      <c r="B165" s="157" t="s">
        <v>619</v>
      </c>
      <c r="C165" s="160" t="s">
        <v>431</v>
      </c>
      <c r="D165" s="147" t="s">
        <v>713</v>
      </c>
      <c r="E165" s="149" t="s">
        <v>714</v>
      </c>
      <c r="F165" s="150" t="s">
        <v>60</v>
      </c>
      <c r="G165" s="151">
        <v>15.93</v>
      </c>
      <c r="H165" s="152">
        <v>840.7</v>
      </c>
      <c r="I165" s="153">
        <f t="shared" si="10"/>
        <v>1050.8800000000001</v>
      </c>
      <c r="J165" s="154">
        <f t="shared" si="11"/>
        <v>16740.52</v>
      </c>
      <c r="K165" s="83"/>
    </row>
    <row r="166" spans="1:11" ht="15.75" x14ac:dyDescent="0.25">
      <c r="B166" s="185" t="s">
        <v>18</v>
      </c>
      <c r="C166" s="185"/>
      <c r="D166" s="185"/>
      <c r="E166" s="185"/>
      <c r="F166" s="185"/>
      <c r="G166" s="185"/>
      <c r="H166" s="185"/>
      <c r="I166" s="155"/>
      <c r="J166" s="156">
        <f>SUM(J117:J165)</f>
        <v>565718.98</v>
      </c>
    </row>
    <row r="167" spans="1:11" ht="15.75" x14ac:dyDescent="0.25">
      <c r="B167" s="196"/>
      <c r="C167" s="196"/>
      <c r="D167" s="196"/>
      <c r="E167" s="196"/>
      <c r="F167" s="196"/>
      <c r="G167" s="196"/>
      <c r="H167" s="196"/>
      <c r="I167" s="196"/>
      <c r="J167" s="196"/>
    </row>
    <row r="168" spans="1:11" ht="15.75" x14ac:dyDescent="0.25">
      <c r="B168" s="184">
        <v>7</v>
      </c>
      <c r="C168" s="184"/>
      <c r="D168" s="184"/>
      <c r="E168" s="143" t="s">
        <v>715</v>
      </c>
      <c r="F168" s="144"/>
      <c r="G168" s="144"/>
      <c r="H168" s="144"/>
      <c r="I168" s="145"/>
      <c r="J168" s="146"/>
    </row>
    <row r="169" spans="1:11" s="133" customFormat="1" ht="63" x14ac:dyDescent="0.25">
      <c r="A169" s="83"/>
      <c r="B169" s="157" t="s">
        <v>44</v>
      </c>
      <c r="C169" s="158" t="s">
        <v>431</v>
      </c>
      <c r="D169" s="147" t="s">
        <v>720</v>
      </c>
      <c r="E169" s="149" t="s">
        <v>721</v>
      </c>
      <c r="F169" s="150" t="s">
        <v>60</v>
      </c>
      <c r="G169" s="151">
        <v>1441</v>
      </c>
      <c r="H169" s="152">
        <v>214.91</v>
      </c>
      <c r="I169" s="153">
        <f t="shared" ref="I169:I174" si="12">ROUND(H169*(1+$I$11),2)</f>
        <v>268.64</v>
      </c>
      <c r="J169" s="154">
        <f t="shared" ref="J169:J174" si="13">ROUND(G169*I169,2)</f>
        <v>387110.24</v>
      </c>
      <c r="K169" s="83"/>
    </row>
    <row r="170" spans="1:11" ht="31.5" x14ac:dyDescent="0.25">
      <c r="B170" s="157" t="s">
        <v>45</v>
      </c>
      <c r="C170" s="158" t="s">
        <v>131</v>
      </c>
      <c r="D170" s="147" t="s">
        <v>136</v>
      </c>
      <c r="E170" s="149" t="s">
        <v>722</v>
      </c>
      <c r="F170" s="150" t="s">
        <v>128</v>
      </c>
      <c r="G170" s="151">
        <v>34.409999999999997</v>
      </c>
      <c r="H170" s="152">
        <v>81.540000000000006</v>
      </c>
      <c r="I170" s="153">
        <f t="shared" si="12"/>
        <v>101.93</v>
      </c>
      <c r="J170" s="154">
        <f t="shared" si="13"/>
        <v>3507.41</v>
      </c>
    </row>
    <row r="171" spans="1:11" ht="31.5" x14ac:dyDescent="0.25">
      <c r="B171" s="157" t="s">
        <v>716</v>
      </c>
      <c r="C171" s="158" t="s">
        <v>131</v>
      </c>
      <c r="D171" s="147" t="s">
        <v>137</v>
      </c>
      <c r="E171" s="149" t="s">
        <v>723</v>
      </c>
      <c r="F171" s="150" t="s">
        <v>128</v>
      </c>
      <c r="G171" s="151">
        <v>154.5</v>
      </c>
      <c r="H171" s="152">
        <v>156.75</v>
      </c>
      <c r="I171" s="153">
        <f t="shared" si="12"/>
        <v>195.94</v>
      </c>
      <c r="J171" s="154">
        <f t="shared" si="13"/>
        <v>30272.73</v>
      </c>
    </row>
    <row r="172" spans="1:11" s="133" customFormat="1" ht="31.5" x14ac:dyDescent="0.25">
      <c r="A172" s="83"/>
      <c r="B172" s="157" t="s">
        <v>717</v>
      </c>
      <c r="C172" s="158" t="s">
        <v>431</v>
      </c>
      <c r="D172" s="147" t="s">
        <v>724</v>
      </c>
      <c r="E172" s="149" t="s">
        <v>725</v>
      </c>
      <c r="F172" s="150" t="s">
        <v>128</v>
      </c>
      <c r="G172" s="151">
        <v>86.02</v>
      </c>
      <c r="H172" s="152">
        <v>125.2</v>
      </c>
      <c r="I172" s="153">
        <f t="shared" si="12"/>
        <v>156.5</v>
      </c>
      <c r="J172" s="154">
        <f t="shared" si="13"/>
        <v>13462.13</v>
      </c>
      <c r="K172" s="83"/>
    </row>
    <row r="173" spans="1:11" ht="31.5" x14ac:dyDescent="0.25">
      <c r="B173" s="157" t="s">
        <v>718</v>
      </c>
      <c r="C173" s="158" t="s">
        <v>131</v>
      </c>
      <c r="D173" s="147" t="s">
        <v>135</v>
      </c>
      <c r="E173" s="149" t="s">
        <v>726</v>
      </c>
      <c r="F173" s="150" t="s">
        <v>128</v>
      </c>
      <c r="G173" s="151">
        <v>311.35000000000002</v>
      </c>
      <c r="H173" s="152">
        <v>54.19</v>
      </c>
      <c r="I173" s="153">
        <f t="shared" si="12"/>
        <v>67.739999999999995</v>
      </c>
      <c r="J173" s="154">
        <f t="shared" si="13"/>
        <v>21090.85</v>
      </c>
    </row>
    <row r="174" spans="1:11" ht="15.75" x14ac:dyDescent="0.25">
      <c r="B174" s="157" t="s">
        <v>719</v>
      </c>
      <c r="C174" s="158" t="s">
        <v>131</v>
      </c>
      <c r="D174" s="147" t="s">
        <v>398</v>
      </c>
      <c r="E174" s="149" t="s">
        <v>727</v>
      </c>
      <c r="F174" s="150" t="s">
        <v>128</v>
      </c>
      <c r="G174" s="151">
        <v>214.7</v>
      </c>
      <c r="H174" s="152">
        <v>41.65</v>
      </c>
      <c r="I174" s="153">
        <f t="shared" si="12"/>
        <v>52.06</v>
      </c>
      <c r="J174" s="154">
        <f t="shared" si="13"/>
        <v>11177.28</v>
      </c>
    </row>
    <row r="175" spans="1:11" ht="15.75" x14ac:dyDescent="0.25">
      <c r="B175" s="185" t="s">
        <v>46</v>
      </c>
      <c r="C175" s="185"/>
      <c r="D175" s="185"/>
      <c r="E175" s="185"/>
      <c r="F175" s="185"/>
      <c r="G175" s="185"/>
      <c r="H175" s="185"/>
      <c r="I175" s="155"/>
      <c r="J175" s="156">
        <f>SUM(J169:J174)</f>
        <v>466620.63999999996</v>
      </c>
    </row>
    <row r="176" spans="1:11" ht="15.75" x14ac:dyDescent="0.25">
      <c r="B176" s="196"/>
      <c r="C176" s="196"/>
      <c r="D176" s="196"/>
      <c r="E176" s="196"/>
      <c r="F176" s="196"/>
      <c r="G176" s="196"/>
      <c r="H176" s="196"/>
      <c r="I176" s="196"/>
      <c r="J176" s="196"/>
    </row>
    <row r="177" spans="1:11" ht="15.75" x14ac:dyDescent="0.25">
      <c r="B177" s="184">
        <v>8</v>
      </c>
      <c r="C177" s="184"/>
      <c r="D177" s="184"/>
      <c r="E177" s="143" t="s">
        <v>728</v>
      </c>
      <c r="F177" s="144"/>
      <c r="G177" s="144"/>
      <c r="H177" s="144"/>
      <c r="I177" s="145"/>
      <c r="J177" s="146"/>
    </row>
    <row r="178" spans="1:11" s="133" customFormat="1" ht="31.5" x14ac:dyDescent="0.25">
      <c r="A178" s="83"/>
      <c r="B178" s="157" t="s">
        <v>47</v>
      </c>
      <c r="C178" s="158" t="s">
        <v>431</v>
      </c>
      <c r="D178" s="147" t="s">
        <v>729</v>
      </c>
      <c r="E178" s="149" t="s">
        <v>730</v>
      </c>
      <c r="F178" s="150" t="s">
        <v>60</v>
      </c>
      <c r="G178" s="151">
        <v>696.69</v>
      </c>
      <c r="H178" s="152">
        <v>42.28</v>
      </c>
      <c r="I178" s="153">
        <f t="shared" ref="I178:I182" si="14">ROUND(H178*(1+$I$11),2)</f>
        <v>52.85</v>
      </c>
      <c r="J178" s="154">
        <f t="shared" ref="J178:J182" si="15">ROUND(G178*I178,2)</f>
        <v>36820.07</v>
      </c>
      <c r="K178" s="83"/>
    </row>
    <row r="179" spans="1:11" s="133" customFormat="1" ht="31.5" x14ac:dyDescent="0.25">
      <c r="A179" s="83"/>
      <c r="B179" s="157" t="s">
        <v>48</v>
      </c>
      <c r="C179" s="158" t="s">
        <v>431</v>
      </c>
      <c r="D179" s="147" t="s">
        <v>731</v>
      </c>
      <c r="E179" s="149" t="s">
        <v>732</v>
      </c>
      <c r="F179" s="150" t="s">
        <v>60</v>
      </c>
      <c r="G179" s="151">
        <v>11.75</v>
      </c>
      <c r="H179" s="152">
        <v>42.28</v>
      </c>
      <c r="I179" s="153">
        <f t="shared" si="14"/>
        <v>52.85</v>
      </c>
      <c r="J179" s="154">
        <f t="shared" si="15"/>
        <v>620.99</v>
      </c>
      <c r="K179" s="83"/>
    </row>
    <row r="180" spans="1:11" s="133" customFormat="1" ht="31.5" x14ac:dyDescent="0.25">
      <c r="A180" s="83"/>
      <c r="B180" s="157" t="s">
        <v>49</v>
      </c>
      <c r="C180" s="158" t="s">
        <v>431</v>
      </c>
      <c r="D180" s="147" t="s">
        <v>733</v>
      </c>
      <c r="E180" s="149" t="s">
        <v>734</v>
      </c>
      <c r="F180" s="150" t="s">
        <v>60</v>
      </c>
      <c r="G180" s="151">
        <v>206.93</v>
      </c>
      <c r="H180" s="152">
        <v>42.28</v>
      </c>
      <c r="I180" s="153">
        <f t="shared" si="14"/>
        <v>52.85</v>
      </c>
      <c r="J180" s="154">
        <f t="shared" si="15"/>
        <v>10936.25</v>
      </c>
      <c r="K180" s="83"/>
    </row>
    <row r="181" spans="1:11" s="133" customFormat="1" ht="31.5" x14ac:dyDescent="0.25">
      <c r="A181" s="83"/>
      <c r="B181" s="157" t="s">
        <v>50</v>
      </c>
      <c r="C181" s="158" t="s">
        <v>431</v>
      </c>
      <c r="D181" s="147" t="s">
        <v>735</v>
      </c>
      <c r="E181" s="149" t="s">
        <v>736</v>
      </c>
      <c r="F181" s="150" t="s">
        <v>60</v>
      </c>
      <c r="G181" s="151">
        <v>50.17</v>
      </c>
      <c r="H181" s="152">
        <v>42.28</v>
      </c>
      <c r="I181" s="153">
        <f t="shared" si="14"/>
        <v>52.85</v>
      </c>
      <c r="J181" s="154">
        <f t="shared" si="15"/>
        <v>2651.48</v>
      </c>
      <c r="K181" s="83"/>
    </row>
    <row r="182" spans="1:11" ht="31.5" x14ac:dyDescent="0.25">
      <c r="B182" s="157" t="s">
        <v>51</v>
      </c>
      <c r="C182" s="158" t="s">
        <v>131</v>
      </c>
      <c r="D182" s="147" t="s">
        <v>156</v>
      </c>
      <c r="E182" s="149" t="s">
        <v>737</v>
      </c>
      <c r="F182" s="150" t="s">
        <v>60</v>
      </c>
      <c r="G182" s="151">
        <v>11.75</v>
      </c>
      <c r="H182" s="152">
        <v>55.9</v>
      </c>
      <c r="I182" s="153">
        <f t="shared" si="14"/>
        <v>69.88</v>
      </c>
      <c r="J182" s="154">
        <f t="shared" si="15"/>
        <v>821.09</v>
      </c>
    </row>
    <row r="183" spans="1:11" ht="15.75" x14ac:dyDescent="0.25">
      <c r="B183" s="185" t="s">
        <v>18</v>
      </c>
      <c r="C183" s="185"/>
      <c r="D183" s="185"/>
      <c r="E183" s="185"/>
      <c r="F183" s="185"/>
      <c r="G183" s="185"/>
      <c r="H183" s="185"/>
      <c r="I183" s="155"/>
      <c r="J183" s="156">
        <f>SUM(J178:J182)</f>
        <v>51849.88</v>
      </c>
      <c r="K183" s="183"/>
    </row>
    <row r="184" spans="1:11" ht="15.75" x14ac:dyDescent="0.25">
      <c r="B184" s="196"/>
      <c r="C184" s="196"/>
      <c r="D184" s="196"/>
      <c r="E184" s="196"/>
      <c r="F184" s="196"/>
      <c r="G184" s="196"/>
      <c r="H184" s="196"/>
      <c r="I184" s="196"/>
      <c r="J184" s="196"/>
    </row>
    <row r="185" spans="1:11" ht="15.75" x14ac:dyDescent="0.25">
      <c r="B185" s="184">
        <v>9</v>
      </c>
      <c r="C185" s="184"/>
      <c r="D185" s="184"/>
      <c r="E185" s="143" t="s">
        <v>738</v>
      </c>
      <c r="F185" s="144"/>
      <c r="G185" s="144"/>
      <c r="H185" s="144"/>
      <c r="I185" s="145"/>
      <c r="J185" s="146"/>
    </row>
    <row r="186" spans="1:11" ht="47.25" x14ac:dyDescent="0.25">
      <c r="B186" s="157" t="s">
        <v>52</v>
      </c>
      <c r="C186" s="158" t="s">
        <v>131</v>
      </c>
      <c r="D186" s="147" t="s">
        <v>393</v>
      </c>
      <c r="E186" s="149" t="s">
        <v>752</v>
      </c>
      <c r="F186" s="150" t="s">
        <v>60</v>
      </c>
      <c r="G186" s="151">
        <v>1432.82</v>
      </c>
      <c r="H186" s="152">
        <v>8.91</v>
      </c>
      <c r="I186" s="153">
        <f t="shared" ref="I186:I199" si="16">ROUND(H186*(1+$I$11),2)</f>
        <v>11.14</v>
      </c>
      <c r="J186" s="154">
        <f t="shared" ref="J186:J199" si="17">ROUND(G186*I186,2)</f>
        <v>15961.61</v>
      </c>
    </row>
    <row r="187" spans="1:11" ht="47.25" x14ac:dyDescent="0.25">
      <c r="B187" s="157" t="s">
        <v>739</v>
      </c>
      <c r="C187" s="158" t="s">
        <v>131</v>
      </c>
      <c r="D187" s="147" t="s">
        <v>392</v>
      </c>
      <c r="E187" s="149" t="s">
        <v>753</v>
      </c>
      <c r="F187" s="150" t="s">
        <v>60</v>
      </c>
      <c r="G187" s="151">
        <v>2430.19</v>
      </c>
      <c r="H187" s="152">
        <v>4.71</v>
      </c>
      <c r="I187" s="153">
        <f t="shared" si="16"/>
        <v>5.89</v>
      </c>
      <c r="J187" s="154">
        <f t="shared" si="17"/>
        <v>14313.82</v>
      </c>
    </row>
    <row r="188" spans="1:11" ht="47.25" x14ac:dyDescent="0.25">
      <c r="B188" s="157" t="s">
        <v>740</v>
      </c>
      <c r="C188" s="158" t="s">
        <v>131</v>
      </c>
      <c r="D188" s="147" t="s">
        <v>395</v>
      </c>
      <c r="E188" s="149" t="s">
        <v>754</v>
      </c>
      <c r="F188" s="150" t="s">
        <v>60</v>
      </c>
      <c r="G188" s="151">
        <v>1433.98</v>
      </c>
      <c r="H188" s="152">
        <v>59.67</v>
      </c>
      <c r="I188" s="153">
        <f t="shared" si="16"/>
        <v>74.59</v>
      </c>
      <c r="J188" s="154">
        <f t="shared" si="17"/>
        <v>106960.57</v>
      </c>
    </row>
    <row r="189" spans="1:11" ht="47.25" x14ac:dyDescent="0.25">
      <c r="B189" s="157" t="s">
        <v>741</v>
      </c>
      <c r="C189" s="158" t="s">
        <v>131</v>
      </c>
      <c r="D189" s="147" t="s">
        <v>394</v>
      </c>
      <c r="E189" s="149" t="s">
        <v>755</v>
      </c>
      <c r="F189" s="150" t="s">
        <v>60</v>
      </c>
      <c r="G189" s="151">
        <v>1411.77</v>
      </c>
      <c r="H189" s="152">
        <v>37.25</v>
      </c>
      <c r="I189" s="153">
        <f t="shared" si="16"/>
        <v>46.56</v>
      </c>
      <c r="J189" s="154">
        <f t="shared" si="17"/>
        <v>65732.009999999995</v>
      </c>
    </row>
    <row r="190" spans="1:11" ht="47.25" x14ac:dyDescent="0.25">
      <c r="B190" s="157" t="s">
        <v>742</v>
      </c>
      <c r="C190" s="158" t="s">
        <v>131</v>
      </c>
      <c r="D190" s="147" t="s">
        <v>756</v>
      </c>
      <c r="E190" s="149" t="s">
        <v>757</v>
      </c>
      <c r="F190" s="150" t="s">
        <v>60</v>
      </c>
      <c r="G190" s="151">
        <v>1574.15</v>
      </c>
      <c r="H190" s="152">
        <v>24.49</v>
      </c>
      <c r="I190" s="153">
        <f t="shared" si="16"/>
        <v>30.61</v>
      </c>
      <c r="J190" s="154">
        <f t="shared" si="17"/>
        <v>48184.73</v>
      </c>
    </row>
    <row r="191" spans="1:11" ht="47.25" x14ac:dyDescent="0.25">
      <c r="B191" s="157" t="s">
        <v>743</v>
      </c>
      <c r="C191" s="158" t="s">
        <v>131</v>
      </c>
      <c r="D191" s="147" t="s">
        <v>396</v>
      </c>
      <c r="E191" s="149" t="s">
        <v>758</v>
      </c>
      <c r="F191" s="150" t="s">
        <v>60</v>
      </c>
      <c r="G191" s="151">
        <v>660.81</v>
      </c>
      <c r="H191" s="152">
        <v>62.01</v>
      </c>
      <c r="I191" s="153">
        <f t="shared" si="16"/>
        <v>77.510000000000005</v>
      </c>
      <c r="J191" s="154">
        <f t="shared" si="17"/>
        <v>51219.38</v>
      </c>
    </row>
    <row r="192" spans="1:11" s="133" customFormat="1" ht="47.25" x14ac:dyDescent="0.25">
      <c r="A192" s="83"/>
      <c r="B192" s="157" t="s">
        <v>744</v>
      </c>
      <c r="C192" s="158" t="s">
        <v>431</v>
      </c>
      <c r="D192" s="147" t="s">
        <v>759</v>
      </c>
      <c r="E192" s="149" t="s">
        <v>760</v>
      </c>
      <c r="F192" s="150" t="s">
        <v>60</v>
      </c>
      <c r="G192" s="151">
        <v>139.66999999999999</v>
      </c>
      <c r="H192" s="152">
        <v>60.85</v>
      </c>
      <c r="I192" s="153">
        <f t="shared" si="16"/>
        <v>76.06</v>
      </c>
      <c r="J192" s="154">
        <f t="shared" si="17"/>
        <v>10623.3</v>
      </c>
      <c r="K192" s="83"/>
    </row>
    <row r="193" spans="1:11" s="133" customFormat="1" ht="47.25" x14ac:dyDescent="0.25">
      <c r="A193" s="83"/>
      <c r="B193" s="157" t="s">
        <v>745</v>
      </c>
      <c r="C193" s="158" t="s">
        <v>431</v>
      </c>
      <c r="D193" s="147" t="s">
        <v>761</v>
      </c>
      <c r="E193" s="149" t="s">
        <v>762</v>
      </c>
      <c r="F193" s="150" t="s">
        <v>60</v>
      </c>
      <c r="G193" s="151">
        <v>8.4600000000000009</v>
      </c>
      <c r="H193" s="152">
        <v>60.85</v>
      </c>
      <c r="I193" s="153">
        <f t="shared" si="16"/>
        <v>76.06</v>
      </c>
      <c r="J193" s="154">
        <f t="shared" si="17"/>
        <v>643.47</v>
      </c>
      <c r="K193" s="83"/>
    </row>
    <row r="194" spans="1:11" s="133" customFormat="1" ht="47.25" x14ac:dyDescent="0.25">
      <c r="A194" s="83"/>
      <c r="B194" s="157" t="s">
        <v>746</v>
      </c>
      <c r="C194" s="158" t="s">
        <v>431</v>
      </c>
      <c r="D194" s="147" t="s">
        <v>763</v>
      </c>
      <c r="E194" s="149" t="s">
        <v>764</v>
      </c>
      <c r="F194" s="150" t="s">
        <v>60</v>
      </c>
      <c r="G194" s="151">
        <v>15.01</v>
      </c>
      <c r="H194" s="152">
        <v>60.85</v>
      </c>
      <c r="I194" s="153">
        <f t="shared" si="16"/>
        <v>76.06</v>
      </c>
      <c r="J194" s="154">
        <f t="shared" si="17"/>
        <v>1141.6600000000001</v>
      </c>
      <c r="K194" s="83"/>
    </row>
    <row r="195" spans="1:11" s="133" customFormat="1" ht="47.25" x14ac:dyDescent="0.25">
      <c r="A195" s="83"/>
      <c r="B195" s="157" t="s">
        <v>747</v>
      </c>
      <c r="C195" s="158" t="s">
        <v>431</v>
      </c>
      <c r="D195" s="147" t="s">
        <v>765</v>
      </c>
      <c r="E195" s="149" t="s">
        <v>766</v>
      </c>
      <c r="F195" s="150" t="s">
        <v>60</v>
      </c>
      <c r="G195" s="151">
        <v>8.75</v>
      </c>
      <c r="H195" s="152">
        <v>60.85</v>
      </c>
      <c r="I195" s="153">
        <f t="shared" si="16"/>
        <v>76.06</v>
      </c>
      <c r="J195" s="154">
        <f t="shared" si="17"/>
        <v>665.53</v>
      </c>
      <c r="K195" s="83"/>
    </row>
    <row r="196" spans="1:11" s="133" customFormat="1" ht="31.5" x14ac:dyDescent="0.25">
      <c r="A196" s="83"/>
      <c r="B196" s="157" t="s">
        <v>748</v>
      </c>
      <c r="C196" s="158" t="s">
        <v>431</v>
      </c>
      <c r="D196" s="147" t="s">
        <v>767</v>
      </c>
      <c r="E196" s="149" t="s">
        <v>768</v>
      </c>
      <c r="F196" s="150" t="s">
        <v>128</v>
      </c>
      <c r="G196" s="151">
        <v>218.4</v>
      </c>
      <c r="H196" s="152">
        <v>32.51</v>
      </c>
      <c r="I196" s="153">
        <f t="shared" si="16"/>
        <v>40.64</v>
      </c>
      <c r="J196" s="154">
        <f t="shared" si="17"/>
        <v>8875.7800000000007</v>
      </c>
      <c r="K196" s="83"/>
    </row>
    <row r="197" spans="1:11" s="133" customFormat="1" ht="15.75" x14ac:dyDescent="0.25">
      <c r="A197" s="83"/>
      <c r="B197" s="157" t="s">
        <v>749</v>
      </c>
      <c r="C197" s="158" t="s">
        <v>431</v>
      </c>
      <c r="D197" s="147" t="s">
        <v>769</v>
      </c>
      <c r="E197" s="149" t="s">
        <v>770</v>
      </c>
      <c r="F197" s="150" t="s">
        <v>128</v>
      </c>
      <c r="G197" s="151">
        <v>69.45</v>
      </c>
      <c r="H197" s="152">
        <v>46.57</v>
      </c>
      <c r="I197" s="153">
        <f t="shared" si="16"/>
        <v>58.21</v>
      </c>
      <c r="J197" s="154">
        <f t="shared" si="17"/>
        <v>4042.68</v>
      </c>
      <c r="K197" s="83"/>
    </row>
    <row r="198" spans="1:11" ht="31.5" x14ac:dyDescent="0.25">
      <c r="B198" s="157" t="s">
        <v>750</v>
      </c>
      <c r="C198" s="158" t="s">
        <v>131</v>
      </c>
      <c r="D198" s="147" t="s">
        <v>399</v>
      </c>
      <c r="E198" s="149" t="s">
        <v>771</v>
      </c>
      <c r="F198" s="150" t="s">
        <v>60</v>
      </c>
      <c r="G198" s="151">
        <v>471.12</v>
      </c>
      <c r="H198" s="152">
        <v>74.28</v>
      </c>
      <c r="I198" s="153">
        <f t="shared" si="16"/>
        <v>92.85</v>
      </c>
      <c r="J198" s="154">
        <f t="shared" si="17"/>
        <v>43743.49</v>
      </c>
    </row>
    <row r="199" spans="1:11" s="133" customFormat="1" ht="47.25" x14ac:dyDescent="0.25">
      <c r="A199" s="83"/>
      <c r="B199" s="157" t="s">
        <v>751</v>
      </c>
      <c r="C199" s="158" t="s">
        <v>431</v>
      </c>
      <c r="D199" s="147" t="s">
        <v>772</v>
      </c>
      <c r="E199" s="149" t="s">
        <v>773</v>
      </c>
      <c r="F199" s="150" t="s">
        <v>60</v>
      </c>
      <c r="G199" s="151">
        <v>734.55</v>
      </c>
      <c r="H199" s="152">
        <v>107.95</v>
      </c>
      <c r="I199" s="153">
        <f t="shared" si="16"/>
        <v>134.94</v>
      </c>
      <c r="J199" s="154">
        <f t="shared" si="17"/>
        <v>99120.18</v>
      </c>
      <c r="K199" s="83"/>
    </row>
    <row r="200" spans="1:11" ht="15.75" x14ac:dyDescent="0.25">
      <c r="B200" s="185" t="s">
        <v>18</v>
      </c>
      <c r="C200" s="185"/>
      <c r="D200" s="185"/>
      <c r="E200" s="185"/>
      <c r="F200" s="185"/>
      <c r="G200" s="185"/>
      <c r="H200" s="185"/>
      <c r="I200" s="155"/>
      <c r="J200" s="156">
        <f>SUM(J186:J199)</f>
        <v>471228.20999999996</v>
      </c>
    </row>
    <row r="201" spans="1:11" ht="15.75" x14ac:dyDescent="0.25">
      <c r="B201" s="196"/>
      <c r="C201" s="196"/>
      <c r="D201" s="196"/>
      <c r="E201" s="196"/>
      <c r="F201" s="196"/>
      <c r="G201" s="196"/>
      <c r="H201" s="196"/>
      <c r="I201" s="196"/>
      <c r="J201" s="196"/>
    </row>
    <row r="202" spans="1:11" ht="15.75" x14ac:dyDescent="0.25">
      <c r="B202" s="184">
        <v>10</v>
      </c>
      <c r="C202" s="184"/>
      <c r="D202" s="184"/>
      <c r="E202" s="143" t="s">
        <v>774</v>
      </c>
      <c r="F202" s="144"/>
      <c r="G202" s="144"/>
      <c r="H202" s="144"/>
      <c r="I202" s="145"/>
      <c r="J202" s="146"/>
    </row>
    <row r="203" spans="1:11" ht="47.25" x14ac:dyDescent="0.25">
      <c r="B203" s="157" t="s">
        <v>53</v>
      </c>
      <c r="C203" s="158" t="s">
        <v>131</v>
      </c>
      <c r="D203" s="147">
        <v>97083</v>
      </c>
      <c r="E203" s="149" t="s">
        <v>541</v>
      </c>
      <c r="F203" s="150" t="s">
        <v>60</v>
      </c>
      <c r="G203" s="151">
        <v>1349.85</v>
      </c>
      <c r="H203" s="152">
        <v>3.89</v>
      </c>
      <c r="I203" s="153">
        <f t="shared" ref="I203:I231" si="18">ROUND(H203*(1+$I$11),2)</f>
        <v>4.8600000000000003</v>
      </c>
      <c r="J203" s="154">
        <f t="shared" ref="J203:J231" si="19">ROUND(G203*I203,2)</f>
        <v>6560.27</v>
      </c>
    </row>
    <row r="204" spans="1:11" ht="31.5" x14ac:dyDescent="0.25">
      <c r="B204" s="157" t="s">
        <v>54</v>
      </c>
      <c r="C204" s="158" t="s">
        <v>131</v>
      </c>
      <c r="D204" s="147">
        <v>96624</v>
      </c>
      <c r="E204" s="149" t="s">
        <v>542</v>
      </c>
      <c r="F204" s="150" t="s">
        <v>127</v>
      </c>
      <c r="G204" s="151">
        <v>134.97999999999999</v>
      </c>
      <c r="H204" s="152">
        <v>234.29</v>
      </c>
      <c r="I204" s="153">
        <f t="shared" si="18"/>
        <v>292.86</v>
      </c>
      <c r="J204" s="154">
        <f t="shared" si="19"/>
        <v>39530.239999999998</v>
      </c>
    </row>
    <row r="205" spans="1:11" ht="31.5" x14ac:dyDescent="0.25">
      <c r="B205" s="157" t="s">
        <v>55</v>
      </c>
      <c r="C205" s="158" t="s">
        <v>131</v>
      </c>
      <c r="D205" s="147">
        <v>97087</v>
      </c>
      <c r="E205" s="149" t="s">
        <v>543</v>
      </c>
      <c r="F205" s="150" t="s">
        <v>60</v>
      </c>
      <c r="G205" s="151">
        <v>1349.85</v>
      </c>
      <c r="H205" s="152">
        <v>2.17</v>
      </c>
      <c r="I205" s="153">
        <f t="shared" si="18"/>
        <v>2.71</v>
      </c>
      <c r="J205" s="154">
        <f t="shared" si="19"/>
        <v>3658.09</v>
      </c>
    </row>
    <row r="206" spans="1:11" ht="31.5" x14ac:dyDescent="0.25">
      <c r="B206" s="157" t="s">
        <v>56</v>
      </c>
      <c r="C206" s="158" t="s">
        <v>131</v>
      </c>
      <c r="D206" s="147">
        <v>97088</v>
      </c>
      <c r="E206" s="149" t="s">
        <v>800</v>
      </c>
      <c r="F206" s="150" t="s">
        <v>130</v>
      </c>
      <c r="G206" s="151">
        <v>1997.78</v>
      </c>
      <c r="H206" s="152">
        <v>17.21</v>
      </c>
      <c r="I206" s="153">
        <f t="shared" si="18"/>
        <v>21.51</v>
      </c>
      <c r="J206" s="154">
        <f t="shared" si="19"/>
        <v>42972.25</v>
      </c>
    </row>
    <row r="207" spans="1:11" ht="31.5" x14ac:dyDescent="0.25">
      <c r="B207" s="157" t="s">
        <v>775</v>
      </c>
      <c r="C207" s="158" t="s">
        <v>131</v>
      </c>
      <c r="D207" s="147">
        <v>97096</v>
      </c>
      <c r="E207" s="149" t="s">
        <v>546</v>
      </c>
      <c r="F207" s="150" t="s">
        <v>127</v>
      </c>
      <c r="G207" s="151">
        <v>108.7</v>
      </c>
      <c r="H207" s="152">
        <v>732.7</v>
      </c>
      <c r="I207" s="153">
        <f t="shared" si="18"/>
        <v>915.88</v>
      </c>
      <c r="J207" s="154">
        <f t="shared" si="19"/>
        <v>99556.160000000003</v>
      </c>
    </row>
    <row r="208" spans="1:11" ht="47.25" x14ac:dyDescent="0.25">
      <c r="B208" s="157" t="s">
        <v>776</v>
      </c>
      <c r="C208" s="158" t="s">
        <v>131</v>
      </c>
      <c r="D208" s="147">
        <v>87630</v>
      </c>
      <c r="E208" s="149" t="s">
        <v>801</v>
      </c>
      <c r="F208" s="150" t="s">
        <v>60</v>
      </c>
      <c r="G208" s="151">
        <v>766.78</v>
      </c>
      <c r="H208" s="152">
        <v>39.229999999999997</v>
      </c>
      <c r="I208" s="153">
        <f t="shared" si="18"/>
        <v>49.04</v>
      </c>
      <c r="J208" s="154">
        <f t="shared" si="19"/>
        <v>37602.89</v>
      </c>
    </row>
    <row r="209" spans="1:11" ht="47.25" x14ac:dyDescent="0.25">
      <c r="B209" s="157" t="s">
        <v>777</v>
      </c>
      <c r="C209" s="158" t="s">
        <v>131</v>
      </c>
      <c r="D209" s="147">
        <v>87745</v>
      </c>
      <c r="E209" s="149" t="s">
        <v>802</v>
      </c>
      <c r="F209" s="150" t="s">
        <v>60</v>
      </c>
      <c r="G209" s="151">
        <v>618.91</v>
      </c>
      <c r="H209" s="152">
        <v>53.48</v>
      </c>
      <c r="I209" s="153">
        <f t="shared" si="18"/>
        <v>66.849999999999994</v>
      </c>
      <c r="J209" s="154">
        <f t="shared" si="19"/>
        <v>41374.129999999997</v>
      </c>
    </row>
    <row r="210" spans="1:11" ht="63" x14ac:dyDescent="0.25">
      <c r="B210" s="157" t="s">
        <v>778</v>
      </c>
      <c r="C210" s="158" t="s">
        <v>131</v>
      </c>
      <c r="D210" s="147">
        <v>104162</v>
      </c>
      <c r="E210" s="149" t="s">
        <v>803</v>
      </c>
      <c r="F210" s="150" t="s">
        <v>60</v>
      </c>
      <c r="G210" s="151">
        <v>412.53</v>
      </c>
      <c r="H210" s="152">
        <v>92.28</v>
      </c>
      <c r="I210" s="153">
        <f t="shared" si="18"/>
        <v>115.35</v>
      </c>
      <c r="J210" s="154">
        <f t="shared" si="19"/>
        <v>47585.34</v>
      </c>
    </row>
    <row r="211" spans="1:11" ht="47.25" x14ac:dyDescent="0.25">
      <c r="B211" s="157" t="s">
        <v>779</v>
      </c>
      <c r="C211" s="158" t="s">
        <v>131</v>
      </c>
      <c r="D211" s="147">
        <v>87257</v>
      </c>
      <c r="E211" s="149" t="s">
        <v>804</v>
      </c>
      <c r="F211" s="150" t="s">
        <v>60</v>
      </c>
      <c r="G211" s="151">
        <v>348</v>
      </c>
      <c r="H211" s="152">
        <v>54.04</v>
      </c>
      <c r="I211" s="153">
        <f t="shared" si="18"/>
        <v>67.55</v>
      </c>
      <c r="J211" s="154">
        <f t="shared" si="19"/>
        <v>23507.4</v>
      </c>
    </row>
    <row r="212" spans="1:11" ht="47.25" x14ac:dyDescent="0.25">
      <c r="B212" s="157" t="s">
        <v>780</v>
      </c>
      <c r="C212" s="158" t="s">
        <v>131</v>
      </c>
      <c r="D212" s="147">
        <v>87251</v>
      </c>
      <c r="E212" s="149" t="s">
        <v>805</v>
      </c>
      <c r="F212" s="150" t="s">
        <v>60</v>
      </c>
      <c r="G212" s="151">
        <v>235.9</v>
      </c>
      <c r="H212" s="152">
        <v>45.95</v>
      </c>
      <c r="I212" s="153">
        <f t="shared" si="18"/>
        <v>57.44</v>
      </c>
      <c r="J212" s="154">
        <f t="shared" si="19"/>
        <v>13550.1</v>
      </c>
    </row>
    <row r="213" spans="1:11" s="133" customFormat="1" ht="31.5" x14ac:dyDescent="0.25">
      <c r="A213" s="83"/>
      <c r="B213" s="157" t="s">
        <v>781</v>
      </c>
      <c r="C213" s="158" t="s">
        <v>431</v>
      </c>
      <c r="D213" s="147" t="s">
        <v>806</v>
      </c>
      <c r="E213" s="149" t="s">
        <v>807</v>
      </c>
      <c r="F213" s="150" t="s">
        <v>60</v>
      </c>
      <c r="G213" s="151">
        <v>398.28</v>
      </c>
      <c r="H213" s="152">
        <v>6.4</v>
      </c>
      <c r="I213" s="153">
        <f t="shared" si="18"/>
        <v>8</v>
      </c>
      <c r="J213" s="154">
        <f t="shared" si="19"/>
        <v>3186.24</v>
      </c>
      <c r="K213" s="83"/>
    </row>
    <row r="214" spans="1:11" s="133" customFormat="1" ht="31.5" x14ac:dyDescent="0.25">
      <c r="A214" s="83"/>
      <c r="B214" s="157" t="s">
        <v>782</v>
      </c>
      <c r="C214" s="158" t="s">
        <v>431</v>
      </c>
      <c r="D214" s="147" t="s">
        <v>808</v>
      </c>
      <c r="E214" s="149" t="s">
        <v>809</v>
      </c>
      <c r="F214" s="150" t="s">
        <v>60</v>
      </c>
      <c r="G214" s="151">
        <v>32.9</v>
      </c>
      <c r="H214" s="152">
        <v>182.84</v>
      </c>
      <c r="I214" s="153">
        <f t="shared" si="18"/>
        <v>228.55</v>
      </c>
      <c r="J214" s="154">
        <f t="shared" si="19"/>
        <v>7519.3</v>
      </c>
      <c r="K214" s="83"/>
    </row>
    <row r="215" spans="1:11" s="133" customFormat="1" ht="31.5" x14ac:dyDescent="0.25">
      <c r="A215" s="83"/>
      <c r="B215" s="157" t="s">
        <v>783</v>
      </c>
      <c r="C215" s="158" t="s">
        <v>431</v>
      </c>
      <c r="D215" s="147" t="s">
        <v>810</v>
      </c>
      <c r="E215" s="149" t="s">
        <v>811</v>
      </c>
      <c r="F215" s="150" t="s">
        <v>60</v>
      </c>
      <c r="G215" s="151">
        <v>115.08</v>
      </c>
      <c r="H215" s="152">
        <v>182.84</v>
      </c>
      <c r="I215" s="153">
        <f t="shared" si="18"/>
        <v>228.55</v>
      </c>
      <c r="J215" s="154">
        <f t="shared" si="19"/>
        <v>26301.53</v>
      </c>
      <c r="K215" s="83"/>
    </row>
    <row r="216" spans="1:11" s="133" customFormat="1" ht="31.5" x14ac:dyDescent="0.25">
      <c r="A216" s="83"/>
      <c r="B216" s="157" t="s">
        <v>784</v>
      </c>
      <c r="C216" s="158" t="s">
        <v>431</v>
      </c>
      <c r="D216" s="147" t="s">
        <v>812</v>
      </c>
      <c r="E216" s="149" t="s">
        <v>813</v>
      </c>
      <c r="F216" s="150" t="s">
        <v>60</v>
      </c>
      <c r="G216" s="151">
        <v>30.19</v>
      </c>
      <c r="H216" s="152">
        <v>182.84</v>
      </c>
      <c r="I216" s="153">
        <f t="shared" si="18"/>
        <v>228.55</v>
      </c>
      <c r="J216" s="154">
        <f t="shared" si="19"/>
        <v>6899.92</v>
      </c>
      <c r="K216" s="83"/>
    </row>
    <row r="217" spans="1:11" s="133" customFormat="1" ht="31.5" x14ac:dyDescent="0.25">
      <c r="A217" s="83"/>
      <c r="B217" s="157" t="s">
        <v>785</v>
      </c>
      <c r="C217" s="158" t="s">
        <v>431</v>
      </c>
      <c r="D217" s="147" t="s">
        <v>814</v>
      </c>
      <c r="E217" s="149" t="s">
        <v>815</v>
      </c>
      <c r="F217" s="150" t="s">
        <v>60</v>
      </c>
      <c r="G217" s="151">
        <v>220.11</v>
      </c>
      <c r="H217" s="152">
        <v>182.84</v>
      </c>
      <c r="I217" s="153">
        <f t="shared" si="18"/>
        <v>228.55</v>
      </c>
      <c r="J217" s="154">
        <f t="shared" si="19"/>
        <v>50306.14</v>
      </c>
      <c r="K217" s="83"/>
    </row>
    <row r="218" spans="1:11" ht="31.5" x14ac:dyDescent="0.25">
      <c r="B218" s="157" t="s">
        <v>786</v>
      </c>
      <c r="C218" s="158" t="s">
        <v>131</v>
      </c>
      <c r="D218" s="147">
        <v>88650</v>
      </c>
      <c r="E218" s="149" t="s">
        <v>816</v>
      </c>
      <c r="F218" s="150" t="s">
        <v>128</v>
      </c>
      <c r="G218" s="151">
        <v>74.13</v>
      </c>
      <c r="H218" s="152">
        <v>10.44</v>
      </c>
      <c r="I218" s="153">
        <f t="shared" si="18"/>
        <v>13.05</v>
      </c>
      <c r="J218" s="154">
        <f t="shared" si="19"/>
        <v>967.4</v>
      </c>
    </row>
    <row r="219" spans="1:11" ht="15.75" x14ac:dyDescent="0.25">
      <c r="B219" s="157" t="s">
        <v>787</v>
      </c>
      <c r="C219" s="158" t="s">
        <v>131</v>
      </c>
      <c r="D219" s="147">
        <v>98688</v>
      </c>
      <c r="E219" s="149" t="s">
        <v>817</v>
      </c>
      <c r="F219" s="150" t="s">
        <v>128</v>
      </c>
      <c r="G219" s="151">
        <v>199.86</v>
      </c>
      <c r="H219" s="152">
        <v>72.97</v>
      </c>
      <c r="I219" s="153">
        <f t="shared" si="18"/>
        <v>91.21</v>
      </c>
      <c r="J219" s="154">
        <f t="shared" si="19"/>
        <v>18229.23</v>
      </c>
    </row>
    <row r="220" spans="1:11" ht="15.75" x14ac:dyDescent="0.25">
      <c r="B220" s="157" t="s">
        <v>788</v>
      </c>
      <c r="C220" s="158" t="s">
        <v>131</v>
      </c>
      <c r="D220" s="147">
        <v>98689</v>
      </c>
      <c r="E220" s="149" t="s">
        <v>818</v>
      </c>
      <c r="F220" s="150" t="s">
        <v>128</v>
      </c>
      <c r="G220" s="151">
        <v>107.69</v>
      </c>
      <c r="H220" s="152">
        <v>77.569999999999993</v>
      </c>
      <c r="I220" s="153">
        <f t="shared" si="18"/>
        <v>96.96</v>
      </c>
      <c r="J220" s="154">
        <f t="shared" si="19"/>
        <v>10441.620000000001</v>
      </c>
    </row>
    <row r="221" spans="1:11" ht="31.5" x14ac:dyDescent="0.25">
      <c r="B221" s="157" t="s">
        <v>789</v>
      </c>
      <c r="C221" s="158" t="s">
        <v>131</v>
      </c>
      <c r="D221" s="147">
        <v>92400</v>
      </c>
      <c r="E221" s="149" t="s">
        <v>819</v>
      </c>
      <c r="F221" s="150" t="s">
        <v>60</v>
      </c>
      <c r="G221" s="151">
        <v>84</v>
      </c>
      <c r="H221" s="152">
        <v>115.53</v>
      </c>
      <c r="I221" s="153">
        <f t="shared" si="18"/>
        <v>144.41</v>
      </c>
      <c r="J221" s="154">
        <f t="shared" si="19"/>
        <v>12130.44</v>
      </c>
    </row>
    <row r="222" spans="1:11" s="133" customFormat="1" ht="31.5" x14ac:dyDescent="0.25">
      <c r="A222" s="83"/>
      <c r="B222" s="157" t="s">
        <v>790</v>
      </c>
      <c r="C222" s="158" t="s">
        <v>431</v>
      </c>
      <c r="D222" s="147" t="s">
        <v>820</v>
      </c>
      <c r="E222" s="149" t="s">
        <v>821</v>
      </c>
      <c r="F222" s="150" t="s">
        <v>128</v>
      </c>
      <c r="G222" s="151">
        <v>21</v>
      </c>
      <c r="H222" s="152">
        <v>146.21</v>
      </c>
      <c r="I222" s="153">
        <f t="shared" si="18"/>
        <v>182.76</v>
      </c>
      <c r="J222" s="154">
        <f t="shared" si="19"/>
        <v>3837.96</v>
      </c>
      <c r="K222" s="83"/>
    </row>
    <row r="223" spans="1:11" s="133" customFormat="1" ht="31.5" x14ac:dyDescent="0.25">
      <c r="A223" s="83"/>
      <c r="B223" s="157" t="s">
        <v>791</v>
      </c>
      <c r="C223" s="158" t="s">
        <v>431</v>
      </c>
      <c r="D223" s="147" t="s">
        <v>822</v>
      </c>
      <c r="E223" s="149" t="s">
        <v>823</v>
      </c>
      <c r="F223" s="150" t="s">
        <v>128</v>
      </c>
      <c r="G223" s="151">
        <v>38.76</v>
      </c>
      <c r="H223" s="152">
        <v>146.21</v>
      </c>
      <c r="I223" s="153">
        <f t="shared" si="18"/>
        <v>182.76</v>
      </c>
      <c r="J223" s="154">
        <f t="shared" si="19"/>
        <v>7083.78</v>
      </c>
      <c r="K223" s="83"/>
    </row>
    <row r="224" spans="1:11" s="133" customFormat="1" ht="31.5" x14ac:dyDescent="0.25">
      <c r="A224" s="83"/>
      <c r="B224" s="157" t="s">
        <v>792</v>
      </c>
      <c r="C224" s="158" t="s">
        <v>431</v>
      </c>
      <c r="D224" s="147" t="s">
        <v>824</v>
      </c>
      <c r="E224" s="149" t="s">
        <v>825</v>
      </c>
      <c r="F224" s="150" t="s">
        <v>60</v>
      </c>
      <c r="G224" s="151">
        <v>3.44</v>
      </c>
      <c r="H224" s="152">
        <v>220.82</v>
      </c>
      <c r="I224" s="153">
        <f t="shared" si="18"/>
        <v>276.02999999999997</v>
      </c>
      <c r="J224" s="154">
        <f t="shared" si="19"/>
        <v>949.54</v>
      </c>
      <c r="K224" s="83"/>
    </row>
    <row r="225" spans="1:11" s="133" customFormat="1" ht="15.75" x14ac:dyDescent="0.25">
      <c r="A225" s="83"/>
      <c r="B225" s="157" t="s">
        <v>793</v>
      </c>
      <c r="C225" s="158" t="s">
        <v>431</v>
      </c>
      <c r="D225" s="147" t="s">
        <v>826</v>
      </c>
      <c r="E225" s="149" t="s">
        <v>827</v>
      </c>
      <c r="F225" s="150" t="s">
        <v>127</v>
      </c>
      <c r="G225" s="151">
        <v>26.04</v>
      </c>
      <c r="H225" s="152">
        <v>109.35</v>
      </c>
      <c r="I225" s="153">
        <f t="shared" si="18"/>
        <v>136.69</v>
      </c>
      <c r="J225" s="154">
        <f t="shared" si="19"/>
        <v>3559.41</v>
      </c>
      <c r="K225" s="83"/>
    </row>
    <row r="226" spans="1:11" ht="15.75" x14ac:dyDescent="0.25">
      <c r="B226" s="157" t="s">
        <v>794</v>
      </c>
      <c r="C226" s="158" t="s">
        <v>131</v>
      </c>
      <c r="D226" s="147">
        <v>98504</v>
      </c>
      <c r="E226" s="149" t="s">
        <v>828</v>
      </c>
      <c r="F226" s="150" t="s">
        <v>60</v>
      </c>
      <c r="G226" s="151">
        <v>726.76</v>
      </c>
      <c r="H226" s="152">
        <v>14.14</v>
      </c>
      <c r="I226" s="153">
        <f t="shared" si="18"/>
        <v>17.68</v>
      </c>
      <c r="J226" s="154">
        <f t="shared" si="19"/>
        <v>12849.12</v>
      </c>
    </row>
    <row r="227" spans="1:11" s="133" customFormat="1" ht="15.75" x14ac:dyDescent="0.25">
      <c r="A227" s="83"/>
      <c r="B227" s="157" t="s">
        <v>795</v>
      </c>
      <c r="C227" s="158" t="s">
        <v>431</v>
      </c>
      <c r="D227" s="147" t="s">
        <v>829</v>
      </c>
      <c r="E227" s="149" t="s">
        <v>830</v>
      </c>
      <c r="F227" s="150" t="s">
        <v>128</v>
      </c>
      <c r="G227" s="151">
        <v>6.88</v>
      </c>
      <c r="H227" s="152">
        <v>18.510000000000002</v>
      </c>
      <c r="I227" s="153">
        <f t="shared" si="18"/>
        <v>23.14</v>
      </c>
      <c r="J227" s="154">
        <f t="shared" si="19"/>
        <v>159.19999999999999</v>
      </c>
      <c r="K227" s="83"/>
    </row>
    <row r="228" spans="1:11" ht="31.5" x14ac:dyDescent="0.25">
      <c r="B228" s="157" t="s">
        <v>796</v>
      </c>
      <c r="C228" s="158" t="s">
        <v>131</v>
      </c>
      <c r="D228" s="147">
        <v>97097</v>
      </c>
      <c r="E228" s="149" t="s">
        <v>547</v>
      </c>
      <c r="F228" s="150" t="s">
        <v>60</v>
      </c>
      <c r="G228" s="151">
        <v>7.25</v>
      </c>
      <c r="H228" s="152">
        <v>32.61</v>
      </c>
      <c r="I228" s="153">
        <f t="shared" si="18"/>
        <v>40.76</v>
      </c>
      <c r="J228" s="154">
        <f t="shared" si="19"/>
        <v>295.51</v>
      </c>
    </row>
    <row r="229" spans="1:11" ht="47.25" x14ac:dyDescent="0.25">
      <c r="B229" s="157" t="s">
        <v>797</v>
      </c>
      <c r="C229" s="158" t="s">
        <v>131</v>
      </c>
      <c r="D229" s="147">
        <v>97083</v>
      </c>
      <c r="E229" s="149" t="s">
        <v>541</v>
      </c>
      <c r="F229" s="150" t="s">
        <v>60</v>
      </c>
      <c r="G229" s="151">
        <v>591.02</v>
      </c>
      <c r="H229" s="152">
        <v>3.89</v>
      </c>
      <c r="I229" s="153">
        <f t="shared" si="18"/>
        <v>4.8600000000000003</v>
      </c>
      <c r="J229" s="154">
        <f t="shared" si="19"/>
        <v>2872.36</v>
      </c>
    </row>
    <row r="230" spans="1:11" ht="31.5" x14ac:dyDescent="0.25">
      <c r="B230" s="157" t="s">
        <v>798</v>
      </c>
      <c r="C230" s="158" t="s">
        <v>131</v>
      </c>
      <c r="D230" s="147">
        <v>96624</v>
      </c>
      <c r="E230" s="149" t="s">
        <v>542</v>
      </c>
      <c r="F230" s="150" t="s">
        <v>127</v>
      </c>
      <c r="G230" s="151">
        <v>51.53</v>
      </c>
      <c r="H230" s="152">
        <v>234.29</v>
      </c>
      <c r="I230" s="153">
        <f t="shared" si="18"/>
        <v>292.86</v>
      </c>
      <c r="J230" s="154">
        <f t="shared" si="19"/>
        <v>15091.08</v>
      </c>
    </row>
    <row r="231" spans="1:11" ht="47.25" x14ac:dyDescent="0.25">
      <c r="B231" s="157" t="s">
        <v>799</v>
      </c>
      <c r="C231" s="158" t="s">
        <v>131</v>
      </c>
      <c r="D231" s="147">
        <v>94994</v>
      </c>
      <c r="E231" s="149" t="s">
        <v>831</v>
      </c>
      <c r="F231" s="150" t="s">
        <v>60</v>
      </c>
      <c r="G231" s="151">
        <v>431.61</v>
      </c>
      <c r="H231" s="152">
        <v>97.76</v>
      </c>
      <c r="I231" s="153">
        <f t="shared" si="18"/>
        <v>122.2</v>
      </c>
      <c r="J231" s="154">
        <f t="shared" si="19"/>
        <v>52742.74</v>
      </c>
    </row>
    <row r="232" spans="1:11" ht="15.75" x14ac:dyDescent="0.25">
      <c r="B232" s="185" t="s">
        <v>18</v>
      </c>
      <c r="C232" s="185"/>
      <c r="D232" s="185"/>
      <c r="E232" s="185"/>
      <c r="F232" s="185"/>
      <c r="G232" s="185"/>
      <c r="H232" s="185"/>
      <c r="I232" s="155"/>
      <c r="J232" s="156">
        <f>SUM(J203:J231)</f>
        <v>591319.3899999999</v>
      </c>
    </row>
    <row r="233" spans="1:11" ht="15.75" x14ac:dyDescent="0.25">
      <c r="B233" s="196"/>
      <c r="C233" s="196"/>
      <c r="D233" s="196"/>
      <c r="E233" s="196"/>
      <c r="F233" s="196"/>
      <c r="G233" s="196"/>
      <c r="H233" s="196"/>
      <c r="I233" s="196"/>
      <c r="J233" s="196"/>
    </row>
    <row r="234" spans="1:11" ht="15.75" x14ac:dyDescent="0.25">
      <c r="B234" s="184">
        <v>11</v>
      </c>
      <c r="C234" s="184"/>
      <c r="D234" s="184"/>
      <c r="E234" s="143" t="s">
        <v>832</v>
      </c>
      <c r="F234" s="144"/>
      <c r="G234" s="144"/>
      <c r="H234" s="144"/>
      <c r="I234" s="145"/>
      <c r="J234" s="146"/>
    </row>
    <row r="235" spans="1:11" ht="31.5" x14ac:dyDescent="0.25">
      <c r="B235" s="157" t="s">
        <v>57</v>
      </c>
      <c r="C235" s="158" t="s">
        <v>131</v>
      </c>
      <c r="D235" s="147" t="s">
        <v>388</v>
      </c>
      <c r="E235" s="149" t="s">
        <v>851</v>
      </c>
      <c r="F235" s="150" t="s">
        <v>60</v>
      </c>
      <c r="G235" s="151">
        <v>1380.6</v>
      </c>
      <c r="H235" s="152">
        <v>22.47</v>
      </c>
      <c r="I235" s="153">
        <f t="shared" ref="I235:I255" si="20">ROUND(H235*(1+$I$11),2)</f>
        <v>28.09</v>
      </c>
      <c r="J235" s="154">
        <f t="shared" ref="J235:J255" si="21">ROUND(G235*I235,2)</f>
        <v>38781.050000000003</v>
      </c>
    </row>
    <row r="236" spans="1:11" ht="31.5" x14ac:dyDescent="0.25">
      <c r="B236" s="157" t="s">
        <v>58</v>
      </c>
      <c r="C236" s="158" t="s">
        <v>131</v>
      </c>
      <c r="D236" s="147" t="s">
        <v>389</v>
      </c>
      <c r="E236" s="149" t="s">
        <v>852</v>
      </c>
      <c r="F236" s="150" t="s">
        <v>60</v>
      </c>
      <c r="G236" s="151">
        <v>1360.44</v>
      </c>
      <c r="H236" s="152">
        <v>37.43</v>
      </c>
      <c r="I236" s="153">
        <f t="shared" si="20"/>
        <v>46.79</v>
      </c>
      <c r="J236" s="154">
        <f t="shared" si="21"/>
        <v>63654.99</v>
      </c>
    </row>
    <row r="237" spans="1:11" s="133" customFormat="1" ht="31.5" x14ac:dyDescent="0.25">
      <c r="A237" s="83"/>
      <c r="B237" s="157" t="s">
        <v>59</v>
      </c>
      <c r="C237" s="158" t="s">
        <v>431</v>
      </c>
      <c r="D237" s="147" t="s">
        <v>853</v>
      </c>
      <c r="E237" s="149" t="s">
        <v>854</v>
      </c>
      <c r="F237" s="150" t="s">
        <v>60</v>
      </c>
      <c r="G237" s="151">
        <v>2203.5700000000002</v>
      </c>
      <c r="H237" s="152">
        <v>13.45</v>
      </c>
      <c r="I237" s="153">
        <f t="shared" si="20"/>
        <v>16.809999999999999</v>
      </c>
      <c r="J237" s="154">
        <f t="shared" si="21"/>
        <v>37042.01</v>
      </c>
      <c r="K237" s="83"/>
    </row>
    <row r="238" spans="1:11" s="133" customFormat="1" ht="31.5" x14ac:dyDescent="0.25">
      <c r="A238" s="83"/>
      <c r="B238" s="157" t="s">
        <v>833</v>
      </c>
      <c r="C238" s="158" t="s">
        <v>431</v>
      </c>
      <c r="D238" s="147" t="s">
        <v>855</v>
      </c>
      <c r="E238" s="149" t="s">
        <v>856</v>
      </c>
      <c r="F238" s="150" t="s">
        <v>60</v>
      </c>
      <c r="G238" s="151">
        <v>15.55</v>
      </c>
      <c r="H238" s="152">
        <v>13.45</v>
      </c>
      <c r="I238" s="153">
        <f t="shared" si="20"/>
        <v>16.809999999999999</v>
      </c>
      <c r="J238" s="154">
        <f t="shared" si="21"/>
        <v>261.39999999999998</v>
      </c>
      <c r="K238" s="83"/>
    </row>
    <row r="239" spans="1:11" s="133" customFormat="1" ht="31.5" x14ac:dyDescent="0.25">
      <c r="A239" s="83"/>
      <c r="B239" s="157" t="s">
        <v>834</v>
      </c>
      <c r="C239" s="158" t="s">
        <v>431</v>
      </c>
      <c r="D239" s="147" t="s">
        <v>857</v>
      </c>
      <c r="E239" s="149" t="s">
        <v>858</v>
      </c>
      <c r="F239" s="150" t="s">
        <v>60</v>
      </c>
      <c r="G239" s="151">
        <v>454.59</v>
      </c>
      <c r="H239" s="152">
        <v>13.45</v>
      </c>
      <c r="I239" s="153">
        <f t="shared" si="20"/>
        <v>16.809999999999999</v>
      </c>
      <c r="J239" s="154">
        <f t="shared" si="21"/>
        <v>7641.66</v>
      </c>
      <c r="K239" s="83"/>
    </row>
    <row r="240" spans="1:11" s="133" customFormat="1" ht="31.5" x14ac:dyDescent="0.25">
      <c r="A240" s="83"/>
      <c r="B240" s="157" t="s">
        <v>835</v>
      </c>
      <c r="C240" s="158" t="s">
        <v>431</v>
      </c>
      <c r="D240" s="147" t="s">
        <v>859</v>
      </c>
      <c r="E240" s="149" t="s">
        <v>860</v>
      </c>
      <c r="F240" s="150" t="s">
        <v>60</v>
      </c>
      <c r="G240" s="151">
        <v>154.44</v>
      </c>
      <c r="H240" s="152">
        <v>13.45</v>
      </c>
      <c r="I240" s="153">
        <f t="shared" si="20"/>
        <v>16.809999999999999</v>
      </c>
      <c r="J240" s="154">
        <f t="shared" si="21"/>
        <v>2596.14</v>
      </c>
      <c r="K240" s="83"/>
    </row>
    <row r="241" spans="1:11" s="133" customFormat="1" ht="31.5" x14ac:dyDescent="0.25">
      <c r="A241" s="83"/>
      <c r="B241" s="157" t="s">
        <v>836</v>
      </c>
      <c r="C241" s="158" t="s">
        <v>431</v>
      </c>
      <c r="D241" s="147" t="s">
        <v>861</v>
      </c>
      <c r="E241" s="149" t="s">
        <v>862</v>
      </c>
      <c r="F241" s="150" t="s">
        <v>60</v>
      </c>
      <c r="G241" s="151">
        <v>98.15</v>
      </c>
      <c r="H241" s="152">
        <v>64.41</v>
      </c>
      <c r="I241" s="153">
        <f t="shared" si="20"/>
        <v>80.510000000000005</v>
      </c>
      <c r="J241" s="154">
        <f t="shared" si="21"/>
        <v>7902.06</v>
      </c>
      <c r="K241" s="83"/>
    </row>
    <row r="242" spans="1:11" s="133" customFormat="1" ht="31.5" x14ac:dyDescent="0.25">
      <c r="A242" s="83"/>
      <c r="B242" s="157" t="s">
        <v>837</v>
      </c>
      <c r="C242" s="158" t="s">
        <v>431</v>
      </c>
      <c r="D242" s="147" t="s">
        <v>863</v>
      </c>
      <c r="E242" s="149" t="s">
        <v>864</v>
      </c>
      <c r="F242" s="150" t="s">
        <v>60</v>
      </c>
      <c r="G242" s="151">
        <v>84.65</v>
      </c>
      <c r="H242" s="152">
        <v>64.41</v>
      </c>
      <c r="I242" s="153">
        <f t="shared" si="20"/>
        <v>80.510000000000005</v>
      </c>
      <c r="J242" s="154">
        <f t="shared" si="21"/>
        <v>6815.17</v>
      </c>
      <c r="K242" s="83"/>
    </row>
    <row r="243" spans="1:11" s="133" customFormat="1" ht="31.5" x14ac:dyDescent="0.25">
      <c r="A243" s="83"/>
      <c r="B243" s="157" t="s">
        <v>838</v>
      </c>
      <c r="C243" s="158" t="s">
        <v>431</v>
      </c>
      <c r="D243" s="147" t="s">
        <v>865</v>
      </c>
      <c r="E243" s="149" t="s">
        <v>866</v>
      </c>
      <c r="F243" s="150" t="s">
        <v>60</v>
      </c>
      <c r="G243" s="151">
        <v>15.3</v>
      </c>
      <c r="H243" s="152">
        <v>19.09</v>
      </c>
      <c r="I243" s="153">
        <f t="shared" si="20"/>
        <v>23.86</v>
      </c>
      <c r="J243" s="154">
        <f t="shared" si="21"/>
        <v>365.06</v>
      </c>
      <c r="K243" s="83"/>
    </row>
    <row r="244" spans="1:11" s="133" customFormat="1" ht="31.5" x14ac:dyDescent="0.25">
      <c r="A244" s="83"/>
      <c r="B244" s="157" t="s">
        <v>839</v>
      </c>
      <c r="C244" s="158" t="s">
        <v>131</v>
      </c>
      <c r="D244" s="147" t="s">
        <v>387</v>
      </c>
      <c r="E244" s="149" t="s">
        <v>867</v>
      </c>
      <c r="F244" s="150" t="s">
        <v>60</v>
      </c>
      <c r="G244" s="151">
        <v>481.05</v>
      </c>
      <c r="H244" s="152">
        <v>25.37</v>
      </c>
      <c r="I244" s="153">
        <f t="shared" si="20"/>
        <v>31.71</v>
      </c>
      <c r="J244" s="154">
        <f t="shared" si="21"/>
        <v>15254.1</v>
      </c>
      <c r="K244" s="83"/>
    </row>
    <row r="245" spans="1:11" s="133" customFormat="1" ht="31.5" x14ac:dyDescent="0.25">
      <c r="A245" s="83"/>
      <c r="B245" s="157" t="s">
        <v>840</v>
      </c>
      <c r="C245" s="158" t="s">
        <v>131</v>
      </c>
      <c r="D245" s="147" t="s">
        <v>386</v>
      </c>
      <c r="E245" s="149" t="s">
        <v>868</v>
      </c>
      <c r="F245" s="150" t="s">
        <v>60</v>
      </c>
      <c r="G245" s="151">
        <v>481.05</v>
      </c>
      <c r="H245" s="152">
        <v>16.170000000000002</v>
      </c>
      <c r="I245" s="153">
        <f t="shared" si="20"/>
        <v>20.21</v>
      </c>
      <c r="J245" s="154">
        <f t="shared" si="21"/>
        <v>9722.02</v>
      </c>
      <c r="K245" s="83"/>
    </row>
    <row r="246" spans="1:11" s="133" customFormat="1" ht="31.5" x14ac:dyDescent="0.25">
      <c r="A246" s="83"/>
      <c r="B246" s="157" t="s">
        <v>841</v>
      </c>
      <c r="C246" s="158" t="s">
        <v>431</v>
      </c>
      <c r="D246" s="147" t="s">
        <v>869</v>
      </c>
      <c r="E246" s="149" t="s">
        <v>870</v>
      </c>
      <c r="F246" s="150" t="s">
        <v>60</v>
      </c>
      <c r="G246" s="151">
        <v>3.32</v>
      </c>
      <c r="H246" s="152">
        <v>67.14</v>
      </c>
      <c r="I246" s="153">
        <f t="shared" si="20"/>
        <v>83.93</v>
      </c>
      <c r="J246" s="154">
        <f t="shared" si="21"/>
        <v>278.64999999999998</v>
      </c>
      <c r="K246" s="83"/>
    </row>
    <row r="247" spans="1:11" s="133" customFormat="1" ht="31.5" x14ac:dyDescent="0.25">
      <c r="A247" s="83"/>
      <c r="B247" s="157" t="s">
        <v>842</v>
      </c>
      <c r="C247" s="158" t="s">
        <v>431</v>
      </c>
      <c r="D247" s="147" t="s">
        <v>871</v>
      </c>
      <c r="E247" s="149" t="s">
        <v>872</v>
      </c>
      <c r="F247" s="150" t="s">
        <v>60</v>
      </c>
      <c r="G247" s="151">
        <v>2.4900000000000002</v>
      </c>
      <c r="H247" s="152">
        <v>67.14</v>
      </c>
      <c r="I247" s="153">
        <f t="shared" si="20"/>
        <v>83.93</v>
      </c>
      <c r="J247" s="154">
        <f t="shared" si="21"/>
        <v>208.99</v>
      </c>
      <c r="K247" s="83"/>
    </row>
    <row r="248" spans="1:11" s="133" customFormat="1" ht="31.5" x14ac:dyDescent="0.25">
      <c r="A248" s="83"/>
      <c r="B248" s="157" t="s">
        <v>843</v>
      </c>
      <c r="C248" s="158" t="s">
        <v>431</v>
      </c>
      <c r="D248" s="147" t="s">
        <v>873</v>
      </c>
      <c r="E248" s="149" t="s">
        <v>874</v>
      </c>
      <c r="F248" s="150" t="s">
        <v>60</v>
      </c>
      <c r="G248" s="151">
        <v>2.65</v>
      </c>
      <c r="H248" s="152">
        <v>67.14</v>
      </c>
      <c r="I248" s="153">
        <f t="shared" si="20"/>
        <v>83.93</v>
      </c>
      <c r="J248" s="154">
        <f t="shared" si="21"/>
        <v>222.41</v>
      </c>
      <c r="K248" s="83"/>
    </row>
    <row r="249" spans="1:11" s="133" customFormat="1" ht="31.5" x14ac:dyDescent="0.25">
      <c r="A249" s="83"/>
      <c r="B249" s="157" t="s">
        <v>844</v>
      </c>
      <c r="C249" s="158" t="s">
        <v>431</v>
      </c>
      <c r="D249" s="147" t="s">
        <v>869</v>
      </c>
      <c r="E249" s="149" t="s">
        <v>870</v>
      </c>
      <c r="F249" s="150" t="s">
        <v>60</v>
      </c>
      <c r="G249" s="151">
        <v>3.96</v>
      </c>
      <c r="H249" s="152">
        <v>67.14</v>
      </c>
      <c r="I249" s="153">
        <f t="shared" si="20"/>
        <v>83.93</v>
      </c>
      <c r="J249" s="154">
        <f t="shared" si="21"/>
        <v>332.36</v>
      </c>
      <c r="K249" s="83"/>
    </row>
    <row r="250" spans="1:11" s="133" customFormat="1" ht="31.5" x14ac:dyDescent="0.25">
      <c r="A250" s="83"/>
      <c r="B250" s="157" t="s">
        <v>845</v>
      </c>
      <c r="C250" s="158" t="s">
        <v>431</v>
      </c>
      <c r="D250" s="147" t="s">
        <v>871</v>
      </c>
      <c r="E250" s="149" t="s">
        <v>872</v>
      </c>
      <c r="F250" s="150" t="s">
        <v>60</v>
      </c>
      <c r="G250" s="151">
        <v>3.23</v>
      </c>
      <c r="H250" s="152">
        <v>67.14</v>
      </c>
      <c r="I250" s="153">
        <f t="shared" si="20"/>
        <v>83.93</v>
      </c>
      <c r="J250" s="154">
        <f t="shared" si="21"/>
        <v>271.08999999999997</v>
      </c>
      <c r="K250" s="83"/>
    </row>
    <row r="251" spans="1:11" s="133" customFormat="1" ht="31.5" x14ac:dyDescent="0.25">
      <c r="A251" s="83"/>
      <c r="B251" s="157" t="s">
        <v>846</v>
      </c>
      <c r="C251" s="158" t="s">
        <v>431</v>
      </c>
      <c r="D251" s="147" t="s">
        <v>873</v>
      </c>
      <c r="E251" s="149" t="s">
        <v>874</v>
      </c>
      <c r="F251" s="150" t="s">
        <v>60</v>
      </c>
      <c r="G251" s="151">
        <v>1.72</v>
      </c>
      <c r="H251" s="152">
        <v>67.14</v>
      </c>
      <c r="I251" s="153">
        <f t="shared" si="20"/>
        <v>83.93</v>
      </c>
      <c r="J251" s="154">
        <f t="shared" si="21"/>
        <v>144.36000000000001</v>
      </c>
      <c r="K251" s="83"/>
    </row>
    <row r="252" spans="1:11" s="133" customFormat="1" ht="31.5" x14ac:dyDescent="0.25">
      <c r="A252" s="83"/>
      <c r="B252" s="157" t="s">
        <v>847</v>
      </c>
      <c r="C252" s="158" t="s">
        <v>431</v>
      </c>
      <c r="D252" s="147" t="s">
        <v>873</v>
      </c>
      <c r="E252" s="149" t="s">
        <v>875</v>
      </c>
      <c r="F252" s="150" t="s">
        <v>60</v>
      </c>
      <c r="G252" s="151">
        <v>10.49</v>
      </c>
      <c r="H252" s="152">
        <v>67.14</v>
      </c>
      <c r="I252" s="153">
        <f t="shared" si="20"/>
        <v>83.93</v>
      </c>
      <c r="J252" s="154">
        <f t="shared" si="21"/>
        <v>880.43</v>
      </c>
      <c r="K252" s="83"/>
    </row>
    <row r="253" spans="1:11" s="133" customFormat="1" ht="31.5" x14ac:dyDescent="0.25">
      <c r="A253" s="83"/>
      <c r="B253" s="157" t="s">
        <v>848</v>
      </c>
      <c r="C253" s="158" t="s">
        <v>431</v>
      </c>
      <c r="D253" s="147" t="s">
        <v>876</v>
      </c>
      <c r="E253" s="149" t="s">
        <v>877</v>
      </c>
      <c r="F253" s="150" t="s">
        <v>60</v>
      </c>
      <c r="G253" s="151">
        <v>2.2999999999999998</v>
      </c>
      <c r="H253" s="152">
        <v>67.14</v>
      </c>
      <c r="I253" s="153">
        <f t="shared" si="20"/>
        <v>83.93</v>
      </c>
      <c r="J253" s="154">
        <f t="shared" si="21"/>
        <v>193.04</v>
      </c>
      <c r="K253" s="83"/>
    </row>
    <row r="254" spans="1:11" s="133" customFormat="1" ht="31.5" x14ac:dyDescent="0.25">
      <c r="A254" s="83"/>
      <c r="B254" s="157" t="s">
        <v>849</v>
      </c>
      <c r="C254" s="158" t="s">
        <v>431</v>
      </c>
      <c r="D254" s="147" t="s">
        <v>878</v>
      </c>
      <c r="E254" s="149" t="s">
        <v>879</v>
      </c>
      <c r="F254" s="150" t="s">
        <v>60</v>
      </c>
      <c r="G254" s="151">
        <v>1.7</v>
      </c>
      <c r="H254" s="152">
        <v>67.14</v>
      </c>
      <c r="I254" s="153">
        <f t="shared" si="20"/>
        <v>83.93</v>
      </c>
      <c r="J254" s="154">
        <f t="shared" si="21"/>
        <v>142.68</v>
      </c>
      <c r="K254" s="83"/>
    </row>
    <row r="255" spans="1:11" s="133" customFormat="1" ht="31.5" x14ac:dyDescent="0.25">
      <c r="A255" s="83"/>
      <c r="B255" s="157" t="s">
        <v>850</v>
      </c>
      <c r="C255" s="158" t="s">
        <v>431</v>
      </c>
      <c r="D255" s="147" t="s">
        <v>880</v>
      </c>
      <c r="E255" s="149" t="s">
        <v>881</v>
      </c>
      <c r="F255" s="150" t="s">
        <v>60</v>
      </c>
      <c r="G255" s="151">
        <v>0.49</v>
      </c>
      <c r="H255" s="152">
        <v>67.14</v>
      </c>
      <c r="I255" s="153">
        <f t="shared" si="20"/>
        <v>83.93</v>
      </c>
      <c r="J255" s="154">
        <f t="shared" si="21"/>
        <v>41.13</v>
      </c>
      <c r="K255" s="83"/>
    </row>
    <row r="256" spans="1:11" ht="15.75" x14ac:dyDescent="0.25">
      <c r="B256" s="185" t="s">
        <v>18</v>
      </c>
      <c r="C256" s="185"/>
      <c r="D256" s="185"/>
      <c r="E256" s="185"/>
      <c r="F256" s="185"/>
      <c r="G256" s="185"/>
      <c r="H256" s="185"/>
      <c r="I256" s="155"/>
      <c r="J256" s="156">
        <f>SUM(J235:J255)</f>
        <v>192750.8</v>
      </c>
    </row>
    <row r="257" spans="1:11" ht="15.75" x14ac:dyDescent="0.25">
      <c r="B257" s="196"/>
      <c r="C257" s="196"/>
      <c r="D257" s="196"/>
      <c r="E257" s="196"/>
      <c r="F257" s="196"/>
      <c r="G257" s="196"/>
      <c r="H257" s="196"/>
      <c r="I257" s="196"/>
      <c r="J257" s="196"/>
    </row>
    <row r="258" spans="1:11" ht="15.75" x14ac:dyDescent="0.25">
      <c r="B258" s="184">
        <v>12</v>
      </c>
      <c r="C258" s="184"/>
      <c r="D258" s="184"/>
      <c r="E258" s="143" t="s">
        <v>882</v>
      </c>
      <c r="F258" s="144"/>
      <c r="G258" s="144"/>
      <c r="H258" s="144"/>
      <c r="I258" s="145"/>
      <c r="J258" s="146"/>
    </row>
    <row r="259" spans="1:11" ht="31.5" x14ac:dyDescent="0.25">
      <c r="B259" s="157" t="s">
        <v>61</v>
      </c>
      <c r="C259" s="158" t="s">
        <v>131</v>
      </c>
      <c r="D259" s="147" t="s">
        <v>233</v>
      </c>
      <c r="E259" s="149" t="s">
        <v>924</v>
      </c>
      <c r="F259" s="150" t="s">
        <v>128</v>
      </c>
      <c r="G259" s="151">
        <v>407.4</v>
      </c>
      <c r="H259" s="152">
        <v>27.3</v>
      </c>
      <c r="I259" s="153">
        <f t="shared" ref="I259:I305" si="22">ROUND(H259*(1+$I$11),2)</f>
        <v>34.130000000000003</v>
      </c>
      <c r="J259" s="154">
        <f t="shared" ref="J259:J305" si="23">ROUND(G259*I259,2)</f>
        <v>13904.56</v>
      </c>
    </row>
    <row r="260" spans="1:11" ht="31.5" x14ac:dyDescent="0.25">
      <c r="B260" s="157" t="s">
        <v>62</v>
      </c>
      <c r="C260" s="158" t="s">
        <v>131</v>
      </c>
      <c r="D260" s="147" t="s">
        <v>253</v>
      </c>
      <c r="E260" s="149" t="s">
        <v>925</v>
      </c>
      <c r="F260" s="150" t="s">
        <v>128</v>
      </c>
      <c r="G260" s="151">
        <v>15.5</v>
      </c>
      <c r="H260" s="152">
        <v>30.68</v>
      </c>
      <c r="I260" s="153">
        <f t="shared" si="22"/>
        <v>38.35</v>
      </c>
      <c r="J260" s="154">
        <f t="shared" si="23"/>
        <v>594.42999999999995</v>
      </c>
    </row>
    <row r="261" spans="1:11" ht="31.5" x14ac:dyDescent="0.25">
      <c r="B261" s="157" t="s">
        <v>63</v>
      </c>
      <c r="C261" s="158" t="s">
        <v>131</v>
      </c>
      <c r="D261" s="147" t="s">
        <v>254</v>
      </c>
      <c r="E261" s="149" t="s">
        <v>926</v>
      </c>
      <c r="F261" s="150" t="s">
        <v>128</v>
      </c>
      <c r="G261" s="151">
        <v>51.5</v>
      </c>
      <c r="H261" s="152">
        <v>34.92</v>
      </c>
      <c r="I261" s="153">
        <f t="shared" si="22"/>
        <v>43.65</v>
      </c>
      <c r="J261" s="154">
        <f t="shared" si="23"/>
        <v>2247.98</v>
      </c>
    </row>
    <row r="262" spans="1:11" ht="31.5" x14ac:dyDescent="0.25">
      <c r="B262" s="157" t="s">
        <v>64</v>
      </c>
      <c r="C262" s="158" t="s">
        <v>131</v>
      </c>
      <c r="D262" s="147" t="s">
        <v>234</v>
      </c>
      <c r="E262" s="149" t="s">
        <v>927</v>
      </c>
      <c r="F262" s="150" t="s">
        <v>128</v>
      </c>
      <c r="G262" s="151">
        <v>44.5</v>
      </c>
      <c r="H262" s="152">
        <v>34.33</v>
      </c>
      <c r="I262" s="153">
        <f t="shared" si="22"/>
        <v>42.91</v>
      </c>
      <c r="J262" s="154">
        <f t="shared" si="23"/>
        <v>1909.5</v>
      </c>
    </row>
    <row r="263" spans="1:11" ht="31.5" x14ac:dyDescent="0.25">
      <c r="B263" s="157" t="s">
        <v>65</v>
      </c>
      <c r="C263" s="158" t="s">
        <v>131</v>
      </c>
      <c r="D263" s="147" t="s">
        <v>235</v>
      </c>
      <c r="E263" s="149" t="s">
        <v>928</v>
      </c>
      <c r="F263" s="150" t="s">
        <v>128</v>
      </c>
      <c r="G263" s="151">
        <v>316.7</v>
      </c>
      <c r="H263" s="152">
        <v>77.010000000000005</v>
      </c>
      <c r="I263" s="153">
        <f t="shared" si="22"/>
        <v>96.26</v>
      </c>
      <c r="J263" s="154">
        <f t="shared" si="23"/>
        <v>30485.54</v>
      </c>
    </row>
    <row r="264" spans="1:11" s="133" customFormat="1" ht="31.5" x14ac:dyDescent="0.25">
      <c r="A264" s="83"/>
      <c r="B264" s="157" t="s">
        <v>66</v>
      </c>
      <c r="C264" s="158" t="s">
        <v>431</v>
      </c>
      <c r="D264" s="147" t="s">
        <v>929</v>
      </c>
      <c r="E264" s="149" t="s">
        <v>930</v>
      </c>
      <c r="F264" s="150" t="s">
        <v>134</v>
      </c>
      <c r="G264" s="151">
        <v>24</v>
      </c>
      <c r="H264" s="152">
        <v>38.42</v>
      </c>
      <c r="I264" s="153">
        <f t="shared" si="22"/>
        <v>48.03</v>
      </c>
      <c r="J264" s="154">
        <f t="shared" si="23"/>
        <v>1152.72</v>
      </c>
      <c r="K264" s="83"/>
    </row>
    <row r="265" spans="1:11" ht="47.25" x14ac:dyDescent="0.25">
      <c r="B265" s="157" t="s">
        <v>883</v>
      </c>
      <c r="C265" s="158" t="s">
        <v>131</v>
      </c>
      <c r="D265" s="147" t="s">
        <v>261</v>
      </c>
      <c r="E265" s="149" t="s">
        <v>931</v>
      </c>
      <c r="F265" s="150" t="s">
        <v>134</v>
      </c>
      <c r="G265" s="151">
        <v>83</v>
      </c>
      <c r="H265" s="152">
        <v>6.97</v>
      </c>
      <c r="I265" s="153">
        <f t="shared" si="22"/>
        <v>8.7100000000000009</v>
      </c>
      <c r="J265" s="154">
        <f t="shared" si="23"/>
        <v>722.93</v>
      </c>
    </row>
    <row r="266" spans="1:11" ht="63" x14ac:dyDescent="0.25">
      <c r="B266" s="157" t="s">
        <v>884</v>
      </c>
      <c r="C266" s="158" t="s">
        <v>131</v>
      </c>
      <c r="D266" s="147" t="s">
        <v>307</v>
      </c>
      <c r="E266" s="149" t="s">
        <v>932</v>
      </c>
      <c r="F266" s="150" t="s">
        <v>134</v>
      </c>
      <c r="G266" s="151">
        <v>2</v>
      </c>
      <c r="H266" s="152">
        <v>9.44</v>
      </c>
      <c r="I266" s="153">
        <f t="shared" si="22"/>
        <v>11.8</v>
      </c>
      <c r="J266" s="154">
        <f t="shared" si="23"/>
        <v>23.6</v>
      </c>
    </row>
    <row r="267" spans="1:11" ht="47.25" x14ac:dyDescent="0.25">
      <c r="B267" s="157" t="s">
        <v>885</v>
      </c>
      <c r="C267" s="158" t="s">
        <v>131</v>
      </c>
      <c r="D267" s="147" t="s">
        <v>321</v>
      </c>
      <c r="E267" s="149" t="s">
        <v>933</v>
      </c>
      <c r="F267" s="150" t="s">
        <v>134</v>
      </c>
      <c r="G267" s="151">
        <v>56</v>
      </c>
      <c r="H267" s="152">
        <v>15.67</v>
      </c>
      <c r="I267" s="153">
        <f t="shared" si="22"/>
        <v>19.59</v>
      </c>
      <c r="J267" s="154">
        <f t="shared" si="23"/>
        <v>1097.04</v>
      </c>
    </row>
    <row r="268" spans="1:11" ht="47.25" x14ac:dyDescent="0.25">
      <c r="B268" s="157" t="s">
        <v>886</v>
      </c>
      <c r="C268" s="158" t="s">
        <v>131</v>
      </c>
      <c r="D268" s="147" t="s">
        <v>273</v>
      </c>
      <c r="E268" s="149" t="s">
        <v>934</v>
      </c>
      <c r="F268" s="150" t="s">
        <v>134</v>
      </c>
      <c r="G268" s="151">
        <v>16</v>
      </c>
      <c r="H268" s="152">
        <v>46.45</v>
      </c>
      <c r="I268" s="153">
        <f t="shared" si="22"/>
        <v>58.06</v>
      </c>
      <c r="J268" s="154">
        <f t="shared" si="23"/>
        <v>928.96</v>
      </c>
    </row>
    <row r="269" spans="1:11" ht="31.5" x14ac:dyDescent="0.25">
      <c r="B269" s="157" t="s">
        <v>887</v>
      </c>
      <c r="C269" s="158" t="s">
        <v>131</v>
      </c>
      <c r="D269" s="147" t="s">
        <v>314</v>
      </c>
      <c r="E269" s="149" t="s">
        <v>935</v>
      </c>
      <c r="F269" s="150" t="s">
        <v>134</v>
      </c>
      <c r="G269" s="151">
        <v>16</v>
      </c>
      <c r="H269" s="152">
        <v>17.03</v>
      </c>
      <c r="I269" s="153">
        <f t="shared" si="22"/>
        <v>21.29</v>
      </c>
      <c r="J269" s="154">
        <f t="shared" si="23"/>
        <v>340.64</v>
      </c>
    </row>
    <row r="270" spans="1:11" ht="31.5" x14ac:dyDescent="0.25">
      <c r="B270" s="157" t="s">
        <v>888</v>
      </c>
      <c r="C270" s="158" t="s">
        <v>131</v>
      </c>
      <c r="D270" s="147" t="s">
        <v>315</v>
      </c>
      <c r="E270" s="149" t="s">
        <v>936</v>
      </c>
      <c r="F270" s="150" t="s">
        <v>134</v>
      </c>
      <c r="G270" s="151">
        <v>38</v>
      </c>
      <c r="H270" s="152">
        <v>19.04</v>
      </c>
      <c r="I270" s="153">
        <f t="shared" si="22"/>
        <v>23.8</v>
      </c>
      <c r="J270" s="154">
        <f t="shared" si="23"/>
        <v>904.4</v>
      </c>
    </row>
    <row r="271" spans="1:11" s="133" customFormat="1" ht="31.5" x14ac:dyDescent="0.25">
      <c r="A271" s="83"/>
      <c r="B271" s="157" t="s">
        <v>889</v>
      </c>
      <c r="C271" s="158" t="s">
        <v>431</v>
      </c>
      <c r="D271" s="147" t="s">
        <v>937</v>
      </c>
      <c r="E271" s="149" t="s">
        <v>938</v>
      </c>
      <c r="F271" s="150" t="s">
        <v>134</v>
      </c>
      <c r="G271" s="151">
        <v>18</v>
      </c>
      <c r="H271" s="152">
        <v>33.14</v>
      </c>
      <c r="I271" s="153">
        <f t="shared" si="22"/>
        <v>41.43</v>
      </c>
      <c r="J271" s="154">
        <f t="shared" si="23"/>
        <v>745.74</v>
      </c>
      <c r="K271" s="83"/>
    </row>
    <row r="272" spans="1:11" ht="31.5" x14ac:dyDescent="0.25">
      <c r="B272" s="157" t="s">
        <v>890</v>
      </c>
      <c r="C272" s="158" t="s">
        <v>131</v>
      </c>
      <c r="D272" s="147" t="s">
        <v>379</v>
      </c>
      <c r="E272" s="149" t="s">
        <v>939</v>
      </c>
      <c r="F272" s="150" t="s">
        <v>134</v>
      </c>
      <c r="G272" s="151">
        <v>1</v>
      </c>
      <c r="H272" s="152">
        <v>32.54</v>
      </c>
      <c r="I272" s="153">
        <f t="shared" si="22"/>
        <v>40.68</v>
      </c>
      <c r="J272" s="154">
        <f t="shared" si="23"/>
        <v>40.68</v>
      </c>
    </row>
    <row r="273" spans="1:11" ht="31.5" x14ac:dyDescent="0.25">
      <c r="B273" s="157" t="s">
        <v>891</v>
      </c>
      <c r="C273" s="158" t="s">
        <v>131</v>
      </c>
      <c r="D273" s="147" t="s">
        <v>319</v>
      </c>
      <c r="E273" s="149" t="s">
        <v>940</v>
      </c>
      <c r="F273" s="150" t="s">
        <v>134</v>
      </c>
      <c r="G273" s="151">
        <v>25</v>
      </c>
      <c r="H273" s="152">
        <v>31.97</v>
      </c>
      <c r="I273" s="153">
        <f t="shared" si="22"/>
        <v>39.96</v>
      </c>
      <c r="J273" s="154">
        <f t="shared" si="23"/>
        <v>999</v>
      </c>
    </row>
    <row r="274" spans="1:11" ht="31.5" x14ac:dyDescent="0.25">
      <c r="B274" s="157" t="s">
        <v>892</v>
      </c>
      <c r="C274" s="158" t="s">
        <v>131</v>
      </c>
      <c r="D274" s="147" t="s">
        <v>258</v>
      </c>
      <c r="E274" s="149" t="s">
        <v>941</v>
      </c>
      <c r="F274" s="150" t="s">
        <v>134</v>
      </c>
      <c r="G274" s="151">
        <v>216</v>
      </c>
      <c r="H274" s="152">
        <v>9.91</v>
      </c>
      <c r="I274" s="153">
        <f t="shared" si="22"/>
        <v>12.39</v>
      </c>
      <c r="J274" s="154">
        <f t="shared" si="23"/>
        <v>2676.24</v>
      </c>
    </row>
    <row r="275" spans="1:11" ht="31.5" x14ac:dyDescent="0.25">
      <c r="B275" s="157" t="s">
        <v>893</v>
      </c>
      <c r="C275" s="158" t="s">
        <v>131</v>
      </c>
      <c r="D275" s="147" t="s">
        <v>316</v>
      </c>
      <c r="E275" s="149" t="s">
        <v>942</v>
      </c>
      <c r="F275" s="150" t="s">
        <v>134</v>
      </c>
      <c r="G275" s="151">
        <v>2</v>
      </c>
      <c r="H275" s="152">
        <v>20.21</v>
      </c>
      <c r="I275" s="153">
        <f t="shared" si="22"/>
        <v>25.26</v>
      </c>
      <c r="J275" s="154">
        <f t="shared" si="23"/>
        <v>50.52</v>
      </c>
    </row>
    <row r="276" spans="1:11" ht="31.5" x14ac:dyDescent="0.25">
      <c r="B276" s="157" t="s">
        <v>894</v>
      </c>
      <c r="C276" s="158" t="s">
        <v>131</v>
      </c>
      <c r="D276" s="147" t="s">
        <v>318</v>
      </c>
      <c r="E276" s="149" t="s">
        <v>943</v>
      </c>
      <c r="F276" s="150" t="s">
        <v>134</v>
      </c>
      <c r="G276" s="151">
        <v>5</v>
      </c>
      <c r="H276" s="152">
        <v>22.3</v>
      </c>
      <c r="I276" s="153">
        <f t="shared" si="22"/>
        <v>27.88</v>
      </c>
      <c r="J276" s="154">
        <f t="shared" si="23"/>
        <v>139.4</v>
      </c>
    </row>
    <row r="277" spans="1:11" ht="31.5" x14ac:dyDescent="0.25">
      <c r="B277" s="157" t="s">
        <v>895</v>
      </c>
      <c r="C277" s="158" t="s">
        <v>131</v>
      </c>
      <c r="D277" s="147" t="s">
        <v>263</v>
      </c>
      <c r="E277" s="149" t="s">
        <v>944</v>
      </c>
      <c r="F277" s="150" t="s">
        <v>134</v>
      </c>
      <c r="G277" s="151">
        <v>1</v>
      </c>
      <c r="H277" s="152">
        <v>47.47</v>
      </c>
      <c r="I277" s="153">
        <f t="shared" si="22"/>
        <v>59.34</v>
      </c>
      <c r="J277" s="154">
        <f t="shared" si="23"/>
        <v>59.34</v>
      </c>
    </row>
    <row r="278" spans="1:11" ht="31.5" x14ac:dyDescent="0.25">
      <c r="B278" s="157" t="s">
        <v>896</v>
      </c>
      <c r="C278" s="158" t="s">
        <v>131</v>
      </c>
      <c r="D278" s="147" t="s">
        <v>265</v>
      </c>
      <c r="E278" s="149" t="s">
        <v>945</v>
      </c>
      <c r="F278" s="150" t="s">
        <v>134</v>
      </c>
      <c r="G278" s="151">
        <v>45</v>
      </c>
      <c r="H278" s="152">
        <v>142.08000000000001</v>
      </c>
      <c r="I278" s="153">
        <f t="shared" si="22"/>
        <v>177.6</v>
      </c>
      <c r="J278" s="154">
        <f t="shared" si="23"/>
        <v>7992</v>
      </c>
    </row>
    <row r="279" spans="1:11" s="133" customFormat="1" ht="31.5" x14ac:dyDescent="0.25">
      <c r="A279" s="83"/>
      <c r="B279" s="157" t="s">
        <v>897</v>
      </c>
      <c r="C279" s="158" t="s">
        <v>431</v>
      </c>
      <c r="D279" s="147" t="s">
        <v>946</v>
      </c>
      <c r="E279" s="149" t="s">
        <v>947</v>
      </c>
      <c r="F279" s="150" t="s">
        <v>134</v>
      </c>
      <c r="G279" s="151">
        <v>4</v>
      </c>
      <c r="H279" s="152">
        <v>9.91</v>
      </c>
      <c r="I279" s="153">
        <f t="shared" si="22"/>
        <v>12.39</v>
      </c>
      <c r="J279" s="154">
        <f t="shared" si="23"/>
        <v>49.56</v>
      </c>
      <c r="K279" s="83"/>
    </row>
    <row r="280" spans="1:11" ht="31.5" x14ac:dyDescent="0.25">
      <c r="B280" s="157" t="s">
        <v>898</v>
      </c>
      <c r="C280" s="158" t="s">
        <v>131</v>
      </c>
      <c r="D280" s="147" t="s">
        <v>259</v>
      </c>
      <c r="E280" s="149" t="s">
        <v>948</v>
      </c>
      <c r="F280" s="150" t="s">
        <v>134</v>
      </c>
      <c r="G280" s="151">
        <v>2</v>
      </c>
      <c r="H280" s="152">
        <v>10.84</v>
      </c>
      <c r="I280" s="153">
        <f t="shared" si="22"/>
        <v>13.55</v>
      </c>
      <c r="J280" s="154">
        <f t="shared" si="23"/>
        <v>27.1</v>
      </c>
    </row>
    <row r="281" spans="1:11" ht="31.5" x14ac:dyDescent="0.25">
      <c r="B281" s="157" t="s">
        <v>899</v>
      </c>
      <c r="C281" s="158" t="s">
        <v>131</v>
      </c>
      <c r="D281" s="147" t="s">
        <v>317</v>
      </c>
      <c r="E281" s="149" t="s">
        <v>949</v>
      </c>
      <c r="F281" s="150" t="s">
        <v>134</v>
      </c>
      <c r="G281" s="151">
        <v>1</v>
      </c>
      <c r="H281" s="152">
        <v>20.28</v>
      </c>
      <c r="I281" s="153">
        <f t="shared" si="22"/>
        <v>25.35</v>
      </c>
      <c r="J281" s="154">
        <f t="shared" si="23"/>
        <v>25.35</v>
      </c>
    </row>
    <row r="282" spans="1:11" ht="47.25" x14ac:dyDescent="0.25">
      <c r="B282" s="157" t="s">
        <v>900</v>
      </c>
      <c r="C282" s="158" t="s">
        <v>131</v>
      </c>
      <c r="D282" s="147" t="s">
        <v>255</v>
      </c>
      <c r="E282" s="149" t="s">
        <v>950</v>
      </c>
      <c r="F282" s="150" t="s">
        <v>134</v>
      </c>
      <c r="G282" s="151">
        <v>38</v>
      </c>
      <c r="H282" s="152">
        <v>18.89</v>
      </c>
      <c r="I282" s="153">
        <f t="shared" si="22"/>
        <v>23.61</v>
      </c>
      <c r="J282" s="154">
        <f t="shared" si="23"/>
        <v>897.18</v>
      </c>
    </row>
    <row r="283" spans="1:11" ht="47.25" x14ac:dyDescent="0.25">
      <c r="B283" s="157" t="s">
        <v>901</v>
      </c>
      <c r="C283" s="158" t="s">
        <v>131</v>
      </c>
      <c r="D283" s="147" t="s">
        <v>298</v>
      </c>
      <c r="E283" s="149" t="s">
        <v>951</v>
      </c>
      <c r="F283" s="150" t="s">
        <v>134</v>
      </c>
      <c r="G283" s="151">
        <v>83</v>
      </c>
      <c r="H283" s="152">
        <v>15.04</v>
      </c>
      <c r="I283" s="153">
        <f t="shared" si="22"/>
        <v>18.8</v>
      </c>
      <c r="J283" s="154">
        <f t="shared" si="23"/>
        <v>1560.4</v>
      </c>
    </row>
    <row r="284" spans="1:11" ht="31.5" x14ac:dyDescent="0.25">
      <c r="B284" s="157" t="s">
        <v>902</v>
      </c>
      <c r="C284" s="158" t="s">
        <v>131</v>
      </c>
      <c r="D284" s="147" t="s">
        <v>260</v>
      </c>
      <c r="E284" s="149" t="s">
        <v>952</v>
      </c>
      <c r="F284" s="150" t="s">
        <v>134</v>
      </c>
      <c r="G284" s="151">
        <v>40</v>
      </c>
      <c r="H284" s="152">
        <v>7.41</v>
      </c>
      <c r="I284" s="153">
        <f t="shared" si="22"/>
        <v>9.26</v>
      </c>
      <c r="J284" s="154">
        <f t="shared" si="23"/>
        <v>370.4</v>
      </c>
    </row>
    <row r="285" spans="1:11" ht="31.5" x14ac:dyDescent="0.25">
      <c r="B285" s="157" t="s">
        <v>903</v>
      </c>
      <c r="C285" s="158" t="s">
        <v>131</v>
      </c>
      <c r="D285" s="147" t="s">
        <v>320</v>
      </c>
      <c r="E285" s="149" t="s">
        <v>953</v>
      </c>
      <c r="F285" s="150" t="s">
        <v>134</v>
      </c>
      <c r="G285" s="151">
        <v>16</v>
      </c>
      <c r="H285" s="152">
        <v>17.14</v>
      </c>
      <c r="I285" s="153">
        <f t="shared" si="22"/>
        <v>21.43</v>
      </c>
      <c r="J285" s="154">
        <f t="shared" si="23"/>
        <v>342.88</v>
      </c>
    </row>
    <row r="286" spans="1:11" ht="31.5" x14ac:dyDescent="0.25">
      <c r="B286" s="157" t="s">
        <v>904</v>
      </c>
      <c r="C286" s="158" t="s">
        <v>131</v>
      </c>
      <c r="D286" s="147" t="s">
        <v>271</v>
      </c>
      <c r="E286" s="149" t="s">
        <v>954</v>
      </c>
      <c r="F286" s="150" t="s">
        <v>134</v>
      </c>
      <c r="G286" s="151">
        <v>53</v>
      </c>
      <c r="H286" s="152">
        <v>25.82</v>
      </c>
      <c r="I286" s="153">
        <f t="shared" si="22"/>
        <v>32.28</v>
      </c>
      <c r="J286" s="154">
        <f t="shared" si="23"/>
        <v>1710.84</v>
      </c>
    </row>
    <row r="287" spans="1:11" ht="47.25" x14ac:dyDescent="0.25">
      <c r="B287" s="157" t="s">
        <v>905</v>
      </c>
      <c r="C287" s="158" t="s">
        <v>131</v>
      </c>
      <c r="D287" s="147" t="s">
        <v>256</v>
      </c>
      <c r="E287" s="149" t="s">
        <v>955</v>
      </c>
      <c r="F287" s="150" t="s">
        <v>134</v>
      </c>
      <c r="G287" s="151">
        <v>3</v>
      </c>
      <c r="H287" s="152">
        <v>8.3000000000000007</v>
      </c>
      <c r="I287" s="153">
        <f t="shared" si="22"/>
        <v>10.38</v>
      </c>
      <c r="J287" s="154">
        <f t="shared" si="23"/>
        <v>31.14</v>
      </c>
    </row>
    <row r="288" spans="1:11" ht="31.5" x14ac:dyDescent="0.25">
      <c r="B288" s="157" t="s">
        <v>906</v>
      </c>
      <c r="C288" s="158" t="s">
        <v>131</v>
      </c>
      <c r="D288" s="147" t="s">
        <v>272</v>
      </c>
      <c r="E288" s="149" t="s">
        <v>956</v>
      </c>
      <c r="F288" s="150" t="s">
        <v>134</v>
      </c>
      <c r="G288" s="151">
        <v>15</v>
      </c>
      <c r="H288" s="152">
        <v>68.14</v>
      </c>
      <c r="I288" s="153">
        <f t="shared" si="22"/>
        <v>85.18</v>
      </c>
      <c r="J288" s="154">
        <f t="shared" si="23"/>
        <v>1277.7</v>
      </c>
    </row>
    <row r="289" spans="1:11" ht="31.5" x14ac:dyDescent="0.25">
      <c r="B289" s="157" t="s">
        <v>907</v>
      </c>
      <c r="C289" s="158" t="s">
        <v>131</v>
      </c>
      <c r="D289" s="147" t="s">
        <v>262</v>
      </c>
      <c r="E289" s="149" t="s">
        <v>957</v>
      </c>
      <c r="F289" s="150" t="s">
        <v>134</v>
      </c>
      <c r="G289" s="151">
        <v>64</v>
      </c>
      <c r="H289" s="152">
        <v>13.72</v>
      </c>
      <c r="I289" s="153">
        <f t="shared" si="22"/>
        <v>17.149999999999999</v>
      </c>
      <c r="J289" s="154">
        <f t="shared" si="23"/>
        <v>1097.5999999999999</v>
      </c>
    </row>
    <row r="290" spans="1:11" ht="31.5" x14ac:dyDescent="0.25">
      <c r="B290" s="157" t="s">
        <v>908</v>
      </c>
      <c r="C290" s="158" t="s">
        <v>131</v>
      </c>
      <c r="D290" s="147" t="s">
        <v>323</v>
      </c>
      <c r="E290" s="149" t="s">
        <v>958</v>
      </c>
      <c r="F290" s="150" t="s">
        <v>134</v>
      </c>
      <c r="G290" s="151">
        <v>1</v>
      </c>
      <c r="H290" s="152">
        <v>28.94</v>
      </c>
      <c r="I290" s="153">
        <f t="shared" si="22"/>
        <v>36.18</v>
      </c>
      <c r="J290" s="154">
        <f t="shared" si="23"/>
        <v>36.18</v>
      </c>
    </row>
    <row r="291" spans="1:11" ht="31.5" x14ac:dyDescent="0.25">
      <c r="B291" s="157" t="s">
        <v>909</v>
      </c>
      <c r="C291" s="158" t="s">
        <v>131</v>
      </c>
      <c r="D291" s="147" t="s">
        <v>322</v>
      </c>
      <c r="E291" s="149" t="s">
        <v>959</v>
      </c>
      <c r="F291" s="150" t="s">
        <v>134</v>
      </c>
      <c r="G291" s="151">
        <v>8</v>
      </c>
      <c r="H291" s="152">
        <v>33.840000000000003</v>
      </c>
      <c r="I291" s="153">
        <f t="shared" si="22"/>
        <v>42.3</v>
      </c>
      <c r="J291" s="154">
        <f t="shared" si="23"/>
        <v>338.4</v>
      </c>
    </row>
    <row r="292" spans="1:11" ht="31.5" x14ac:dyDescent="0.25">
      <c r="B292" s="157" t="s">
        <v>910</v>
      </c>
      <c r="C292" s="158" t="s">
        <v>131</v>
      </c>
      <c r="D292" s="147" t="s">
        <v>275</v>
      </c>
      <c r="E292" s="149" t="s">
        <v>960</v>
      </c>
      <c r="F292" s="150" t="s">
        <v>134</v>
      </c>
      <c r="G292" s="151">
        <v>3</v>
      </c>
      <c r="H292" s="152">
        <v>54.74</v>
      </c>
      <c r="I292" s="153">
        <f t="shared" si="22"/>
        <v>68.430000000000007</v>
      </c>
      <c r="J292" s="154">
        <f t="shared" si="23"/>
        <v>205.29</v>
      </c>
    </row>
    <row r="293" spans="1:11" ht="31.5" x14ac:dyDescent="0.25">
      <c r="B293" s="157" t="s">
        <v>911</v>
      </c>
      <c r="C293" s="158" t="s">
        <v>131</v>
      </c>
      <c r="D293" s="147" t="s">
        <v>277</v>
      </c>
      <c r="E293" s="149" t="s">
        <v>961</v>
      </c>
      <c r="F293" s="150" t="s">
        <v>134</v>
      </c>
      <c r="G293" s="151">
        <v>18</v>
      </c>
      <c r="H293" s="152">
        <v>121.02</v>
      </c>
      <c r="I293" s="153">
        <f t="shared" si="22"/>
        <v>151.28</v>
      </c>
      <c r="J293" s="154">
        <f t="shared" si="23"/>
        <v>2723.04</v>
      </c>
    </row>
    <row r="294" spans="1:11" ht="31.5" x14ac:dyDescent="0.25">
      <c r="B294" s="157" t="s">
        <v>912</v>
      </c>
      <c r="C294" s="158" t="s">
        <v>131</v>
      </c>
      <c r="D294" s="147" t="s">
        <v>274</v>
      </c>
      <c r="E294" s="149" t="s">
        <v>962</v>
      </c>
      <c r="F294" s="150" t="s">
        <v>134</v>
      </c>
      <c r="G294" s="151">
        <v>19</v>
      </c>
      <c r="H294" s="152">
        <v>22.97</v>
      </c>
      <c r="I294" s="153">
        <f t="shared" si="22"/>
        <v>28.71</v>
      </c>
      <c r="J294" s="154">
        <f t="shared" si="23"/>
        <v>545.49</v>
      </c>
    </row>
    <row r="295" spans="1:11" ht="31.5" x14ac:dyDescent="0.25">
      <c r="B295" s="157" t="s">
        <v>913</v>
      </c>
      <c r="C295" s="158" t="s">
        <v>131</v>
      </c>
      <c r="D295" s="147" t="s">
        <v>278</v>
      </c>
      <c r="E295" s="149" t="s">
        <v>963</v>
      </c>
      <c r="F295" s="150" t="s">
        <v>134</v>
      </c>
      <c r="G295" s="151">
        <v>33</v>
      </c>
      <c r="H295" s="152">
        <v>140.63999999999999</v>
      </c>
      <c r="I295" s="153">
        <f t="shared" si="22"/>
        <v>175.8</v>
      </c>
      <c r="J295" s="154">
        <f t="shared" si="23"/>
        <v>5801.4</v>
      </c>
    </row>
    <row r="296" spans="1:11" ht="47.25" x14ac:dyDescent="0.25">
      <c r="B296" s="157" t="s">
        <v>914</v>
      </c>
      <c r="C296" s="158" t="s">
        <v>131</v>
      </c>
      <c r="D296" s="147" t="s">
        <v>257</v>
      </c>
      <c r="E296" s="149" t="s">
        <v>964</v>
      </c>
      <c r="F296" s="150" t="s">
        <v>134</v>
      </c>
      <c r="G296" s="151">
        <v>4</v>
      </c>
      <c r="H296" s="152">
        <v>23.67</v>
      </c>
      <c r="I296" s="153">
        <f t="shared" si="22"/>
        <v>29.59</v>
      </c>
      <c r="J296" s="154">
        <f t="shared" si="23"/>
        <v>118.36</v>
      </c>
    </row>
    <row r="297" spans="1:11" ht="31.5" x14ac:dyDescent="0.25">
      <c r="B297" s="157" t="s">
        <v>915</v>
      </c>
      <c r="C297" s="158" t="s">
        <v>131</v>
      </c>
      <c r="D297" s="147" t="s">
        <v>368</v>
      </c>
      <c r="E297" s="149" t="s">
        <v>965</v>
      </c>
      <c r="F297" s="150" t="s">
        <v>134</v>
      </c>
      <c r="G297" s="151">
        <v>8</v>
      </c>
      <c r="H297" s="152">
        <v>421.01</v>
      </c>
      <c r="I297" s="153">
        <f t="shared" si="22"/>
        <v>526.26</v>
      </c>
      <c r="J297" s="154">
        <f t="shared" si="23"/>
        <v>4210.08</v>
      </c>
    </row>
    <row r="298" spans="1:11" ht="31.5" x14ac:dyDescent="0.25">
      <c r="B298" s="157" t="s">
        <v>916</v>
      </c>
      <c r="C298" s="158" t="s">
        <v>131</v>
      </c>
      <c r="D298" s="147" t="s">
        <v>369</v>
      </c>
      <c r="E298" s="149" t="s">
        <v>966</v>
      </c>
      <c r="F298" s="150" t="s">
        <v>134</v>
      </c>
      <c r="G298" s="151">
        <v>16</v>
      </c>
      <c r="H298" s="152">
        <v>199.09</v>
      </c>
      <c r="I298" s="153">
        <f t="shared" si="22"/>
        <v>248.86</v>
      </c>
      <c r="J298" s="154">
        <f t="shared" si="23"/>
        <v>3981.76</v>
      </c>
    </row>
    <row r="299" spans="1:11" ht="31.5" x14ac:dyDescent="0.25">
      <c r="B299" s="157" t="s">
        <v>917</v>
      </c>
      <c r="C299" s="158" t="s">
        <v>131</v>
      </c>
      <c r="D299" s="147" t="s">
        <v>364</v>
      </c>
      <c r="E299" s="149" t="s">
        <v>967</v>
      </c>
      <c r="F299" s="150" t="s">
        <v>134</v>
      </c>
      <c r="G299" s="151">
        <v>39</v>
      </c>
      <c r="H299" s="152">
        <v>112.47</v>
      </c>
      <c r="I299" s="153">
        <f t="shared" si="22"/>
        <v>140.59</v>
      </c>
      <c r="J299" s="154">
        <f t="shared" si="23"/>
        <v>5483.01</v>
      </c>
    </row>
    <row r="300" spans="1:11" ht="31.5" x14ac:dyDescent="0.25">
      <c r="B300" s="157" t="s">
        <v>918</v>
      </c>
      <c r="C300" s="158" t="s">
        <v>131</v>
      </c>
      <c r="D300" s="147" t="s">
        <v>363</v>
      </c>
      <c r="E300" s="149" t="s">
        <v>968</v>
      </c>
      <c r="F300" s="150" t="s">
        <v>134</v>
      </c>
      <c r="G300" s="151">
        <v>13</v>
      </c>
      <c r="H300" s="152">
        <v>106.81</v>
      </c>
      <c r="I300" s="153">
        <f t="shared" si="22"/>
        <v>133.51</v>
      </c>
      <c r="J300" s="154">
        <f t="shared" si="23"/>
        <v>1735.63</v>
      </c>
    </row>
    <row r="301" spans="1:11" ht="31.5" x14ac:dyDescent="0.25">
      <c r="B301" s="157" t="s">
        <v>919</v>
      </c>
      <c r="C301" s="158" t="s">
        <v>131</v>
      </c>
      <c r="D301" s="147" t="s">
        <v>376</v>
      </c>
      <c r="E301" s="149" t="s">
        <v>969</v>
      </c>
      <c r="F301" s="150" t="s">
        <v>134</v>
      </c>
      <c r="G301" s="151">
        <v>1</v>
      </c>
      <c r="H301" s="152">
        <v>31.14</v>
      </c>
      <c r="I301" s="153">
        <f t="shared" si="22"/>
        <v>38.93</v>
      </c>
      <c r="J301" s="154">
        <f t="shared" si="23"/>
        <v>38.93</v>
      </c>
    </row>
    <row r="302" spans="1:11" ht="31.5" x14ac:dyDescent="0.25">
      <c r="B302" s="157" t="s">
        <v>920</v>
      </c>
      <c r="C302" s="158" t="s">
        <v>131</v>
      </c>
      <c r="D302" s="147" t="s">
        <v>365</v>
      </c>
      <c r="E302" s="149" t="s">
        <v>970</v>
      </c>
      <c r="F302" s="150" t="s">
        <v>134</v>
      </c>
      <c r="G302" s="151">
        <v>1</v>
      </c>
      <c r="H302" s="152">
        <v>37.700000000000003</v>
      </c>
      <c r="I302" s="153">
        <f t="shared" si="22"/>
        <v>47.13</v>
      </c>
      <c r="J302" s="154">
        <f t="shared" si="23"/>
        <v>47.13</v>
      </c>
    </row>
    <row r="303" spans="1:11" ht="31.5" x14ac:dyDescent="0.25">
      <c r="B303" s="157" t="s">
        <v>921</v>
      </c>
      <c r="C303" s="158" t="s">
        <v>131</v>
      </c>
      <c r="D303" s="147" t="s">
        <v>366</v>
      </c>
      <c r="E303" s="149" t="s">
        <v>971</v>
      </c>
      <c r="F303" s="150" t="s">
        <v>134</v>
      </c>
      <c r="G303" s="151">
        <v>1</v>
      </c>
      <c r="H303" s="152">
        <v>99.71</v>
      </c>
      <c r="I303" s="153">
        <f t="shared" si="22"/>
        <v>124.64</v>
      </c>
      <c r="J303" s="154">
        <f t="shared" si="23"/>
        <v>124.64</v>
      </c>
    </row>
    <row r="304" spans="1:11" s="133" customFormat="1" ht="31.5" x14ac:dyDescent="0.25">
      <c r="A304" s="83"/>
      <c r="B304" s="157" t="s">
        <v>922</v>
      </c>
      <c r="C304" s="158" t="s">
        <v>431</v>
      </c>
      <c r="D304" s="147" t="s">
        <v>972</v>
      </c>
      <c r="E304" s="149" t="s">
        <v>973</v>
      </c>
      <c r="F304" s="150" t="s">
        <v>134</v>
      </c>
      <c r="G304" s="151">
        <v>24</v>
      </c>
      <c r="H304" s="152">
        <v>334.36</v>
      </c>
      <c r="I304" s="153">
        <f t="shared" si="22"/>
        <v>417.95</v>
      </c>
      <c r="J304" s="154">
        <f t="shared" si="23"/>
        <v>10030.799999999999</v>
      </c>
      <c r="K304" s="83"/>
    </row>
    <row r="305" spans="1:11" s="133" customFormat="1" ht="31.5" x14ac:dyDescent="0.25">
      <c r="A305" s="83"/>
      <c r="B305" s="157" t="s">
        <v>923</v>
      </c>
      <c r="C305" s="158" t="s">
        <v>431</v>
      </c>
      <c r="D305" s="147" t="s">
        <v>974</v>
      </c>
      <c r="E305" s="149" t="s">
        <v>975</v>
      </c>
      <c r="F305" s="150" t="s">
        <v>134</v>
      </c>
      <c r="G305" s="151">
        <v>1</v>
      </c>
      <c r="H305" s="152">
        <v>72253.600000000006</v>
      </c>
      <c r="I305" s="153">
        <f t="shared" si="22"/>
        <v>90317</v>
      </c>
      <c r="J305" s="154">
        <f t="shared" si="23"/>
        <v>90317</v>
      </c>
      <c r="K305" s="83"/>
    </row>
    <row r="306" spans="1:11" ht="15.75" x14ac:dyDescent="0.25">
      <c r="B306" s="185" t="s">
        <v>18</v>
      </c>
      <c r="C306" s="185"/>
      <c r="D306" s="185"/>
      <c r="E306" s="185"/>
      <c r="F306" s="185"/>
      <c r="G306" s="185"/>
      <c r="H306" s="185"/>
      <c r="I306" s="161"/>
      <c r="J306" s="156">
        <f>SUM(J259:J305)</f>
        <v>200142.50999999995</v>
      </c>
    </row>
    <row r="307" spans="1:11" ht="15.75" x14ac:dyDescent="0.25">
      <c r="B307" s="196"/>
      <c r="C307" s="196"/>
      <c r="D307" s="196"/>
      <c r="E307" s="196"/>
      <c r="F307" s="196"/>
      <c r="G307" s="196"/>
      <c r="H307" s="196"/>
      <c r="I307" s="196"/>
      <c r="J307" s="196"/>
    </row>
    <row r="308" spans="1:11" ht="15.75" x14ac:dyDescent="0.25">
      <c r="B308" s="184">
        <v>13</v>
      </c>
      <c r="C308" s="184"/>
      <c r="D308" s="184"/>
      <c r="E308" s="143" t="s">
        <v>976</v>
      </c>
      <c r="F308" s="144"/>
      <c r="G308" s="144"/>
      <c r="H308" s="144"/>
      <c r="I308" s="145"/>
      <c r="J308" s="146"/>
    </row>
    <row r="309" spans="1:11" ht="31.5" x14ac:dyDescent="0.25">
      <c r="B309" s="157" t="s">
        <v>67</v>
      </c>
      <c r="C309" s="158" t="s">
        <v>131</v>
      </c>
      <c r="D309" s="147" t="s">
        <v>237</v>
      </c>
      <c r="E309" s="149" t="s">
        <v>993</v>
      </c>
      <c r="F309" s="150" t="s">
        <v>128</v>
      </c>
      <c r="G309" s="151">
        <v>163</v>
      </c>
      <c r="H309" s="152">
        <v>41.83</v>
      </c>
      <c r="I309" s="153">
        <f t="shared" ref="I309:I327" si="24">ROUND(H309*(1+$I$11),2)</f>
        <v>52.29</v>
      </c>
      <c r="J309" s="154">
        <f t="shared" ref="J309:J327" si="25">ROUND(G309*I309,2)</f>
        <v>8523.27</v>
      </c>
    </row>
    <row r="310" spans="1:11" ht="31.5" x14ac:dyDescent="0.25">
      <c r="B310" s="157" t="s">
        <v>68</v>
      </c>
      <c r="C310" s="158" t="s">
        <v>131</v>
      </c>
      <c r="D310" s="147" t="s">
        <v>238</v>
      </c>
      <c r="E310" s="149" t="s">
        <v>994</v>
      </c>
      <c r="F310" s="150" t="s">
        <v>128</v>
      </c>
      <c r="G310" s="151">
        <v>65.7</v>
      </c>
      <c r="H310" s="152">
        <v>86.64</v>
      </c>
      <c r="I310" s="153">
        <f t="shared" si="24"/>
        <v>108.3</v>
      </c>
      <c r="J310" s="154">
        <f t="shared" si="25"/>
        <v>7115.31</v>
      </c>
    </row>
    <row r="311" spans="1:11" ht="31.5" x14ac:dyDescent="0.25">
      <c r="B311" s="157" t="s">
        <v>69</v>
      </c>
      <c r="C311" s="158" t="s">
        <v>131</v>
      </c>
      <c r="D311" s="147" t="s">
        <v>132</v>
      </c>
      <c r="E311" s="149" t="s">
        <v>995</v>
      </c>
      <c r="F311" s="150" t="s">
        <v>128</v>
      </c>
      <c r="G311" s="151">
        <v>39.700000000000003</v>
      </c>
      <c r="H311" s="152">
        <v>144.63999999999999</v>
      </c>
      <c r="I311" s="153">
        <f t="shared" si="24"/>
        <v>180.8</v>
      </c>
      <c r="J311" s="154">
        <f t="shared" si="25"/>
        <v>7177.76</v>
      </c>
    </row>
    <row r="312" spans="1:11" ht="31.5" x14ac:dyDescent="0.25">
      <c r="B312" s="157" t="s">
        <v>977</v>
      </c>
      <c r="C312" s="158" t="s">
        <v>131</v>
      </c>
      <c r="D312" s="147" t="s">
        <v>133</v>
      </c>
      <c r="E312" s="149" t="s">
        <v>996</v>
      </c>
      <c r="F312" s="150" t="s">
        <v>128</v>
      </c>
      <c r="G312" s="151">
        <v>62.8</v>
      </c>
      <c r="H312" s="152">
        <v>226.42</v>
      </c>
      <c r="I312" s="153">
        <f t="shared" si="24"/>
        <v>283.02999999999997</v>
      </c>
      <c r="J312" s="154">
        <f t="shared" si="25"/>
        <v>17774.28</v>
      </c>
    </row>
    <row r="313" spans="1:11" ht="31.5" x14ac:dyDescent="0.25">
      <c r="B313" s="157" t="s">
        <v>978</v>
      </c>
      <c r="C313" s="158" t="s">
        <v>131</v>
      </c>
      <c r="D313" s="147" t="s">
        <v>236</v>
      </c>
      <c r="E313" s="149" t="s">
        <v>997</v>
      </c>
      <c r="F313" s="150" t="s">
        <v>128</v>
      </c>
      <c r="G313" s="151">
        <v>32.4</v>
      </c>
      <c r="H313" s="152">
        <v>27.99</v>
      </c>
      <c r="I313" s="153">
        <f t="shared" si="24"/>
        <v>34.99</v>
      </c>
      <c r="J313" s="154">
        <f t="shared" si="25"/>
        <v>1133.68</v>
      </c>
    </row>
    <row r="314" spans="1:11" ht="31.5" x14ac:dyDescent="0.25">
      <c r="B314" s="157" t="s">
        <v>979</v>
      </c>
      <c r="C314" s="158" t="s">
        <v>131</v>
      </c>
      <c r="D314" s="147" t="s">
        <v>268</v>
      </c>
      <c r="E314" s="149" t="s">
        <v>998</v>
      </c>
      <c r="F314" s="150" t="s">
        <v>134</v>
      </c>
      <c r="G314" s="151">
        <v>6</v>
      </c>
      <c r="H314" s="152">
        <v>82.71</v>
      </c>
      <c r="I314" s="153">
        <f t="shared" si="24"/>
        <v>103.39</v>
      </c>
      <c r="J314" s="154">
        <f t="shared" si="25"/>
        <v>620.34</v>
      </c>
    </row>
    <row r="315" spans="1:11" ht="31.5" x14ac:dyDescent="0.25">
      <c r="B315" s="157" t="s">
        <v>980</v>
      </c>
      <c r="C315" s="158" t="s">
        <v>131</v>
      </c>
      <c r="D315" s="147" t="s">
        <v>324</v>
      </c>
      <c r="E315" s="149" t="s">
        <v>999</v>
      </c>
      <c r="F315" s="150" t="s">
        <v>134</v>
      </c>
      <c r="G315" s="151">
        <v>6</v>
      </c>
      <c r="H315" s="152">
        <v>25.76</v>
      </c>
      <c r="I315" s="153">
        <f t="shared" si="24"/>
        <v>32.200000000000003</v>
      </c>
      <c r="J315" s="154">
        <f t="shared" si="25"/>
        <v>193.2</v>
      </c>
    </row>
    <row r="316" spans="1:11" s="133" customFormat="1" ht="31.5" x14ac:dyDescent="0.25">
      <c r="A316" s="83"/>
      <c r="B316" s="157" t="s">
        <v>981</v>
      </c>
      <c r="C316" s="158" t="s">
        <v>431</v>
      </c>
      <c r="D316" s="147" t="s">
        <v>1000</v>
      </c>
      <c r="E316" s="149" t="s">
        <v>1001</v>
      </c>
      <c r="F316" s="150" t="s">
        <v>134</v>
      </c>
      <c r="G316" s="151">
        <v>2</v>
      </c>
      <c r="H316" s="152">
        <v>131.66999999999999</v>
      </c>
      <c r="I316" s="153">
        <f t="shared" si="24"/>
        <v>164.59</v>
      </c>
      <c r="J316" s="154">
        <f t="shared" si="25"/>
        <v>329.18</v>
      </c>
      <c r="K316" s="83"/>
    </row>
    <row r="317" spans="1:11" ht="47.25" x14ac:dyDescent="0.25">
      <c r="B317" s="157" t="s">
        <v>982</v>
      </c>
      <c r="C317" s="158" t="s">
        <v>131</v>
      </c>
      <c r="D317" s="147" t="s">
        <v>270</v>
      </c>
      <c r="E317" s="149" t="s">
        <v>1002</v>
      </c>
      <c r="F317" s="150" t="s">
        <v>134</v>
      </c>
      <c r="G317" s="151">
        <v>16</v>
      </c>
      <c r="H317" s="152">
        <v>53</v>
      </c>
      <c r="I317" s="153">
        <f t="shared" si="24"/>
        <v>66.25</v>
      </c>
      <c r="J317" s="154">
        <f t="shared" si="25"/>
        <v>1060</v>
      </c>
    </row>
    <row r="318" spans="1:11" ht="31.5" x14ac:dyDescent="0.25">
      <c r="B318" s="157" t="s">
        <v>983</v>
      </c>
      <c r="C318" s="158" t="s">
        <v>131</v>
      </c>
      <c r="D318" s="147" t="s">
        <v>264</v>
      </c>
      <c r="E318" s="149" t="s">
        <v>1003</v>
      </c>
      <c r="F318" s="150" t="s">
        <v>134</v>
      </c>
      <c r="G318" s="151">
        <v>2</v>
      </c>
      <c r="H318" s="152">
        <v>18.399999999999999</v>
      </c>
      <c r="I318" s="153">
        <f t="shared" si="24"/>
        <v>23</v>
      </c>
      <c r="J318" s="154">
        <f t="shared" si="25"/>
        <v>46</v>
      </c>
    </row>
    <row r="319" spans="1:11" ht="47.25" x14ac:dyDescent="0.25">
      <c r="B319" s="157" t="s">
        <v>984</v>
      </c>
      <c r="C319" s="158" t="s">
        <v>131</v>
      </c>
      <c r="D319" s="147" t="s">
        <v>269</v>
      </c>
      <c r="E319" s="149" t="s">
        <v>1004</v>
      </c>
      <c r="F319" s="150" t="s">
        <v>134</v>
      </c>
      <c r="G319" s="151">
        <v>48</v>
      </c>
      <c r="H319" s="152">
        <v>51.68</v>
      </c>
      <c r="I319" s="153">
        <f t="shared" si="24"/>
        <v>64.599999999999994</v>
      </c>
      <c r="J319" s="154">
        <f t="shared" si="25"/>
        <v>3100.8</v>
      </c>
    </row>
    <row r="320" spans="1:11" ht="47.25" x14ac:dyDescent="0.25">
      <c r="B320" s="157" t="s">
        <v>985</v>
      </c>
      <c r="C320" s="158" t="s">
        <v>131</v>
      </c>
      <c r="D320" s="147" t="s">
        <v>326</v>
      </c>
      <c r="E320" s="149" t="s">
        <v>1005</v>
      </c>
      <c r="F320" s="150" t="s">
        <v>134</v>
      </c>
      <c r="G320" s="151">
        <v>1</v>
      </c>
      <c r="H320" s="152">
        <v>50.38</v>
      </c>
      <c r="I320" s="153">
        <f t="shared" si="24"/>
        <v>62.98</v>
      </c>
      <c r="J320" s="154">
        <f t="shared" si="25"/>
        <v>62.98</v>
      </c>
    </row>
    <row r="321" spans="1:11" s="133" customFormat="1" ht="31.5" x14ac:dyDescent="0.25">
      <c r="A321" s="83"/>
      <c r="B321" s="157" t="s">
        <v>986</v>
      </c>
      <c r="C321" s="158" t="s">
        <v>431</v>
      </c>
      <c r="D321" s="147" t="s">
        <v>1006</v>
      </c>
      <c r="E321" s="149" t="s">
        <v>1007</v>
      </c>
      <c r="F321" s="150" t="s">
        <v>134</v>
      </c>
      <c r="G321" s="151">
        <v>3</v>
      </c>
      <c r="H321" s="152">
        <v>122.61</v>
      </c>
      <c r="I321" s="153">
        <f t="shared" si="24"/>
        <v>153.26</v>
      </c>
      <c r="J321" s="154">
        <f t="shared" si="25"/>
        <v>459.78</v>
      </c>
      <c r="K321" s="83"/>
    </row>
    <row r="322" spans="1:11" s="133" customFormat="1" ht="31.5" x14ac:dyDescent="0.25">
      <c r="A322" s="83"/>
      <c r="B322" s="157" t="s">
        <v>987</v>
      </c>
      <c r="C322" s="158" t="s">
        <v>431</v>
      </c>
      <c r="D322" s="147" t="s">
        <v>1008</v>
      </c>
      <c r="E322" s="149" t="s">
        <v>1009</v>
      </c>
      <c r="F322" s="150" t="s">
        <v>134</v>
      </c>
      <c r="G322" s="151">
        <v>2</v>
      </c>
      <c r="H322" s="152">
        <v>122.61</v>
      </c>
      <c r="I322" s="153">
        <f t="shared" si="24"/>
        <v>153.26</v>
      </c>
      <c r="J322" s="154">
        <f t="shared" si="25"/>
        <v>306.52</v>
      </c>
      <c r="K322" s="83"/>
    </row>
    <row r="323" spans="1:11" ht="47.25" x14ac:dyDescent="0.25">
      <c r="B323" s="157" t="s">
        <v>988</v>
      </c>
      <c r="C323" s="158" t="s">
        <v>131</v>
      </c>
      <c r="D323" s="147" t="s">
        <v>266</v>
      </c>
      <c r="E323" s="149" t="s">
        <v>1010</v>
      </c>
      <c r="F323" s="150" t="s">
        <v>134</v>
      </c>
      <c r="G323" s="151">
        <v>2</v>
      </c>
      <c r="H323" s="152">
        <v>22.13</v>
      </c>
      <c r="I323" s="153">
        <f t="shared" si="24"/>
        <v>27.66</v>
      </c>
      <c r="J323" s="154">
        <f t="shared" si="25"/>
        <v>55.32</v>
      </c>
    </row>
    <row r="324" spans="1:11" ht="47.25" x14ac:dyDescent="0.25">
      <c r="B324" s="157" t="s">
        <v>989</v>
      </c>
      <c r="C324" s="158" t="s">
        <v>131</v>
      </c>
      <c r="D324" s="147" t="s">
        <v>330</v>
      </c>
      <c r="E324" s="149" t="s">
        <v>1011</v>
      </c>
      <c r="F324" s="150" t="s">
        <v>134</v>
      </c>
      <c r="G324" s="151">
        <v>13</v>
      </c>
      <c r="H324" s="152">
        <v>561.84</v>
      </c>
      <c r="I324" s="153">
        <f t="shared" si="24"/>
        <v>702.3</v>
      </c>
      <c r="J324" s="154">
        <f t="shared" si="25"/>
        <v>9129.9</v>
      </c>
    </row>
    <row r="325" spans="1:11" ht="31.5" x14ac:dyDescent="0.25">
      <c r="B325" s="157" t="s">
        <v>990</v>
      </c>
      <c r="C325" s="158" t="s">
        <v>131</v>
      </c>
      <c r="D325" s="147" t="s">
        <v>331</v>
      </c>
      <c r="E325" s="149" t="s">
        <v>1012</v>
      </c>
      <c r="F325" s="150" t="s">
        <v>134</v>
      </c>
      <c r="G325" s="151">
        <v>11</v>
      </c>
      <c r="H325" s="152">
        <v>43.87</v>
      </c>
      <c r="I325" s="153">
        <f t="shared" si="24"/>
        <v>54.84</v>
      </c>
      <c r="J325" s="154">
        <f t="shared" si="25"/>
        <v>603.24</v>
      </c>
    </row>
    <row r="326" spans="1:11" s="133" customFormat="1" ht="15.75" x14ac:dyDescent="0.25">
      <c r="A326" s="83"/>
      <c r="B326" s="157" t="s">
        <v>991</v>
      </c>
      <c r="C326" s="158" t="s">
        <v>431</v>
      </c>
      <c r="D326" s="147" t="s">
        <v>1013</v>
      </c>
      <c r="E326" s="149" t="s">
        <v>1014</v>
      </c>
      <c r="F326" s="150" t="s">
        <v>134</v>
      </c>
      <c r="G326" s="151">
        <v>6</v>
      </c>
      <c r="H326" s="152">
        <v>1865.47</v>
      </c>
      <c r="I326" s="153">
        <f t="shared" si="24"/>
        <v>2331.84</v>
      </c>
      <c r="J326" s="154">
        <f t="shared" si="25"/>
        <v>13991.04</v>
      </c>
      <c r="K326" s="83"/>
    </row>
    <row r="327" spans="1:11" s="133" customFormat="1" ht="15.75" x14ac:dyDescent="0.25">
      <c r="A327" s="83"/>
      <c r="B327" s="157" t="s">
        <v>992</v>
      </c>
      <c r="C327" s="158" t="s">
        <v>431</v>
      </c>
      <c r="D327" s="147" t="s">
        <v>1015</v>
      </c>
      <c r="E327" s="149" t="s">
        <v>1016</v>
      </c>
      <c r="F327" s="150" t="s">
        <v>134</v>
      </c>
      <c r="G327" s="151">
        <v>6</v>
      </c>
      <c r="H327" s="152">
        <v>405.47</v>
      </c>
      <c r="I327" s="153">
        <f t="shared" si="24"/>
        <v>506.84</v>
      </c>
      <c r="J327" s="154">
        <f t="shared" si="25"/>
        <v>3041.04</v>
      </c>
      <c r="K327" s="83"/>
    </row>
    <row r="328" spans="1:11" ht="15.75" x14ac:dyDescent="0.25">
      <c r="B328" s="185" t="s">
        <v>18</v>
      </c>
      <c r="C328" s="185"/>
      <c r="D328" s="185"/>
      <c r="E328" s="185"/>
      <c r="F328" s="185"/>
      <c r="G328" s="185"/>
      <c r="H328" s="185"/>
      <c r="I328" s="161"/>
      <c r="J328" s="162">
        <f>SUM(J309:J327)</f>
        <v>74723.64</v>
      </c>
    </row>
    <row r="329" spans="1:11" ht="15.75" x14ac:dyDescent="0.25">
      <c r="B329" s="196"/>
      <c r="C329" s="196"/>
      <c r="D329" s="196"/>
      <c r="E329" s="196"/>
      <c r="F329" s="196"/>
      <c r="G329" s="196"/>
      <c r="H329" s="196"/>
      <c r="I329" s="196"/>
      <c r="J329" s="196"/>
    </row>
    <row r="330" spans="1:11" ht="15.75" x14ac:dyDescent="0.25">
      <c r="B330" s="184">
        <v>14</v>
      </c>
      <c r="C330" s="184"/>
      <c r="D330" s="184"/>
      <c r="E330" s="143" t="s">
        <v>1017</v>
      </c>
      <c r="F330" s="144"/>
      <c r="G330" s="144"/>
      <c r="H330" s="144"/>
      <c r="I330" s="145"/>
      <c r="J330" s="146"/>
    </row>
    <row r="331" spans="1:11" ht="47.25" x14ac:dyDescent="0.25">
      <c r="B331" s="157" t="s">
        <v>72</v>
      </c>
      <c r="C331" s="158" t="s">
        <v>131</v>
      </c>
      <c r="D331" s="147" t="s">
        <v>239</v>
      </c>
      <c r="E331" s="149" t="s">
        <v>1062</v>
      </c>
      <c r="F331" s="150" t="s">
        <v>128</v>
      </c>
      <c r="G331" s="151">
        <v>88.7</v>
      </c>
      <c r="H331" s="152">
        <v>25.71</v>
      </c>
      <c r="I331" s="153">
        <f t="shared" ref="I331:I376" si="26">ROUND(H331*(1+$I$11),2)</f>
        <v>32.14</v>
      </c>
      <c r="J331" s="154">
        <f t="shared" ref="J331:J376" si="27">ROUND(G331*I331,2)</f>
        <v>2850.82</v>
      </c>
    </row>
    <row r="332" spans="1:11" ht="47.25" x14ac:dyDescent="0.25">
      <c r="B332" s="157" t="s">
        <v>73</v>
      </c>
      <c r="C332" s="158" t="s">
        <v>131</v>
      </c>
      <c r="D332" s="147" t="s">
        <v>240</v>
      </c>
      <c r="E332" s="149" t="s">
        <v>1063</v>
      </c>
      <c r="F332" s="150" t="s">
        <v>128</v>
      </c>
      <c r="G332" s="151">
        <v>207.2</v>
      </c>
      <c r="H332" s="152">
        <v>32.92</v>
      </c>
      <c r="I332" s="153">
        <f t="shared" si="26"/>
        <v>41.15</v>
      </c>
      <c r="J332" s="154">
        <f t="shared" si="27"/>
        <v>8526.2800000000007</v>
      </c>
    </row>
    <row r="333" spans="1:11" ht="47.25" x14ac:dyDescent="0.25">
      <c r="B333" s="157" t="s">
        <v>1018</v>
      </c>
      <c r="C333" s="158" t="s">
        <v>131</v>
      </c>
      <c r="D333" s="147" t="s">
        <v>241</v>
      </c>
      <c r="E333" s="149" t="s">
        <v>1064</v>
      </c>
      <c r="F333" s="150" t="s">
        <v>128</v>
      </c>
      <c r="G333" s="151">
        <v>21.1</v>
      </c>
      <c r="H333" s="152">
        <v>41.12</v>
      </c>
      <c r="I333" s="153">
        <f t="shared" si="26"/>
        <v>51.4</v>
      </c>
      <c r="J333" s="154">
        <f t="shared" si="27"/>
        <v>1084.54</v>
      </c>
    </row>
    <row r="334" spans="1:11" ht="47.25" x14ac:dyDescent="0.25">
      <c r="B334" s="157" t="s">
        <v>1019</v>
      </c>
      <c r="C334" s="158" t="s">
        <v>131</v>
      </c>
      <c r="D334" s="147" t="s">
        <v>242</v>
      </c>
      <c r="E334" s="149" t="s">
        <v>1065</v>
      </c>
      <c r="F334" s="150" t="s">
        <v>128</v>
      </c>
      <c r="G334" s="151">
        <v>252.1</v>
      </c>
      <c r="H334" s="152">
        <v>45.84</v>
      </c>
      <c r="I334" s="153">
        <f t="shared" si="26"/>
        <v>57.3</v>
      </c>
      <c r="J334" s="154">
        <f t="shared" si="27"/>
        <v>14445.33</v>
      </c>
    </row>
    <row r="335" spans="1:11" ht="31.5" x14ac:dyDescent="0.25">
      <c r="B335" s="157" t="s">
        <v>1020</v>
      </c>
      <c r="C335" s="158" t="s">
        <v>131</v>
      </c>
      <c r="D335" s="147" t="s">
        <v>243</v>
      </c>
      <c r="E335" s="149" t="s">
        <v>1066</v>
      </c>
      <c r="F335" s="150" t="s">
        <v>128</v>
      </c>
      <c r="G335" s="151">
        <v>39</v>
      </c>
      <c r="H335" s="152">
        <v>70.81</v>
      </c>
      <c r="I335" s="153">
        <f t="shared" si="26"/>
        <v>88.51</v>
      </c>
      <c r="J335" s="154">
        <f t="shared" si="27"/>
        <v>3451.89</v>
      </c>
    </row>
    <row r="336" spans="1:11" ht="47.25" x14ac:dyDescent="0.25">
      <c r="B336" s="157" t="s">
        <v>1021</v>
      </c>
      <c r="C336" s="158" t="s">
        <v>131</v>
      </c>
      <c r="D336" s="147" t="s">
        <v>325</v>
      </c>
      <c r="E336" s="149" t="s">
        <v>1067</v>
      </c>
      <c r="F336" s="150" t="s">
        <v>134</v>
      </c>
      <c r="G336" s="151">
        <v>24</v>
      </c>
      <c r="H336" s="152">
        <v>12.58</v>
      </c>
      <c r="I336" s="153">
        <f t="shared" si="26"/>
        <v>15.73</v>
      </c>
      <c r="J336" s="154">
        <f t="shared" si="27"/>
        <v>377.52</v>
      </c>
    </row>
    <row r="337" spans="1:11" ht="47.25" x14ac:dyDescent="0.25">
      <c r="B337" s="157" t="s">
        <v>1022</v>
      </c>
      <c r="C337" s="158" t="s">
        <v>131</v>
      </c>
      <c r="D337" s="147" t="s">
        <v>282</v>
      </c>
      <c r="E337" s="149" t="s">
        <v>1068</v>
      </c>
      <c r="F337" s="150" t="s">
        <v>134</v>
      </c>
      <c r="G337" s="151">
        <v>74</v>
      </c>
      <c r="H337" s="152">
        <v>15.7</v>
      </c>
      <c r="I337" s="153">
        <f t="shared" si="26"/>
        <v>19.63</v>
      </c>
      <c r="J337" s="154">
        <f t="shared" si="27"/>
        <v>1452.62</v>
      </c>
    </row>
    <row r="338" spans="1:11" ht="47.25" x14ac:dyDescent="0.25">
      <c r="B338" s="157" t="s">
        <v>1023</v>
      </c>
      <c r="C338" s="158" t="s">
        <v>131</v>
      </c>
      <c r="D338" s="147" t="s">
        <v>291</v>
      </c>
      <c r="E338" s="149" t="s">
        <v>1069</v>
      </c>
      <c r="F338" s="150" t="s">
        <v>134</v>
      </c>
      <c r="G338" s="151">
        <v>8</v>
      </c>
      <c r="H338" s="152">
        <v>21.9</v>
      </c>
      <c r="I338" s="153">
        <f t="shared" si="26"/>
        <v>27.38</v>
      </c>
      <c r="J338" s="154">
        <f t="shared" si="27"/>
        <v>219.04</v>
      </c>
    </row>
    <row r="339" spans="1:11" ht="47.25" x14ac:dyDescent="0.25">
      <c r="B339" s="157" t="s">
        <v>1024</v>
      </c>
      <c r="C339" s="158" t="s">
        <v>131</v>
      </c>
      <c r="D339" s="147" t="s">
        <v>288</v>
      </c>
      <c r="E339" s="149" t="s">
        <v>1070</v>
      </c>
      <c r="F339" s="150" t="s">
        <v>134</v>
      </c>
      <c r="G339" s="151">
        <v>24</v>
      </c>
      <c r="H339" s="152">
        <v>50.97</v>
      </c>
      <c r="I339" s="153">
        <f t="shared" si="26"/>
        <v>63.71</v>
      </c>
      <c r="J339" s="154">
        <f t="shared" si="27"/>
        <v>1529.04</v>
      </c>
    </row>
    <row r="340" spans="1:11" s="133" customFormat="1" ht="47.25" x14ac:dyDescent="0.25">
      <c r="A340" s="83"/>
      <c r="B340" s="157" t="s">
        <v>1025</v>
      </c>
      <c r="C340" s="158" t="s">
        <v>431</v>
      </c>
      <c r="D340" s="147" t="s">
        <v>1071</v>
      </c>
      <c r="E340" s="149" t="s">
        <v>1072</v>
      </c>
      <c r="F340" s="150" t="s">
        <v>134</v>
      </c>
      <c r="G340" s="151">
        <v>3</v>
      </c>
      <c r="H340" s="152">
        <v>72.12</v>
      </c>
      <c r="I340" s="153">
        <f t="shared" si="26"/>
        <v>90.15</v>
      </c>
      <c r="J340" s="154">
        <f t="shared" si="27"/>
        <v>270.45</v>
      </c>
      <c r="K340" s="83"/>
    </row>
    <row r="341" spans="1:11" ht="31.5" x14ac:dyDescent="0.25">
      <c r="B341" s="157" t="s">
        <v>1026</v>
      </c>
      <c r="C341" s="158" t="s">
        <v>131</v>
      </c>
      <c r="D341" s="147" t="s">
        <v>380</v>
      </c>
      <c r="E341" s="149" t="s">
        <v>1073</v>
      </c>
      <c r="F341" s="150" t="s">
        <v>134</v>
      </c>
      <c r="G341" s="151">
        <v>5</v>
      </c>
      <c r="H341" s="152">
        <v>85.42</v>
      </c>
      <c r="I341" s="153">
        <f t="shared" si="26"/>
        <v>106.78</v>
      </c>
      <c r="J341" s="154">
        <f t="shared" si="27"/>
        <v>533.9</v>
      </c>
    </row>
    <row r="342" spans="1:11" s="133" customFormat="1" ht="47.25" x14ac:dyDescent="0.25">
      <c r="A342" s="83"/>
      <c r="B342" s="157" t="s">
        <v>1027</v>
      </c>
      <c r="C342" s="158" t="s">
        <v>431</v>
      </c>
      <c r="D342" s="147" t="s">
        <v>1074</v>
      </c>
      <c r="E342" s="149" t="s">
        <v>1075</v>
      </c>
      <c r="F342" s="150" t="s">
        <v>134</v>
      </c>
      <c r="G342" s="151">
        <v>4</v>
      </c>
      <c r="H342" s="152">
        <v>50.97</v>
      </c>
      <c r="I342" s="153">
        <f t="shared" si="26"/>
        <v>63.71</v>
      </c>
      <c r="J342" s="154">
        <f t="shared" si="27"/>
        <v>254.84</v>
      </c>
      <c r="K342" s="83"/>
    </row>
    <row r="343" spans="1:11" ht="47.25" x14ac:dyDescent="0.25">
      <c r="B343" s="157" t="s">
        <v>1028</v>
      </c>
      <c r="C343" s="158" t="s">
        <v>131</v>
      </c>
      <c r="D343" s="147" t="s">
        <v>281</v>
      </c>
      <c r="E343" s="149" t="s">
        <v>1076</v>
      </c>
      <c r="F343" s="150" t="s">
        <v>134</v>
      </c>
      <c r="G343" s="151">
        <v>40</v>
      </c>
      <c r="H343" s="152">
        <v>12.25</v>
      </c>
      <c r="I343" s="153">
        <f t="shared" si="26"/>
        <v>15.31</v>
      </c>
      <c r="J343" s="154">
        <f t="shared" si="27"/>
        <v>612.4</v>
      </c>
    </row>
    <row r="344" spans="1:11" ht="47.25" x14ac:dyDescent="0.25">
      <c r="B344" s="157" t="s">
        <v>1029</v>
      </c>
      <c r="C344" s="158" t="s">
        <v>131</v>
      </c>
      <c r="D344" s="147" t="s">
        <v>284</v>
      </c>
      <c r="E344" s="149" t="s">
        <v>1077</v>
      </c>
      <c r="F344" s="150" t="s">
        <v>134</v>
      </c>
      <c r="G344" s="151">
        <v>60</v>
      </c>
      <c r="H344" s="152">
        <v>17.940000000000001</v>
      </c>
      <c r="I344" s="153">
        <f t="shared" si="26"/>
        <v>22.43</v>
      </c>
      <c r="J344" s="154">
        <f t="shared" si="27"/>
        <v>1345.8</v>
      </c>
    </row>
    <row r="345" spans="1:11" ht="47.25" x14ac:dyDescent="0.25">
      <c r="B345" s="157" t="s">
        <v>1030</v>
      </c>
      <c r="C345" s="158" t="s">
        <v>131</v>
      </c>
      <c r="D345" s="147" t="s">
        <v>285</v>
      </c>
      <c r="E345" s="149" t="s">
        <v>1078</v>
      </c>
      <c r="F345" s="150" t="s">
        <v>134</v>
      </c>
      <c r="G345" s="151">
        <v>4</v>
      </c>
      <c r="H345" s="152">
        <v>27.31</v>
      </c>
      <c r="I345" s="153">
        <f t="shared" si="26"/>
        <v>34.14</v>
      </c>
      <c r="J345" s="154">
        <f t="shared" si="27"/>
        <v>136.56</v>
      </c>
    </row>
    <row r="346" spans="1:11" ht="47.25" x14ac:dyDescent="0.25">
      <c r="B346" s="157" t="s">
        <v>1031</v>
      </c>
      <c r="C346" s="158" t="s">
        <v>131</v>
      </c>
      <c r="D346" s="147" t="s">
        <v>287</v>
      </c>
      <c r="E346" s="149" t="s">
        <v>1079</v>
      </c>
      <c r="F346" s="150" t="s">
        <v>134</v>
      </c>
      <c r="G346" s="151">
        <v>7</v>
      </c>
      <c r="H346" s="152">
        <v>32.74</v>
      </c>
      <c r="I346" s="153">
        <f t="shared" si="26"/>
        <v>40.93</v>
      </c>
      <c r="J346" s="154">
        <f t="shared" si="27"/>
        <v>286.51</v>
      </c>
    </row>
    <row r="347" spans="1:11" ht="47.25" x14ac:dyDescent="0.25">
      <c r="B347" s="157" t="s">
        <v>1032</v>
      </c>
      <c r="C347" s="158" t="s">
        <v>131</v>
      </c>
      <c r="D347" s="147" t="s">
        <v>297</v>
      </c>
      <c r="E347" s="149" t="s">
        <v>1080</v>
      </c>
      <c r="F347" s="150" t="s">
        <v>134</v>
      </c>
      <c r="G347" s="151">
        <v>3</v>
      </c>
      <c r="H347" s="152">
        <v>132.82</v>
      </c>
      <c r="I347" s="153">
        <f t="shared" si="26"/>
        <v>166.03</v>
      </c>
      <c r="J347" s="154">
        <f t="shared" si="27"/>
        <v>498.09</v>
      </c>
    </row>
    <row r="348" spans="1:11" ht="47.25" x14ac:dyDescent="0.25">
      <c r="B348" s="157" t="s">
        <v>1033</v>
      </c>
      <c r="C348" s="158" t="s">
        <v>131</v>
      </c>
      <c r="D348" s="147" t="s">
        <v>280</v>
      </c>
      <c r="E348" s="149" t="s">
        <v>1081</v>
      </c>
      <c r="F348" s="150" t="s">
        <v>134</v>
      </c>
      <c r="G348" s="151">
        <v>46</v>
      </c>
      <c r="H348" s="152">
        <v>11.96</v>
      </c>
      <c r="I348" s="153">
        <f t="shared" si="26"/>
        <v>14.95</v>
      </c>
      <c r="J348" s="154">
        <f t="shared" si="27"/>
        <v>687.7</v>
      </c>
    </row>
    <row r="349" spans="1:11" ht="47.25" x14ac:dyDescent="0.25">
      <c r="B349" s="157" t="s">
        <v>1034</v>
      </c>
      <c r="C349" s="158" t="s">
        <v>131</v>
      </c>
      <c r="D349" s="147" t="s">
        <v>283</v>
      </c>
      <c r="E349" s="149" t="s">
        <v>1082</v>
      </c>
      <c r="F349" s="150" t="s">
        <v>134</v>
      </c>
      <c r="G349" s="151">
        <v>51</v>
      </c>
      <c r="H349" s="152">
        <v>17.010000000000002</v>
      </c>
      <c r="I349" s="153">
        <f t="shared" si="26"/>
        <v>21.26</v>
      </c>
      <c r="J349" s="154">
        <f t="shared" si="27"/>
        <v>1084.26</v>
      </c>
    </row>
    <row r="350" spans="1:11" ht="47.25" x14ac:dyDescent="0.25">
      <c r="B350" s="157" t="s">
        <v>1035</v>
      </c>
      <c r="C350" s="158" t="s">
        <v>131</v>
      </c>
      <c r="D350" s="147" t="s">
        <v>286</v>
      </c>
      <c r="E350" s="149" t="s">
        <v>1083</v>
      </c>
      <c r="F350" s="150" t="s">
        <v>134</v>
      </c>
      <c r="G350" s="151">
        <v>15</v>
      </c>
      <c r="H350" s="152">
        <v>31.67</v>
      </c>
      <c r="I350" s="153">
        <f t="shared" si="26"/>
        <v>39.590000000000003</v>
      </c>
      <c r="J350" s="154">
        <f t="shared" si="27"/>
        <v>593.85</v>
      </c>
    </row>
    <row r="351" spans="1:11" ht="47.25" x14ac:dyDescent="0.25">
      <c r="B351" s="157" t="s">
        <v>1036</v>
      </c>
      <c r="C351" s="158" t="s">
        <v>131</v>
      </c>
      <c r="D351" s="147" t="s">
        <v>296</v>
      </c>
      <c r="E351" s="149" t="s">
        <v>1084</v>
      </c>
      <c r="F351" s="150" t="s">
        <v>134</v>
      </c>
      <c r="G351" s="151">
        <v>13</v>
      </c>
      <c r="H351" s="152">
        <v>62.42</v>
      </c>
      <c r="I351" s="153">
        <f t="shared" si="26"/>
        <v>78.03</v>
      </c>
      <c r="J351" s="154">
        <f t="shared" si="27"/>
        <v>1014.39</v>
      </c>
    </row>
    <row r="352" spans="1:11" ht="47.25" x14ac:dyDescent="0.25">
      <c r="B352" s="157" t="s">
        <v>1037</v>
      </c>
      <c r="C352" s="158" t="s">
        <v>131</v>
      </c>
      <c r="D352" s="147" t="s">
        <v>295</v>
      </c>
      <c r="E352" s="149" t="s">
        <v>1085</v>
      </c>
      <c r="F352" s="150" t="s">
        <v>134</v>
      </c>
      <c r="G352" s="151">
        <v>21</v>
      </c>
      <c r="H352" s="152">
        <v>23.02</v>
      </c>
      <c r="I352" s="153">
        <f t="shared" si="26"/>
        <v>28.78</v>
      </c>
      <c r="J352" s="154">
        <f t="shared" si="27"/>
        <v>604.38</v>
      </c>
    </row>
    <row r="353" spans="1:11" ht="47.25" x14ac:dyDescent="0.25">
      <c r="B353" s="157" t="s">
        <v>1038</v>
      </c>
      <c r="C353" s="158" t="s">
        <v>131</v>
      </c>
      <c r="D353" s="147" t="s">
        <v>289</v>
      </c>
      <c r="E353" s="149" t="s">
        <v>1086</v>
      </c>
      <c r="F353" s="150" t="s">
        <v>134</v>
      </c>
      <c r="G353" s="151">
        <v>9</v>
      </c>
      <c r="H353" s="152">
        <v>17.52</v>
      </c>
      <c r="I353" s="153">
        <f t="shared" si="26"/>
        <v>21.9</v>
      </c>
      <c r="J353" s="154">
        <f t="shared" si="27"/>
        <v>197.1</v>
      </c>
    </row>
    <row r="354" spans="1:11" ht="47.25" x14ac:dyDescent="0.25">
      <c r="B354" s="157" t="s">
        <v>1039</v>
      </c>
      <c r="C354" s="158" t="s">
        <v>131</v>
      </c>
      <c r="D354" s="147" t="s">
        <v>267</v>
      </c>
      <c r="E354" s="149" t="s">
        <v>1087</v>
      </c>
      <c r="F354" s="150" t="s">
        <v>134</v>
      </c>
      <c r="G354" s="151">
        <v>6</v>
      </c>
      <c r="H354" s="152">
        <v>113.2</v>
      </c>
      <c r="I354" s="153">
        <f t="shared" si="26"/>
        <v>141.5</v>
      </c>
      <c r="J354" s="154">
        <f t="shared" si="27"/>
        <v>849</v>
      </c>
    </row>
    <row r="355" spans="1:11" s="133" customFormat="1" ht="31.5" x14ac:dyDescent="0.25">
      <c r="A355" s="83"/>
      <c r="B355" s="157" t="s">
        <v>1040</v>
      </c>
      <c r="C355" s="158" t="s">
        <v>431</v>
      </c>
      <c r="D355" s="147" t="s">
        <v>1088</v>
      </c>
      <c r="E355" s="149" t="s">
        <v>1089</v>
      </c>
      <c r="F355" s="150" t="s">
        <v>134</v>
      </c>
      <c r="G355" s="151">
        <v>16</v>
      </c>
      <c r="H355" s="152">
        <v>41.08</v>
      </c>
      <c r="I355" s="153">
        <f t="shared" si="26"/>
        <v>51.35</v>
      </c>
      <c r="J355" s="154">
        <f t="shared" si="27"/>
        <v>821.6</v>
      </c>
      <c r="K355" s="83"/>
    </row>
    <row r="356" spans="1:11" s="133" customFormat="1" ht="31.5" x14ac:dyDescent="0.25">
      <c r="A356" s="83"/>
      <c r="B356" s="157" t="s">
        <v>1041</v>
      </c>
      <c r="C356" s="158" t="s">
        <v>431</v>
      </c>
      <c r="D356" s="147" t="s">
        <v>1090</v>
      </c>
      <c r="E356" s="149" t="s">
        <v>1091</v>
      </c>
      <c r="F356" s="150" t="s">
        <v>134</v>
      </c>
      <c r="G356" s="151">
        <v>2</v>
      </c>
      <c r="H356" s="152">
        <v>41.08</v>
      </c>
      <c r="I356" s="153">
        <f t="shared" si="26"/>
        <v>51.35</v>
      </c>
      <c r="J356" s="154">
        <f t="shared" si="27"/>
        <v>102.7</v>
      </c>
      <c r="K356" s="83"/>
    </row>
    <row r="357" spans="1:11" ht="47.25" x14ac:dyDescent="0.25">
      <c r="B357" s="157" t="s">
        <v>1042</v>
      </c>
      <c r="C357" s="158" t="s">
        <v>131</v>
      </c>
      <c r="D357" s="147" t="s">
        <v>266</v>
      </c>
      <c r="E357" s="149" t="s">
        <v>1010</v>
      </c>
      <c r="F357" s="150" t="s">
        <v>134</v>
      </c>
      <c r="G357" s="151">
        <v>1</v>
      </c>
      <c r="H357" s="152">
        <v>22.13</v>
      </c>
      <c r="I357" s="153">
        <f t="shared" si="26"/>
        <v>27.66</v>
      </c>
      <c r="J357" s="154">
        <f t="shared" si="27"/>
        <v>27.66</v>
      </c>
    </row>
    <row r="358" spans="1:11" ht="47.25" x14ac:dyDescent="0.25">
      <c r="B358" s="157" t="s">
        <v>1043</v>
      </c>
      <c r="C358" s="158" t="s">
        <v>131</v>
      </c>
      <c r="D358" s="147" t="s">
        <v>330</v>
      </c>
      <c r="E358" s="149" t="s">
        <v>1011</v>
      </c>
      <c r="F358" s="150" t="s">
        <v>134</v>
      </c>
      <c r="G358" s="151">
        <v>17</v>
      </c>
      <c r="H358" s="152">
        <v>561.84</v>
      </c>
      <c r="I358" s="153">
        <f t="shared" si="26"/>
        <v>702.3</v>
      </c>
      <c r="J358" s="154">
        <f t="shared" si="27"/>
        <v>11939.1</v>
      </c>
    </row>
    <row r="359" spans="1:11" ht="47.25" x14ac:dyDescent="0.25">
      <c r="B359" s="157" t="s">
        <v>1044</v>
      </c>
      <c r="C359" s="158" t="s">
        <v>131</v>
      </c>
      <c r="D359" s="147" t="s">
        <v>334</v>
      </c>
      <c r="E359" s="149" t="s">
        <v>1092</v>
      </c>
      <c r="F359" s="150" t="s">
        <v>134</v>
      </c>
      <c r="G359" s="151">
        <v>17</v>
      </c>
      <c r="H359" s="152">
        <v>78.069999999999993</v>
      </c>
      <c r="I359" s="153">
        <f t="shared" si="26"/>
        <v>97.59</v>
      </c>
      <c r="J359" s="154">
        <f t="shared" si="27"/>
        <v>1659.03</v>
      </c>
    </row>
    <row r="360" spans="1:11" ht="47.25" x14ac:dyDescent="0.25">
      <c r="B360" s="157" t="s">
        <v>1045</v>
      </c>
      <c r="C360" s="158" t="s">
        <v>131</v>
      </c>
      <c r="D360" s="147" t="s">
        <v>333</v>
      </c>
      <c r="E360" s="149" t="s">
        <v>1093</v>
      </c>
      <c r="F360" s="150" t="s">
        <v>134</v>
      </c>
      <c r="G360" s="151">
        <v>6</v>
      </c>
      <c r="H360" s="152">
        <v>114.38</v>
      </c>
      <c r="I360" s="153">
        <f t="shared" si="26"/>
        <v>142.97999999999999</v>
      </c>
      <c r="J360" s="154">
        <f t="shared" si="27"/>
        <v>857.88</v>
      </c>
    </row>
    <row r="361" spans="1:11" ht="31.5" x14ac:dyDescent="0.25">
      <c r="B361" s="157" t="s">
        <v>1046</v>
      </c>
      <c r="C361" s="158" t="s">
        <v>131</v>
      </c>
      <c r="D361" s="147" t="s">
        <v>332</v>
      </c>
      <c r="E361" s="149" t="s">
        <v>1094</v>
      </c>
      <c r="F361" s="150" t="s">
        <v>134</v>
      </c>
      <c r="G361" s="151">
        <v>28</v>
      </c>
      <c r="H361" s="152">
        <v>20.29</v>
      </c>
      <c r="I361" s="153">
        <f t="shared" si="26"/>
        <v>25.36</v>
      </c>
      <c r="J361" s="154">
        <f t="shared" si="27"/>
        <v>710.08</v>
      </c>
    </row>
    <row r="362" spans="1:11" ht="47.25" x14ac:dyDescent="0.25">
      <c r="B362" s="157" t="s">
        <v>1047</v>
      </c>
      <c r="C362" s="158" t="s">
        <v>131</v>
      </c>
      <c r="D362" s="147" t="s">
        <v>329</v>
      </c>
      <c r="E362" s="149" t="s">
        <v>1095</v>
      </c>
      <c r="F362" s="150" t="s">
        <v>134</v>
      </c>
      <c r="G362" s="151">
        <v>7</v>
      </c>
      <c r="H362" s="152">
        <v>294.76</v>
      </c>
      <c r="I362" s="153">
        <f t="shared" si="26"/>
        <v>368.45</v>
      </c>
      <c r="J362" s="154">
        <f t="shared" si="27"/>
        <v>2579.15</v>
      </c>
    </row>
    <row r="363" spans="1:11" ht="47.25" x14ac:dyDescent="0.25">
      <c r="B363" s="157" t="s">
        <v>1048</v>
      </c>
      <c r="C363" s="158" t="s">
        <v>131</v>
      </c>
      <c r="D363" s="147" t="s">
        <v>360</v>
      </c>
      <c r="E363" s="149" t="s">
        <v>1096</v>
      </c>
      <c r="F363" s="150" t="s">
        <v>134</v>
      </c>
      <c r="G363" s="151">
        <v>1</v>
      </c>
      <c r="H363" s="152">
        <v>11904.82</v>
      </c>
      <c r="I363" s="153">
        <f t="shared" si="26"/>
        <v>14881.03</v>
      </c>
      <c r="J363" s="154">
        <f t="shared" si="27"/>
        <v>14881.03</v>
      </c>
    </row>
    <row r="364" spans="1:11" ht="47.25" x14ac:dyDescent="0.25">
      <c r="B364" s="157" t="s">
        <v>1049</v>
      </c>
      <c r="C364" s="158" t="s">
        <v>131</v>
      </c>
      <c r="D364" s="147" t="s">
        <v>359</v>
      </c>
      <c r="E364" s="149" t="s">
        <v>1097</v>
      </c>
      <c r="F364" s="150" t="s">
        <v>134</v>
      </c>
      <c r="G364" s="151">
        <v>1</v>
      </c>
      <c r="H364" s="152">
        <v>7441.02</v>
      </c>
      <c r="I364" s="153">
        <f t="shared" si="26"/>
        <v>9301.2800000000007</v>
      </c>
      <c r="J364" s="154">
        <f t="shared" si="27"/>
        <v>9301.2800000000007</v>
      </c>
    </row>
    <row r="365" spans="1:11" ht="47.25" x14ac:dyDescent="0.25">
      <c r="B365" s="157" t="s">
        <v>1050</v>
      </c>
      <c r="C365" s="158" t="s">
        <v>131</v>
      </c>
      <c r="D365" s="147" t="s">
        <v>361</v>
      </c>
      <c r="E365" s="149" t="s">
        <v>1098</v>
      </c>
      <c r="F365" s="150" t="s">
        <v>134</v>
      </c>
      <c r="G365" s="151">
        <v>1</v>
      </c>
      <c r="H365" s="152">
        <v>8648.67</v>
      </c>
      <c r="I365" s="153">
        <f t="shared" si="26"/>
        <v>10810.84</v>
      </c>
      <c r="J365" s="154">
        <f t="shared" si="27"/>
        <v>10810.84</v>
      </c>
    </row>
    <row r="366" spans="1:11" ht="47.25" x14ac:dyDescent="0.25">
      <c r="B366" s="157" t="s">
        <v>1051</v>
      </c>
      <c r="C366" s="158" t="s">
        <v>131</v>
      </c>
      <c r="D366" s="147" t="s">
        <v>284</v>
      </c>
      <c r="E366" s="149" t="s">
        <v>1077</v>
      </c>
      <c r="F366" s="150" t="s">
        <v>134</v>
      </c>
      <c r="G366" s="151">
        <v>46</v>
      </c>
      <c r="H366" s="152">
        <v>17.940000000000001</v>
      </c>
      <c r="I366" s="153">
        <f t="shared" si="26"/>
        <v>22.43</v>
      </c>
      <c r="J366" s="154">
        <f t="shared" si="27"/>
        <v>1031.78</v>
      </c>
    </row>
    <row r="367" spans="1:11" ht="47.25" x14ac:dyDescent="0.25">
      <c r="B367" s="157" t="s">
        <v>1052</v>
      </c>
      <c r="C367" s="158" t="s">
        <v>131</v>
      </c>
      <c r="D367" s="147" t="s">
        <v>290</v>
      </c>
      <c r="E367" s="149" t="s">
        <v>1099</v>
      </c>
      <c r="F367" s="150" t="s">
        <v>134</v>
      </c>
      <c r="G367" s="151">
        <v>248</v>
      </c>
      <c r="H367" s="152">
        <v>11.05</v>
      </c>
      <c r="I367" s="153">
        <f t="shared" si="26"/>
        <v>13.81</v>
      </c>
      <c r="J367" s="154">
        <f t="shared" si="27"/>
        <v>3424.88</v>
      </c>
    </row>
    <row r="368" spans="1:11" ht="47.25" x14ac:dyDescent="0.25">
      <c r="B368" s="157" t="s">
        <v>1053</v>
      </c>
      <c r="C368" s="158" t="s">
        <v>131</v>
      </c>
      <c r="D368" s="147" t="s">
        <v>292</v>
      </c>
      <c r="E368" s="149" t="s">
        <v>1100</v>
      </c>
      <c r="F368" s="150" t="s">
        <v>134</v>
      </c>
      <c r="G368" s="151">
        <v>2</v>
      </c>
      <c r="H368" s="152">
        <v>23.79</v>
      </c>
      <c r="I368" s="153">
        <f t="shared" si="26"/>
        <v>29.74</v>
      </c>
      <c r="J368" s="154">
        <f t="shared" si="27"/>
        <v>59.48</v>
      </c>
    </row>
    <row r="369" spans="1:11" ht="47.25" x14ac:dyDescent="0.25">
      <c r="B369" s="157" t="s">
        <v>1054</v>
      </c>
      <c r="C369" s="158" t="s">
        <v>131</v>
      </c>
      <c r="D369" s="147" t="s">
        <v>295</v>
      </c>
      <c r="E369" s="149" t="s">
        <v>1085</v>
      </c>
      <c r="F369" s="150" t="s">
        <v>134</v>
      </c>
      <c r="G369" s="151">
        <v>39</v>
      </c>
      <c r="H369" s="152">
        <v>23.02</v>
      </c>
      <c r="I369" s="153">
        <f t="shared" si="26"/>
        <v>28.78</v>
      </c>
      <c r="J369" s="154">
        <f t="shared" si="27"/>
        <v>1122.42</v>
      </c>
    </row>
    <row r="370" spans="1:11" ht="47.25" x14ac:dyDescent="0.25">
      <c r="B370" s="157" t="s">
        <v>1055</v>
      </c>
      <c r="C370" s="158" t="s">
        <v>131</v>
      </c>
      <c r="D370" s="147" t="s">
        <v>293</v>
      </c>
      <c r="E370" s="149" t="s">
        <v>1101</v>
      </c>
      <c r="F370" s="150" t="s">
        <v>134</v>
      </c>
      <c r="G370" s="151">
        <v>2</v>
      </c>
      <c r="H370" s="152">
        <v>6.98</v>
      </c>
      <c r="I370" s="153">
        <f t="shared" si="26"/>
        <v>8.73</v>
      </c>
      <c r="J370" s="154">
        <f t="shared" si="27"/>
        <v>17.46</v>
      </c>
    </row>
    <row r="371" spans="1:11" ht="47.25" x14ac:dyDescent="0.25">
      <c r="B371" s="157" t="s">
        <v>1056</v>
      </c>
      <c r="C371" s="158" t="s">
        <v>131</v>
      </c>
      <c r="D371" s="147" t="s">
        <v>327</v>
      </c>
      <c r="E371" s="149" t="s">
        <v>1102</v>
      </c>
      <c r="F371" s="150" t="s">
        <v>134</v>
      </c>
      <c r="G371" s="151">
        <v>24</v>
      </c>
      <c r="H371" s="152">
        <v>13.82</v>
      </c>
      <c r="I371" s="153">
        <f t="shared" si="26"/>
        <v>17.28</v>
      </c>
      <c r="J371" s="154">
        <f t="shared" si="27"/>
        <v>414.72</v>
      </c>
    </row>
    <row r="372" spans="1:11" ht="47.25" x14ac:dyDescent="0.25">
      <c r="B372" s="157" t="s">
        <v>1057</v>
      </c>
      <c r="C372" s="158" t="s">
        <v>131</v>
      </c>
      <c r="D372" s="147" t="s">
        <v>240</v>
      </c>
      <c r="E372" s="149" t="s">
        <v>1063</v>
      </c>
      <c r="F372" s="150" t="s">
        <v>128</v>
      </c>
      <c r="G372" s="151">
        <v>388.2</v>
      </c>
      <c r="H372" s="152">
        <v>32.92</v>
      </c>
      <c r="I372" s="153">
        <f t="shared" si="26"/>
        <v>41.15</v>
      </c>
      <c r="J372" s="154">
        <f t="shared" si="27"/>
        <v>15974.43</v>
      </c>
    </row>
    <row r="373" spans="1:11" ht="31.5" x14ac:dyDescent="0.25">
      <c r="B373" s="157" t="s">
        <v>1058</v>
      </c>
      <c r="C373" s="158" t="s">
        <v>131</v>
      </c>
      <c r="D373" s="147" t="s">
        <v>279</v>
      </c>
      <c r="E373" s="149" t="s">
        <v>1103</v>
      </c>
      <c r="F373" s="150" t="s">
        <v>134</v>
      </c>
      <c r="G373" s="151">
        <v>2</v>
      </c>
      <c r="H373" s="152">
        <v>100.94</v>
      </c>
      <c r="I373" s="153">
        <f t="shared" si="26"/>
        <v>126.18</v>
      </c>
      <c r="J373" s="154">
        <f t="shared" si="27"/>
        <v>252.36</v>
      </c>
    </row>
    <row r="374" spans="1:11" ht="47.25" x14ac:dyDescent="0.25">
      <c r="B374" s="157" t="s">
        <v>1059</v>
      </c>
      <c r="C374" s="158" t="s">
        <v>131</v>
      </c>
      <c r="D374" s="147" t="s">
        <v>328</v>
      </c>
      <c r="E374" s="149" t="s">
        <v>1104</v>
      </c>
      <c r="F374" s="150" t="s">
        <v>134</v>
      </c>
      <c r="G374" s="151">
        <v>6</v>
      </c>
      <c r="H374" s="152">
        <v>46.34</v>
      </c>
      <c r="I374" s="153">
        <f t="shared" si="26"/>
        <v>57.93</v>
      </c>
      <c r="J374" s="154">
        <f t="shared" si="27"/>
        <v>347.58</v>
      </c>
    </row>
    <row r="375" spans="1:11" ht="47.25" x14ac:dyDescent="0.25">
      <c r="B375" s="157" t="s">
        <v>1060</v>
      </c>
      <c r="C375" s="158" t="s">
        <v>131</v>
      </c>
      <c r="D375" s="147" t="s">
        <v>294</v>
      </c>
      <c r="E375" s="149" t="s">
        <v>1105</v>
      </c>
      <c r="F375" s="150" t="s">
        <v>134</v>
      </c>
      <c r="G375" s="151">
        <v>56</v>
      </c>
      <c r="H375" s="152">
        <v>20</v>
      </c>
      <c r="I375" s="153">
        <f t="shared" si="26"/>
        <v>25</v>
      </c>
      <c r="J375" s="154">
        <f t="shared" si="27"/>
        <v>1400</v>
      </c>
    </row>
    <row r="376" spans="1:11" ht="31.5" x14ac:dyDescent="0.25">
      <c r="B376" s="157" t="s">
        <v>1061</v>
      </c>
      <c r="C376" s="158" t="s">
        <v>131</v>
      </c>
      <c r="D376" s="147" t="s">
        <v>276</v>
      </c>
      <c r="E376" s="149" t="s">
        <v>1106</v>
      </c>
      <c r="F376" s="150" t="s">
        <v>134</v>
      </c>
      <c r="G376" s="151">
        <v>7</v>
      </c>
      <c r="H376" s="152">
        <v>69.91</v>
      </c>
      <c r="I376" s="153">
        <f t="shared" si="26"/>
        <v>87.39</v>
      </c>
      <c r="J376" s="154">
        <f t="shared" si="27"/>
        <v>611.73</v>
      </c>
    </row>
    <row r="377" spans="1:11" ht="15.75" x14ac:dyDescent="0.25">
      <c r="B377" s="185" t="s">
        <v>18</v>
      </c>
      <c r="C377" s="185"/>
      <c r="D377" s="185"/>
      <c r="E377" s="185"/>
      <c r="F377" s="185"/>
      <c r="G377" s="185"/>
      <c r="H377" s="185"/>
      <c r="I377" s="161"/>
      <c r="J377" s="162">
        <f>SUM(J331:J376)</f>
        <v>121253.49999999999</v>
      </c>
    </row>
    <row r="378" spans="1:11" ht="15.75" x14ac:dyDescent="0.25">
      <c r="B378" s="196"/>
      <c r="C378" s="196"/>
      <c r="D378" s="196"/>
      <c r="E378" s="196"/>
      <c r="F378" s="196"/>
      <c r="G378" s="196"/>
      <c r="H378" s="196"/>
      <c r="I378" s="196"/>
      <c r="J378" s="196"/>
    </row>
    <row r="379" spans="1:11" ht="15.75" x14ac:dyDescent="0.25">
      <c r="B379" s="184">
        <v>15</v>
      </c>
      <c r="C379" s="184"/>
      <c r="D379" s="184"/>
      <c r="E379" s="143" t="s">
        <v>1107</v>
      </c>
      <c r="F379" s="144"/>
      <c r="G379" s="144"/>
      <c r="H379" s="144"/>
      <c r="I379" s="145"/>
      <c r="J379" s="146"/>
    </row>
    <row r="380" spans="1:11" ht="47.25" x14ac:dyDescent="0.25">
      <c r="B380" s="157" t="s">
        <v>74</v>
      </c>
      <c r="C380" s="158" t="s">
        <v>131</v>
      </c>
      <c r="D380" s="147" t="s">
        <v>346</v>
      </c>
      <c r="E380" s="149" t="s">
        <v>1138</v>
      </c>
      <c r="F380" s="150" t="s">
        <v>134</v>
      </c>
      <c r="G380" s="151">
        <v>6</v>
      </c>
      <c r="H380" s="152">
        <v>350.11</v>
      </c>
      <c r="I380" s="153">
        <f t="shared" ref="I380:I413" si="28">ROUND(H380*(1+$I$11),2)</f>
        <v>437.64</v>
      </c>
      <c r="J380" s="154">
        <f t="shared" ref="J380:J413" si="29">ROUND(G380*I380,2)</f>
        <v>2625.84</v>
      </c>
    </row>
    <row r="381" spans="1:11" ht="31.5" x14ac:dyDescent="0.25">
      <c r="B381" s="157" t="s">
        <v>75</v>
      </c>
      <c r="C381" s="158" t="s">
        <v>131</v>
      </c>
      <c r="D381" s="147" t="s">
        <v>348</v>
      </c>
      <c r="E381" s="149" t="s">
        <v>1139</v>
      </c>
      <c r="F381" s="150" t="s">
        <v>134</v>
      </c>
      <c r="G381" s="151">
        <v>18</v>
      </c>
      <c r="H381" s="152">
        <v>639.24</v>
      </c>
      <c r="I381" s="153">
        <f t="shared" si="28"/>
        <v>799.05</v>
      </c>
      <c r="J381" s="154">
        <f t="shared" si="29"/>
        <v>14382.9</v>
      </c>
    </row>
    <row r="382" spans="1:11" ht="15.75" x14ac:dyDescent="0.25">
      <c r="B382" s="157" t="s">
        <v>76</v>
      </c>
      <c r="C382" s="158" t="s">
        <v>131</v>
      </c>
      <c r="D382" s="147" t="s">
        <v>349</v>
      </c>
      <c r="E382" s="149" t="s">
        <v>1140</v>
      </c>
      <c r="F382" s="150" t="s">
        <v>134</v>
      </c>
      <c r="G382" s="151">
        <v>6</v>
      </c>
      <c r="H382" s="152">
        <v>44.86</v>
      </c>
      <c r="I382" s="153">
        <f t="shared" si="28"/>
        <v>56.08</v>
      </c>
      <c r="J382" s="154">
        <f t="shared" si="29"/>
        <v>336.48</v>
      </c>
    </row>
    <row r="383" spans="1:11" ht="15.75" x14ac:dyDescent="0.25">
      <c r="B383" s="157" t="s">
        <v>77</v>
      </c>
      <c r="C383" s="158" t="s">
        <v>131</v>
      </c>
      <c r="D383" s="147" t="s">
        <v>350</v>
      </c>
      <c r="E383" s="149" t="s">
        <v>1141</v>
      </c>
      <c r="F383" s="150" t="s">
        <v>134</v>
      </c>
      <c r="G383" s="151">
        <v>18</v>
      </c>
      <c r="H383" s="152">
        <v>88.75</v>
      </c>
      <c r="I383" s="153">
        <f t="shared" si="28"/>
        <v>110.94</v>
      </c>
      <c r="J383" s="154">
        <f t="shared" si="29"/>
        <v>1996.92</v>
      </c>
    </row>
    <row r="384" spans="1:11" s="133" customFormat="1" ht="31.5" x14ac:dyDescent="0.25">
      <c r="A384" s="83"/>
      <c r="B384" s="157" t="s">
        <v>1108</v>
      </c>
      <c r="C384" s="158" t="s">
        <v>431</v>
      </c>
      <c r="D384" s="147" t="s">
        <v>1142</v>
      </c>
      <c r="E384" s="149" t="s">
        <v>1143</v>
      </c>
      <c r="F384" s="150" t="s">
        <v>134</v>
      </c>
      <c r="G384" s="151">
        <v>4</v>
      </c>
      <c r="H384" s="152">
        <v>397.85</v>
      </c>
      <c r="I384" s="153">
        <f t="shared" si="28"/>
        <v>497.31</v>
      </c>
      <c r="J384" s="154">
        <f t="shared" si="29"/>
        <v>1989.24</v>
      </c>
      <c r="K384" s="83"/>
    </row>
    <row r="385" spans="1:11" s="133" customFormat="1" ht="31.5" x14ac:dyDescent="0.25">
      <c r="A385" s="83"/>
      <c r="B385" s="157" t="s">
        <v>1109</v>
      </c>
      <c r="C385" s="158" t="s">
        <v>431</v>
      </c>
      <c r="D385" s="147" t="s">
        <v>1144</v>
      </c>
      <c r="E385" s="149" t="s">
        <v>1145</v>
      </c>
      <c r="F385" s="150" t="s">
        <v>134</v>
      </c>
      <c r="G385" s="151">
        <v>4</v>
      </c>
      <c r="H385" s="152">
        <v>168.87</v>
      </c>
      <c r="I385" s="153">
        <f t="shared" si="28"/>
        <v>211.09</v>
      </c>
      <c r="J385" s="154">
        <f t="shared" si="29"/>
        <v>844.36</v>
      </c>
      <c r="K385" s="83"/>
    </row>
    <row r="386" spans="1:11" ht="31.5" x14ac:dyDescent="0.25">
      <c r="B386" s="157" t="s">
        <v>1110</v>
      </c>
      <c r="C386" s="158" t="s">
        <v>131</v>
      </c>
      <c r="D386" s="147" t="s">
        <v>342</v>
      </c>
      <c r="E386" s="149" t="s">
        <v>1146</v>
      </c>
      <c r="F386" s="150" t="s">
        <v>134</v>
      </c>
      <c r="G386" s="151">
        <v>22</v>
      </c>
      <c r="H386" s="152">
        <v>172.3</v>
      </c>
      <c r="I386" s="153">
        <f t="shared" si="28"/>
        <v>215.38</v>
      </c>
      <c r="J386" s="154">
        <f t="shared" si="29"/>
        <v>4738.3599999999997</v>
      </c>
    </row>
    <row r="387" spans="1:11" ht="31.5" x14ac:dyDescent="0.25">
      <c r="B387" s="157" t="s">
        <v>1111</v>
      </c>
      <c r="C387" s="158" t="s">
        <v>131</v>
      </c>
      <c r="D387" s="147" t="s">
        <v>343</v>
      </c>
      <c r="E387" s="149" t="s">
        <v>1147</v>
      </c>
      <c r="F387" s="150" t="s">
        <v>134</v>
      </c>
      <c r="G387" s="151">
        <v>6</v>
      </c>
      <c r="H387" s="152">
        <v>356.02</v>
      </c>
      <c r="I387" s="153">
        <f t="shared" si="28"/>
        <v>445.03</v>
      </c>
      <c r="J387" s="154">
        <f t="shared" si="29"/>
        <v>2670.18</v>
      </c>
    </row>
    <row r="388" spans="1:11" ht="31.5" x14ac:dyDescent="0.25">
      <c r="B388" s="157" t="s">
        <v>1112</v>
      </c>
      <c r="C388" s="158" t="s">
        <v>131</v>
      </c>
      <c r="D388" s="147" t="s">
        <v>335</v>
      </c>
      <c r="E388" s="149" t="s">
        <v>1148</v>
      </c>
      <c r="F388" s="150" t="s">
        <v>134</v>
      </c>
      <c r="G388" s="151">
        <v>6</v>
      </c>
      <c r="H388" s="152">
        <v>833.52</v>
      </c>
      <c r="I388" s="153">
        <f t="shared" si="28"/>
        <v>1041.9000000000001</v>
      </c>
      <c r="J388" s="154">
        <f t="shared" si="29"/>
        <v>6251.4</v>
      </c>
    </row>
    <row r="389" spans="1:11" ht="31.5" x14ac:dyDescent="0.25">
      <c r="B389" s="157" t="s">
        <v>1113</v>
      </c>
      <c r="C389" s="158" t="s">
        <v>131</v>
      </c>
      <c r="D389" s="147" t="s">
        <v>341</v>
      </c>
      <c r="E389" s="149" t="s">
        <v>1149</v>
      </c>
      <c r="F389" s="150" t="s">
        <v>134</v>
      </c>
      <c r="G389" s="151">
        <v>10</v>
      </c>
      <c r="H389" s="152">
        <v>249.12</v>
      </c>
      <c r="I389" s="153">
        <f t="shared" si="28"/>
        <v>311.39999999999998</v>
      </c>
      <c r="J389" s="154">
        <f t="shared" si="29"/>
        <v>3114</v>
      </c>
    </row>
    <row r="390" spans="1:11" s="133" customFormat="1" ht="31.5" x14ac:dyDescent="0.25">
      <c r="A390" s="83"/>
      <c r="B390" s="157" t="s">
        <v>1114</v>
      </c>
      <c r="C390" s="158" t="s">
        <v>431</v>
      </c>
      <c r="D390" s="147" t="s">
        <v>1150</v>
      </c>
      <c r="E390" s="149" t="s">
        <v>1151</v>
      </c>
      <c r="F390" s="150" t="s">
        <v>134</v>
      </c>
      <c r="G390" s="151">
        <v>7</v>
      </c>
      <c r="H390" s="152">
        <v>249.12</v>
      </c>
      <c r="I390" s="153">
        <f t="shared" si="28"/>
        <v>311.39999999999998</v>
      </c>
      <c r="J390" s="154">
        <f t="shared" si="29"/>
        <v>2179.8000000000002</v>
      </c>
      <c r="K390" s="83"/>
    </row>
    <row r="391" spans="1:11" ht="31.5" x14ac:dyDescent="0.25">
      <c r="B391" s="157" t="s">
        <v>1115</v>
      </c>
      <c r="C391" s="158" t="s">
        <v>131</v>
      </c>
      <c r="D391" s="147" t="s">
        <v>351</v>
      </c>
      <c r="E391" s="149" t="s">
        <v>1152</v>
      </c>
      <c r="F391" s="150" t="s">
        <v>134</v>
      </c>
      <c r="G391" s="151">
        <v>1</v>
      </c>
      <c r="H391" s="152">
        <v>272.77999999999997</v>
      </c>
      <c r="I391" s="153">
        <f t="shared" si="28"/>
        <v>340.98</v>
      </c>
      <c r="J391" s="154">
        <f t="shared" si="29"/>
        <v>340.98</v>
      </c>
    </row>
    <row r="392" spans="1:11" ht="31.5" x14ac:dyDescent="0.25">
      <c r="B392" s="157" t="s">
        <v>1116</v>
      </c>
      <c r="C392" s="158" t="s">
        <v>131</v>
      </c>
      <c r="D392" s="147" t="s">
        <v>336</v>
      </c>
      <c r="E392" s="149" t="s">
        <v>1153</v>
      </c>
      <c r="F392" s="150" t="s">
        <v>134</v>
      </c>
      <c r="G392" s="151">
        <v>42</v>
      </c>
      <c r="H392" s="152">
        <v>68.180000000000007</v>
      </c>
      <c r="I392" s="153">
        <f t="shared" si="28"/>
        <v>85.23</v>
      </c>
      <c r="J392" s="154">
        <f t="shared" si="29"/>
        <v>3579.66</v>
      </c>
    </row>
    <row r="393" spans="1:11" ht="31.5" x14ac:dyDescent="0.25">
      <c r="B393" s="157" t="s">
        <v>1117</v>
      </c>
      <c r="C393" s="158" t="s">
        <v>131</v>
      </c>
      <c r="D393" s="147" t="s">
        <v>337</v>
      </c>
      <c r="E393" s="149" t="s">
        <v>1154</v>
      </c>
      <c r="F393" s="150" t="s">
        <v>134</v>
      </c>
      <c r="G393" s="151">
        <v>18</v>
      </c>
      <c r="H393" s="152">
        <v>73.42</v>
      </c>
      <c r="I393" s="153">
        <f t="shared" si="28"/>
        <v>91.78</v>
      </c>
      <c r="J393" s="154">
        <f t="shared" si="29"/>
        <v>1652.04</v>
      </c>
    </row>
    <row r="394" spans="1:11" ht="31.5" x14ac:dyDescent="0.25">
      <c r="B394" s="157" t="s">
        <v>1118</v>
      </c>
      <c r="C394" s="158" t="s">
        <v>131</v>
      </c>
      <c r="D394" s="147" t="s">
        <v>339</v>
      </c>
      <c r="E394" s="149" t="s">
        <v>1155</v>
      </c>
      <c r="F394" s="150" t="s">
        <v>134</v>
      </c>
      <c r="G394" s="151">
        <v>42</v>
      </c>
      <c r="H394" s="152">
        <v>11.82</v>
      </c>
      <c r="I394" s="153">
        <f t="shared" si="28"/>
        <v>14.78</v>
      </c>
      <c r="J394" s="154">
        <f t="shared" si="29"/>
        <v>620.76</v>
      </c>
    </row>
    <row r="395" spans="1:11" ht="31.5" x14ac:dyDescent="0.25">
      <c r="B395" s="157" t="s">
        <v>1119</v>
      </c>
      <c r="C395" s="158" t="s">
        <v>131</v>
      </c>
      <c r="D395" s="147" t="s">
        <v>338</v>
      </c>
      <c r="E395" s="149" t="s">
        <v>1156</v>
      </c>
      <c r="F395" s="150" t="s">
        <v>134</v>
      </c>
      <c r="G395" s="151">
        <v>18</v>
      </c>
      <c r="H395" s="152">
        <v>21.6</v>
      </c>
      <c r="I395" s="153">
        <f t="shared" si="28"/>
        <v>27</v>
      </c>
      <c r="J395" s="154">
        <f t="shared" si="29"/>
        <v>486</v>
      </c>
    </row>
    <row r="396" spans="1:11" s="133" customFormat="1" ht="31.5" x14ac:dyDescent="0.25">
      <c r="A396" s="83"/>
      <c r="B396" s="157" t="s">
        <v>1120</v>
      </c>
      <c r="C396" s="158" t="s">
        <v>431</v>
      </c>
      <c r="D396" s="147" t="s">
        <v>1157</v>
      </c>
      <c r="E396" s="149" t="s">
        <v>1158</v>
      </c>
      <c r="F396" s="150" t="s">
        <v>134</v>
      </c>
      <c r="G396" s="151">
        <v>28</v>
      </c>
      <c r="H396" s="152">
        <v>113.56</v>
      </c>
      <c r="I396" s="153">
        <f t="shared" si="28"/>
        <v>141.94999999999999</v>
      </c>
      <c r="J396" s="154">
        <f t="shared" si="29"/>
        <v>3974.6</v>
      </c>
      <c r="K396" s="83"/>
    </row>
    <row r="397" spans="1:11" ht="31.5" x14ac:dyDescent="0.25">
      <c r="B397" s="157" t="s">
        <v>1121</v>
      </c>
      <c r="C397" s="158" t="s">
        <v>131</v>
      </c>
      <c r="D397" s="147" t="s">
        <v>344</v>
      </c>
      <c r="E397" s="149" t="s">
        <v>1159</v>
      </c>
      <c r="F397" s="150" t="s">
        <v>134</v>
      </c>
      <c r="G397" s="151">
        <v>19</v>
      </c>
      <c r="H397" s="152">
        <v>70.209999999999994</v>
      </c>
      <c r="I397" s="153">
        <f t="shared" si="28"/>
        <v>87.76</v>
      </c>
      <c r="J397" s="154">
        <f t="shared" si="29"/>
        <v>1667.44</v>
      </c>
    </row>
    <row r="398" spans="1:11" s="133" customFormat="1" ht="31.5" x14ac:dyDescent="0.25">
      <c r="A398" s="83"/>
      <c r="B398" s="157" t="s">
        <v>1122</v>
      </c>
      <c r="C398" s="158" t="s">
        <v>431</v>
      </c>
      <c r="D398" s="147" t="s">
        <v>1160</v>
      </c>
      <c r="E398" s="149" t="s">
        <v>1161</v>
      </c>
      <c r="F398" s="150" t="s">
        <v>134</v>
      </c>
      <c r="G398" s="151">
        <v>2</v>
      </c>
      <c r="H398" s="152">
        <v>201.3</v>
      </c>
      <c r="I398" s="153">
        <f t="shared" si="28"/>
        <v>251.63</v>
      </c>
      <c r="J398" s="154">
        <f t="shared" si="29"/>
        <v>503.26</v>
      </c>
      <c r="K398" s="83"/>
    </row>
    <row r="399" spans="1:11" ht="31.5" x14ac:dyDescent="0.25">
      <c r="B399" s="157" t="s">
        <v>1123</v>
      </c>
      <c r="C399" s="158" t="s">
        <v>131</v>
      </c>
      <c r="D399" s="147" t="s">
        <v>345</v>
      </c>
      <c r="E399" s="149" t="s">
        <v>1162</v>
      </c>
      <c r="F399" s="150" t="s">
        <v>134</v>
      </c>
      <c r="G399" s="151">
        <v>15</v>
      </c>
      <c r="H399" s="152">
        <v>45.06</v>
      </c>
      <c r="I399" s="153">
        <f t="shared" si="28"/>
        <v>56.33</v>
      </c>
      <c r="J399" s="154">
        <f t="shared" si="29"/>
        <v>844.95</v>
      </c>
    </row>
    <row r="400" spans="1:11" s="133" customFormat="1" ht="31.5" x14ac:dyDescent="0.25">
      <c r="A400" s="83"/>
      <c r="B400" s="157" t="s">
        <v>1124</v>
      </c>
      <c r="C400" s="158" t="s">
        <v>431</v>
      </c>
      <c r="D400" s="147" t="s">
        <v>1163</v>
      </c>
      <c r="E400" s="149" t="s">
        <v>1164</v>
      </c>
      <c r="F400" s="150" t="s">
        <v>134</v>
      </c>
      <c r="G400" s="151">
        <v>4</v>
      </c>
      <c r="H400" s="152">
        <v>275.63</v>
      </c>
      <c r="I400" s="153">
        <f t="shared" si="28"/>
        <v>344.54</v>
      </c>
      <c r="J400" s="154">
        <f t="shared" si="29"/>
        <v>1378.16</v>
      </c>
      <c r="K400" s="83"/>
    </row>
    <row r="401" spans="1:11" s="133" customFormat="1" ht="31.5" x14ac:dyDescent="0.25">
      <c r="A401" s="83"/>
      <c r="B401" s="157" t="s">
        <v>1125</v>
      </c>
      <c r="C401" s="158" t="s">
        <v>431</v>
      </c>
      <c r="D401" s="147" t="s">
        <v>1165</v>
      </c>
      <c r="E401" s="149" t="s">
        <v>1166</v>
      </c>
      <c r="F401" s="150" t="s">
        <v>134</v>
      </c>
      <c r="G401" s="151">
        <v>4</v>
      </c>
      <c r="H401" s="152">
        <v>125.38</v>
      </c>
      <c r="I401" s="153">
        <f t="shared" si="28"/>
        <v>156.72999999999999</v>
      </c>
      <c r="J401" s="154">
        <f t="shared" si="29"/>
        <v>626.91999999999996</v>
      </c>
      <c r="K401" s="83"/>
    </row>
    <row r="402" spans="1:11" ht="31.5" x14ac:dyDescent="0.25">
      <c r="B402" s="157" t="s">
        <v>1126</v>
      </c>
      <c r="C402" s="158" t="s">
        <v>131</v>
      </c>
      <c r="D402" s="147" t="s">
        <v>340</v>
      </c>
      <c r="E402" s="149" t="s">
        <v>1167</v>
      </c>
      <c r="F402" s="150" t="s">
        <v>134</v>
      </c>
      <c r="G402" s="151">
        <v>45</v>
      </c>
      <c r="H402" s="152">
        <v>54.85</v>
      </c>
      <c r="I402" s="153">
        <f t="shared" si="28"/>
        <v>68.56</v>
      </c>
      <c r="J402" s="154">
        <f t="shared" si="29"/>
        <v>3085.2</v>
      </c>
    </row>
    <row r="403" spans="1:11" ht="31.5" x14ac:dyDescent="0.25">
      <c r="B403" s="157" t="s">
        <v>1127</v>
      </c>
      <c r="C403" s="158" t="s">
        <v>131</v>
      </c>
      <c r="D403" s="147" t="s">
        <v>352</v>
      </c>
      <c r="E403" s="149" t="s">
        <v>1168</v>
      </c>
      <c r="F403" s="150" t="s">
        <v>134</v>
      </c>
      <c r="G403" s="151">
        <v>13</v>
      </c>
      <c r="H403" s="152">
        <v>97.33</v>
      </c>
      <c r="I403" s="153">
        <f t="shared" si="28"/>
        <v>121.66</v>
      </c>
      <c r="J403" s="154">
        <f t="shared" si="29"/>
        <v>1581.58</v>
      </c>
    </row>
    <row r="404" spans="1:11" s="133" customFormat="1" ht="31.5" x14ac:dyDescent="0.25">
      <c r="A404" s="83"/>
      <c r="B404" s="157" t="s">
        <v>1128</v>
      </c>
      <c r="C404" s="158" t="s">
        <v>431</v>
      </c>
      <c r="D404" s="147" t="s">
        <v>1169</v>
      </c>
      <c r="E404" s="149" t="s">
        <v>1170</v>
      </c>
      <c r="F404" s="150" t="s">
        <v>134</v>
      </c>
      <c r="G404" s="151">
        <v>24</v>
      </c>
      <c r="H404" s="152">
        <v>151.06</v>
      </c>
      <c r="I404" s="153">
        <f t="shared" si="28"/>
        <v>188.83</v>
      </c>
      <c r="J404" s="154">
        <f t="shared" si="29"/>
        <v>4531.92</v>
      </c>
      <c r="K404" s="83"/>
    </row>
    <row r="405" spans="1:11" s="133" customFormat="1" ht="31.5" x14ac:dyDescent="0.25">
      <c r="A405" s="83"/>
      <c r="B405" s="157" t="s">
        <v>1129</v>
      </c>
      <c r="C405" s="158" t="s">
        <v>431</v>
      </c>
      <c r="D405" s="147" t="s">
        <v>1171</v>
      </c>
      <c r="E405" s="149" t="s">
        <v>1172</v>
      </c>
      <c r="F405" s="150" t="s">
        <v>134</v>
      </c>
      <c r="G405" s="151">
        <v>12</v>
      </c>
      <c r="H405" s="152">
        <v>342.82</v>
      </c>
      <c r="I405" s="153">
        <f t="shared" si="28"/>
        <v>428.53</v>
      </c>
      <c r="J405" s="154">
        <f t="shared" si="29"/>
        <v>5142.3599999999997</v>
      </c>
      <c r="K405" s="83"/>
    </row>
    <row r="406" spans="1:11" ht="31.5" x14ac:dyDescent="0.25">
      <c r="B406" s="157" t="s">
        <v>1130</v>
      </c>
      <c r="C406" s="158" t="s">
        <v>131</v>
      </c>
      <c r="D406" s="147" t="s">
        <v>355</v>
      </c>
      <c r="E406" s="149" t="s">
        <v>1173</v>
      </c>
      <c r="F406" s="150" t="s">
        <v>134</v>
      </c>
      <c r="G406" s="151">
        <v>6</v>
      </c>
      <c r="H406" s="152">
        <v>363.88</v>
      </c>
      <c r="I406" s="153">
        <f t="shared" si="28"/>
        <v>454.85</v>
      </c>
      <c r="J406" s="154">
        <f t="shared" si="29"/>
        <v>2729.1</v>
      </c>
    </row>
    <row r="407" spans="1:11" ht="31.5" x14ac:dyDescent="0.25">
      <c r="B407" s="157" t="s">
        <v>1131</v>
      </c>
      <c r="C407" s="158" t="s">
        <v>131</v>
      </c>
      <c r="D407" s="147" t="s">
        <v>356</v>
      </c>
      <c r="E407" s="149" t="s">
        <v>1174</v>
      </c>
      <c r="F407" s="150" t="s">
        <v>134</v>
      </c>
      <c r="G407" s="151">
        <v>9</v>
      </c>
      <c r="H407" s="152">
        <v>377.9</v>
      </c>
      <c r="I407" s="153">
        <f t="shared" si="28"/>
        <v>472.38</v>
      </c>
      <c r="J407" s="154">
        <f t="shared" si="29"/>
        <v>4251.42</v>
      </c>
    </row>
    <row r="408" spans="1:11" ht="31.5" x14ac:dyDescent="0.25">
      <c r="B408" s="157" t="s">
        <v>1132</v>
      </c>
      <c r="C408" s="158" t="s">
        <v>131</v>
      </c>
      <c r="D408" s="147" t="s">
        <v>358</v>
      </c>
      <c r="E408" s="149" t="s">
        <v>1175</v>
      </c>
      <c r="F408" s="150" t="s">
        <v>134</v>
      </c>
      <c r="G408" s="151">
        <v>1</v>
      </c>
      <c r="H408" s="152">
        <v>1179.8499999999999</v>
      </c>
      <c r="I408" s="153">
        <f t="shared" si="28"/>
        <v>1474.81</v>
      </c>
      <c r="J408" s="154">
        <f t="shared" si="29"/>
        <v>1474.81</v>
      </c>
    </row>
    <row r="409" spans="1:11" s="133" customFormat="1" ht="15.75" x14ac:dyDescent="0.25">
      <c r="A409" s="83"/>
      <c r="B409" s="157" t="s">
        <v>1133</v>
      </c>
      <c r="C409" s="158" t="s">
        <v>431</v>
      </c>
      <c r="D409" s="147" t="s">
        <v>1176</v>
      </c>
      <c r="E409" s="149" t="s">
        <v>1177</v>
      </c>
      <c r="F409" s="150" t="s">
        <v>134</v>
      </c>
      <c r="G409" s="151">
        <v>27</v>
      </c>
      <c r="H409" s="152">
        <v>99.37</v>
      </c>
      <c r="I409" s="153">
        <f t="shared" si="28"/>
        <v>124.21</v>
      </c>
      <c r="J409" s="154">
        <f t="shared" si="29"/>
        <v>3353.67</v>
      </c>
      <c r="K409" s="83"/>
    </row>
    <row r="410" spans="1:11" s="133" customFormat="1" ht="15.75" x14ac:dyDescent="0.25">
      <c r="A410" s="83"/>
      <c r="B410" s="157" t="s">
        <v>1134</v>
      </c>
      <c r="C410" s="158" t="s">
        <v>431</v>
      </c>
      <c r="D410" s="147" t="s">
        <v>1178</v>
      </c>
      <c r="E410" s="149" t="s">
        <v>1179</v>
      </c>
      <c r="F410" s="150" t="s">
        <v>134</v>
      </c>
      <c r="G410" s="151">
        <v>20</v>
      </c>
      <c r="H410" s="152">
        <v>70.599999999999994</v>
      </c>
      <c r="I410" s="153">
        <f t="shared" si="28"/>
        <v>88.25</v>
      </c>
      <c r="J410" s="154">
        <f t="shared" si="29"/>
        <v>1765</v>
      </c>
      <c r="K410" s="83"/>
    </row>
    <row r="411" spans="1:11" ht="31.5" x14ac:dyDescent="0.25">
      <c r="B411" s="157" t="s">
        <v>1135</v>
      </c>
      <c r="C411" s="158" t="s">
        <v>131</v>
      </c>
      <c r="D411" s="147" t="s">
        <v>347</v>
      </c>
      <c r="E411" s="149" t="s">
        <v>1180</v>
      </c>
      <c r="F411" s="150" t="s">
        <v>134</v>
      </c>
      <c r="G411" s="151">
        <v>23</v>
      </c>
      <c r="H411" s="152">
        <v>80.069999999999993</v>
      </c>
      <c r="I411" s="153">
        <f t="shared" si="28"/>
        <v>100.09</v>
      </c>
      <c r="J411" s="154">
        <f t="shared" si="29"/>
        <v>2302.0700000000002</v>
      </c>
    </row>
    <row r="412" spans="1:11" s="133" customFormat="1" ht="31.5" x14ac:dyDescent="0.25">
      <c r="A412" s="83"/>
      <c r="B412" s="157" t="s">
        <v>1136</v>
      </c>
      <c r="C412" s="158" t="s">
        <v>431</v>
      </c>
      <c r="D412" s="147" t="s">
        <v>1181</v>
      </c>
      <c r="E412" s="149" t="s">
        <v>1182</v>
      </c>
      <c r="F412" s="150" t="s">
        <v>60</v>
      </c>
      <c r="G412" s="151">
        <v>16.899999999999999</v>
      </c>
      <c r="H412" s="152">
        <v>551.22</v>
      </c>
      <c r="I412" s="153">
        <f t="shared" si="28"/>
        <v>689.03</v>
      </c>
      <c r="J412" s="154">
        <f t="shared" si="29"/>
        <v>11644.61</v>
      </c>
      <c r="K412" s="83"/>
    </row>
    <row r="413" spans="1:11" s="133" customFormat="1" ht="15.75" x14ac:dyDescent="0.25">
      <c r="A413" s="83"/>
      <c r="B413" s="157" t="s">
        <v>1137</v>
      </c>
      <c r="C413" s="158" t="s">
        <v>431</v>
      </c>
      <c r="D413" s="147" t="s">
        <v>1183</v>
      </c>
      <c r="E413" s="149" t="s">
        <v>1184</v>
      </c>
      <c r="F413" s="150" t="s">
        <v>134</v>
      </c>
      <c r="G413" s="151">
        <v>23</v>
      </c>
      <c r="H413" s="152">
        <v>54.74</v>
      </c>
      <c r="I413" s="153">
        <f t="shared" si="28"/>
        <v>68.430000000000007</v>
      </c>
      <c r="J413" s="154">
        <f t="shared" si="29"/>
        <v>1573.89</v>
      </c>
      <c r="K413" s="83"/>
    </row>
    <row r="414" spans="1:11" ht="15.75" x14ac:dyDescent="0.25">
      <c r="B414" s="185" t="s">
        <v>18</v>
      </c>
      <c r="C414" s="185"/>
      <c r="D414" s="185"/>
      <c r="E414" s="185"/>
      <c r="F414" s="185"/>
      <c r="G414" s="185"/>
      <c r="H414" s="185"/>
      <c r="I414" s="161"/>
      <c r="J414" s="162">
        <f>SUM(J380:J413)</f>
        <v>100239.88000000002</v>
      </c>
    </row>
    <row r="415" spans="1:11" ht="15.75" x14ac:dyDescent="0.25">
      <c r="B415" s="196"/>
      <c r="C415" s="196"/>
      <c r="D415" s="196"/>
      <c r="E415" s="196"/>
      <c r="F415" s="196"/>
      <c r="G415" s="196"/>
      <c r="H415" s="196"/>
      <c r="I415" s="196"/>
      <c r="J415" s="196"/>
    </row>
    <row r="416" spans="1:11" ht="15.75" x14ac:dyDescent="0.25">
      <c r="B416" s="184">
        <v>16</v>
      </c>
      <c r="C416" s="184"/>
      <c r="D416" s="184"/>
      <c r="E416" s="143" t="s">
        <v>1185</v>
      </c>
      <c r="F416" s="144"/>
      <c r="G416" s="144"/>
      <c r="H416" s="144"/>
      <c r="I416" s="145"/>
      <c r="J416" s="146"/>
    </row>
    <row r="417" spans="1:11" ht="31.5" x14ac:dyDescent="0.25">
      <c r="B417" s="157" t="s">
        <v>78</v>
      </c>
      <c r="C417" s="158" t="s">
        <v>131</v>
      </c>
      <c r="D417" s="147" t="s">
        <v>220</v>
      </c>
      <c r="E417" s="149" t="s">
        <v>1236</v>
      </c>
      <c r="F417" s="150" t="s">
        <v>134</v>
      </c>
      <c r="G417" s="151">
        <v>8</v>
      </c>
      <c r="H417" s="152">
        <v>227.46</v>
      </c>
      <c r="I417" s="153">
        <f t="shared" ref="I417:I471" si="30">ROUND(H417*(1+$I$11),2)</f>
        <v>284.33</v>
      </c>
      <c r="J417" s="154">
        <f t="shared" ref="J417:J471" si="31">ROUND(G417*I417,2)</f>
        <v>2274.64</v>
      </c>
    </row>
    <row r="418" spans="1:11" ht="31.5" x14ac:dyDescent="0.25">
      <c r="B418" s="157" t="s">
        <v>79</v>
      </c>
      <c r="C418" s="158" t="s">
        <v>131</v>
      </c>
      <c r="D418" s="147" t="s">
        <v>221</v>
      </c>
      <c r="E418" s="149" t="s">
        <v>1237</v>
      </c>
      <c r="F418" s="150" t="s">
        <v>134</v>
      </c>
      <c r="G418" s="151">
        <v>1</v>
      </c>
      <c r="H418" s="152">
        <v>263.77</v>
      </c>
      <c r="I418" s="153">
        <f t="shared" si="30"/>
        <v>329.71</v>
      </c>
      <c r="J418" s="154">
        <f t="shared" si="31"/>
        <v>329.71</v>
      </c>
    </row>
    <row r="419" spans="1:11" ht="63" x14ac:dyDescent="0.25">
      <c r="B419" s="157" t="s">
        <v>80</v>
      </c>
      <c r="C419" s="158" t="s">
        <v>131</v>
      </c>
      <c r="D419" s="147" t="s">
        <v>222</v>
      </c>
      <c r="E419" s="149" t="s">
        <v>1238</v>
      </c>
      <c r="F419" s="150" t="s">
        <v>134</v>
      </c>
      <c r="G419" s="151">
        <v>2</v>
      </c>
      <c r="H419" s="152">
        <v>1968.78</v>
      </c>
      <c r="I419" s="153">
        <f t="shared" si="30"/>
        <v>2460.98</v>
      </c>
      <c r="J419" s="154">
        <f t="shared" si="31"/>
        <v>4921.96</v>
      </c>
    </row>
    <row r="420" spans="1:11" ht="31.5" x14ac:dyDescent="0.25">
      <c r="B420" s="157" t="s">
        <v>81</v>
      </c>
      <c r="C420" s="158" t="s">
        <v>131</v>
      </c>
      <c r="D420" s="147" t="s">
        <v>223</v>
      </c>
      <c r="E420" s="149" t="s">
        <v>1239</v>
      </c>
      <c r="F420" s="150" t="s">
        <v>134</v>
      </c>
      <c r="G420" s="151">
        <v>1</v>
      </c>
      <c r="H420" s="152">
        <v>3423.29</v>
      </c>
      <c r="I420" s="153">
        <f t="shared" si="30"/>
        <v>4279.1099999999997</v>
      </c>
      <c r="J420" s="154">
        <f t="shared" si="31"/>
        <v>4279.1099999999997</v>
      </c>
    </row>
    <row r="421" spans="1:11" ht="31.5" x14ac:dyDescent="0.25">
      <c r="B421" s="157" t="s">
        <v>82</v>
      </c>
      <c r="C421" s="158" t="s">
        <v>131</v>
      </c>
      <c r="D421" s="147" t="s">
        <v>369</v>
      </c>
      <c r="E421" s="149" t="s">
        <v>966</v>
      </c>
      <c r="F421" s="150" t="s">
        <v>134</v>
      </c>
      <c r="G421" s="151">
        <v>2</v>
      </c>
      <c r="H421" s="152">
        <v>199.09</v>
      </c>
      <c r="I421" s="153">
        <f t="shared" si="30"/>
        <v>248.86</v>
      </c>
      <c r="J421" s="154">
        <f t="shared" si="31"/>
        <v>497.72</v>
      </c>
    </row>
    <row r="422" spans="1:11" ht="31.5" x14ac:dyDescent="0.25">
      <c r="B422" s="157" t="s">
        <v>1186</v>
      </c>
      <c r="C422" s="158" t="s">
        <v>131</v>
      </c>
      <c r="D422" s="147" t="s">
        <v>367</v>
      </c>
      <c r="E422" s="149" t="s">
        <v>1240</v>
      </c>
      <c r="F422" s="150" t="s">
        <v>134</v>
      </c>
      <c r="G422" s="151">
        <v>1</v>
      </c>
      <c r="H422" s="152">
        <v>346.85</v>
      </c>
      <c r="I422" s="153">
        <f t="shared" si="30"/>
        <v>433.56</v>
      </c>
      <c r="J422" s="154">
        <f t="shared" si="31"/>
        <v>433.56</v>
      </c>
    </row>
    <row r="423" spans="1:11" ht="31.5" x14ac:dyDescent="0.25">
      <c r="B423" s="157" t="s">
        <v>1187</v>
      </c>
      <c r="C423" s="158" t="s">
        <v>131</v>
      </c>
      <c r="D423" s="147" t="s">
        <v>368</v>
      </c>
      <c r="E423" s="149" t="s">
        <v>965</v>
      </c>
      <c r="F423" s="150" t="s">
        <v>134</v>
      </c>
      <c r="G423" s="151">
        <v>4</v>
      </c>
      <c r="H423" s="152">
        <v>421.01</v>
      </c>
      <c r="I423" s="153">
        <f t="shared" si="30"/>
        <v>526.26</v>
      </c>
      <c r="J423" s="154">
        <f t="shared" si="31"/>
        <v>2105.04</v>
      </c>
    </row>
    <row r="424" spans="1:11" ht="31.5" x14ac:dyDescent="0.25">
      <c r="B424" s="157" t="s">
        <v>1188</v>
      </c>
      <c r="C424" s="158" t="s">
        <v>131</v>
      </c>
      <c r="D424" s="147" t="s">
        <v>372</v>
      </c>
      <c r="E424" s="149" t="s">
        <v>1241</v>
      </c>
      <c r="F424" s="150" t="s">
        <v>134</v>
      </c>
      <c r="G424" s="151">
        <v>1</v>
      </c>
      <c r="H424" s="152">
        <v>224.28</v>
      </c>
      <c r="I424" s="153">
        <f t="shared" si="30"/>
        <v>280.35000000000002</v>
      </c>
      <c r="J424" s="154">
        <f t="shared" si="31"/>
        <v>280.35000000000002</v>
      </c>
    </row>
    <row r="425" spans="1:11" ht="31.5" x14ac:dyDescent="0.25">
      <c r="B425" s="157" t="s">
        <v>1189</v>
      </c>
      <c r="C425" s="158" t="s">
        <v>131</v>
      </c>
      <c r="D425" s="147" t="s">
        <v>373</v>
      </c>
      <c r="E425" s="149" t="s">
        <v>1242</v>
      </c>
      <c r="F425" s="150" t="s">
        <v>134</v>
      </c>
      <c r="G425" s="151">
        <v>2</v>
      </c>
      <c r="H425" s="152">
        <v>445</v>
      </c>
      <c r="I425" s="153">
        <f t="shared" si="30"/>
        <v>556.25</v>
      </c>
      <c r="J425" s="154">
        <f t="shared" si="31"/>
        <v>1112.5</v>
      </c>
    </row>
    <row r="426" spans="1:11" ht="31.5" x14ac:dyDescent="0.25">
      <c r="B426" s="157" t="s">
        <v>1190</v>
      </c>
      <c r="C426" s="158" t="s">
        <v>131</v>
      </c>
      <c r="D426" s="147" t="s">
        <v>374</v>
      </c>
      <c r="E426" s="149" t="s">
        <v>1243</v>
      </c>
      <c r="F426" s="150" t="s">
        <v>134</v>
      </c>
      <c r="G426" s="151">
        <v>2</v>
      </c>
      <c r="H426" s="152">
        <v>611.17999999999995</v>
      </c>
      <c r="I426" s="153">
        <f t="shared" si="30"/>
        <v>763.98</v>
      </c>
      <c r="J426" s="154">
        <f t="shared" si="31"/>
        <v>1527.96</v>
      </c>
    </row>
    <row r="427" spans="1:11" s="133" customFormat="1" ht="47.25" x14ac:dyDescent="0.25">
      <c r="A427" s="83"/>
      <c r="B427" s="157" t="s">
        <v>1191</v>
      </c>
      <c r="C427" s="158" t="s">
        <v>431</v>
      </c>
      <c r="D427" s="147" t="s">
        <v>1244</v>
      </c>
      <c r="E427" s="149" t="s">
        <v>1245</v>
      </c>
      <c r="F427" s="150" t="s">
        <v>134</v>
      </c>
      <c r="G427" s="151">
        <v>2</v>
      </c>
      <c r="H427" s="152">
        <v>216.68</v>
      </c>
      <c r="I427" s="153">
        <f t="shared" si="30"/>
        <v>270.85000000000002</v>
      </c>
      <c r="J427" s="154">
        <f t="shared" si="31"/>
        <v>541.70000000000005</v>
      </c>
      <c r="K427" s="83"/>
    </row>
    <row r="428" spans="1:11" ht="31.5" x14ac:dyDescent="0.25">
      <c r="B428" s="157" t="s">
        <v>1192</v>
      </c>
      <c r="C428" s="158" t="s">
        <v>131</v>
      </c>
      <c r="D428" s="147" t="s">
        <v>224</v>
      </c>
      <c r="E428" s="149" t="s">
        <v>1246</v>
      </c>
      <c r="F428" s="150" t="s">
        <v>134</v>
      </c>
      <c r="G428" s="151">
        <v>1</v>
      </c>
      <c r="H428" s="152">
        <v>171.2</v>
      </c>
      <c r="I428" s="153">
        <f t="shared" si="30"/>
        <v>214</v>
      </c>
      <c r="J428" s="154">
        <f t="shared" si="31"/>
        <v>214</v>
      </c>
    </row>
    <row r="429" spans="1:11" ht="31.5" x14ac:dyDescent="0.25">
      <c r="B429" s="157" t="s">
        <v>1193</v>
      </c>
      <c r="C429" s="158" t="s">
        <v>131</v>
      </c>
      <c r="D429" s="147" t="s">
        <v>371</v>
      </c>
      <c r="E429" s="149" t="s">
        <v>1247</v>
      </c>
      <c r="F429" s="150" t="s">
        <v>134</v>
      </c>
      <c r="G429" s="151">
        <v>2</v>
      </c>
      <c r="H429" s="152">
        <v>73.459999999999994</v>
      </c>
      <c r="I429" s="153">
        <f t="shared" si="30"/>
        <v>91.83</v>
      </c>
      <c r="J429" s="154">
        <f t="shared" si="31"/>
        <v>183.66</v>
      </c>
    </row>
    <row r="430" spans="1:11" s="133" customFormat="1" ht="31.5" x14ac:dyDescent="0.25">
      <c r="A430" s="83"/>
      <c r="B430" s="157" t="s">
        <v>1194</v>
      </c>
      <c r="C430" s="158" t="s">
        <v>431</v>
      </c>
      <c r="D430" s="147" t="s">
        <v>1248</v>
      </c>
      <c r="E430" s="149" t="s">
        <v>1249</v>
      </c>
      <c r="F430" s="150" t="s">
        <v>134</v>
      </c>
      <c r="G430" s="151">
        <v>2</v>
      </c>
      <c r="H430" s="152">
        <v>3854.38</v>
      </c>
      <c r="I430" s="153">
        <f t="shared" si="30"/>
        <v>4817.9799999999996</v>
      </c>
      <c r="J430" s="154">
        <f t="shared" si="31"/>
        <v>9635.9599999999991</v>
      </c>
      <c r="K430" s="83"/>
    </row>
    <row r="431" spans="1:11" s="133" customFormat="1" ht="31.5" x14ac:dyDescent="0.25">
      <c r="A431" s="83"/>
      <c r="B431" s="157" t="s">
        <v>1195</v>
      </c>
      <c r="C431" s="158" t="s">
        <v>431</v>
      </c>
      <c r="D431" s="147" t="s">
        <v>1250</v>
      </c>
      <c r="E431" s="149" t="s">
        <v>1251</v>
      </c>
      <c r="F431" s="150" t="s">
        <v>134</v>
      </c>
      <c r="G431" s="151">
        <v>3</v>
      </c>
      <c r="H431" s="152">
        <v>501.97</v>
      </c>
      <c r="I431" s="153">
        <f t="shared" si="30"/>
        <v>627.46</v>
      </c>
      <c r="J431" s="154">
        <f t="shared" si="31"/>
        <v>1882.38</v>
      </c>
      <c r="K431" s="83"/>
    </row>
    <row r="432" spans="1:11" s="133" customFormat="1" ht="31.5" x14ac:dyDescent="0.25">
      <c r="A432" s="83"/>
      <c r="B432" s="157" t="s">
        <v>1196</v>
      </c>
      <c r="C432" s="158" t="s">
        <v>431</v>
      </c>
      <c r="D432" s="147" t="s">
        <v>1252</v>
      </c>
      <c r="E432" s="149" t="s">
        <v>1253</v>
      </c>
      <c r="F432" s="150" t="s">
        <v>134</v>
      </c>
      <c r="G432" s="151">
        <v>1</v>
      </c>
      <c r="H432" s="152">
        <v>558.28</v>
      </c>
      <c r="I432" s="153">
        <f t="shared" si="30"/>
        <v>697.85</v>
      </c>
      <c r="J432" s="154">
        <f t="shared" si="31"/>
        <v>697.85</v>
      </c>
      <c r="K432" s="83"/>
    </row>
    <row r="433" spans="1:11" s="133" customFormat="1" ht="31.5" x14ac:dyDescent="0.25">
      <c r="A433" s="83"/>
      <c r="B433" s="157" t="s">
        <v>1197</v>
      </c>
      <c r="C433" s="158" t="s">
        <v>431</v>
      </c>
      <c r="D433" s="147" t="s">
        <v>1254</v>
      </c>
      <c r="E433" s="149" t="s">
        <v>1255</v>
      </c>
      <c r="F433" s="150" t="s">
        <v>134</v>
      </c>
      <c r="G433" s="151">
        <v>1</v>
      </c>
      <c r="H433" s="152">
        <v>2869.16</v>
      </c>
      <c r="I433" s="153">
        <f t="shared" si="30"/>
        <v>3586.45</v>
      </c>
      <c r="J433" s="154">
        <f t="shared" si="31"/>
        <v>3586.45</v>
      </c>
      <c r="K433" s="83"/>
    </row>
    <row r="434" spans="1:11" ht="31.5" x14ac:dyDescent="0.25">
      <c r="B434" s="157" t="s">
        <v>1198</v>
      </c>
      <c r="C434" s="158" t="s">
        <v>131</v>
      </c>
      <c r="D434" s="147" t="s">
        <v>378</v>
      </c>
      <c r="E434" s="149" t="s">
        <v>1256</v>
      </c>
      <c r="F434" s="150" t="s">
        <v>134</v>
      </c>
      <c r="G434" s="151">
        <v>2</v>
      </c>
      <c r="H434" s="152">
        <v>2336.59</v>
      </c>
      <c r="I434" s="153">
        <f t="shared" si="30"/>
        <v>2920.74</v>
      </c>
      <c r="J434" s="154">
        <f t="shared" si="31"/>
        <v>5841.48</v>
      </c>
    </row>
    <row r="435" spans="1:11" s="133" customFormat="1" ht="31.5" x14ac:dyDescent="0.25">
      <c r="A435" s="83"/>
      <c r="B435" s="157" t="s">
        <v>1199</v>
      </c>
      <c r="C435" s="158" t="s">
        <v>431</v>
      </c>
      <c r="D435" s="147" t="s">
        <v>1257</v>
      </c>
      <c r="E435" s="149" t="s">
        <v>1258</v>
      </c>
      <c r="F435" s="150" t="s">
        <v>134</v>
      </c>
      <c r="G435" s="151">
        <v>1</v>
      </c>
      <c r="H435" s="152">
        <v>2326.12</v>
      </c>
      <c r="I435" s="153">
        <f t="shared" si="30"/>
        <v>2907.65</v>
      </c>
      <c r="J435" s="154">
        <f t="shared" si="31"/>
        <v>2907.65</v>
      </c>
      <c r="K435" s="83"/>
    </row>
    <row r="436" spans="1:11" ht="47.25" x14ac:dyDescent="0.25">
      <c r="B436" s="157" t="s">
        <v>1200</v>
      </c>
      <c r="C436" s="158" t="s">
        <v>131</v>
      </c>
      <c r="D436" s="147" t="s">
        <v>252</v>
      </c>
      <c r="E436" s="149" t="s">
        <v>1259</v>
      </c>
      <c r="F436" s="150" t="s">
        <v>128</v>
      </c>
      <c r="G436" s="151">
        <v>0.54</v>
      </c>
      <c r="H436" s="152">
        <v>58.93</v>
      </c>
      <c r="I436" s="153">
        <f t="shared" si="30"/>
        <v>73.66</v>
      </c>
      <c r="J436" s="154">
        <f t="shared" si="31"/>
        <v>39.78</v>
      </c>
    </row>
    <row r="437" spans="1:11" ht="47.25" x14ac:dyDescent="0.25">
      <c r="B437" s="157" t="s">
        <v>1201</v>
      </c>
      <c r="C437" s="158" t="s">
        <v>131</v>
      </c>
      <c r="D437" s="147" t="s">
        <v>244</v>
      </c>
      <c r="E437" s="149" t="s">
        <v>1260</v>
      </c>
      <c r="F437" s="150" t="s">
        <v>128</v>
      </c>
      <c r="G437" s="151">
        <v>0.22</v>
      </c>
      <c r="H437" s="152">
        <v>72.72</v>
      </c>
      <c r="I437" s="153">
        <f t="shared" si="30"/>
        <v>90.9</v>
      </c>
      <c r="J437" s="154">
        <f t="shared" si="31"/>
        <v>20</v>
      </c>
    </row>
    <row r="438" spans="1:11" ht="47.25" x14ac:dyDescent="0.25">
      <c r="B438" s="157" t="s">
        <v>1202</v>
      </c>
      <c r="C438" s="158" t="s">
        <v>131</v>
      </c>
      <c r="D438" s="147" t="s">
        <v>245</v>
      </c>
      <c r="E438" s="149" t="s">
        <v>1261</v>
      </c>
      <c r="F438" s="150" t="s">
        <v>128</v>
      </c>
      <c r="G438" s="151">
        <v>1.51</v>
      </c>
      <c r="H438" s="152">
        <v>83.75</v>
      </c>
      <c r="I438" s="153">
        <f t="shared" si="30"/>
        <v>104.69</v>
      </c>
      <c r="J438" s="154">
        <f t="shared" si="31"/>
        <v>158.08000000000001</v>
      </c>
    </row>
    <row r="439" spans="1:11" ht="47.25" x14ac:dyDescent="0.25">
      <c r="B439" s="157" t="s">
        <v>1203</v>
      </c>
      <c r="C439" s="158" t="s">
        <v>131</v>
      </c>
      <c r="D439" s="147" t="s">
        <v>246</v>
      </c>
      <c r="E439" s="149" t="s">
        <v>1262</v>
      </c>
      <c r="F439" s="150" t="s">
        <v>128</v>
      </c>
      <c r="G439" s="151">
        <v>0.33</v>
      </c>
      <c r="H439" s="152">
        <v>117.04</v>
      </c>
      <c r="I439" s="153">
        <f t="shared" si="30"/>
        <v>146.30000000000001</v>
      </c>
      <c r="J439" s="154">
        <f t="shared" si="31"/>
        <v>48.28</v>
      </c>
    </row>
    <row r="440" spans="1:11" ht="47.25" x14ac:dyDescent="0.25">
      <c r="B440" s="157" t="s">
        <v>1204</v>
      </c>
      <c r="C440" s="158" t="s">
        <v>131</v>
      </c>
      <c r="D440" s="147" t="s">
        <v>247</v>
      </c>
      <c r="E440" s="149" t="s">
        <v>1263</v>
      </c>
      <c r="F440" s="150" t="s">
        <v>128</v>
      </c>
      <c r="G440" s="151">
        <v>97.54</v>
      </c>
      <c r="H440" s="152">
        <v>144</v>
      </c>
      <c r="I440" s="153">
        <f t="shared" si="30"/>
        <v>180</v>
      </c>
      <c r="J440" s="154">
        <f t="shared" si="31"/>
        <v>17557.2</v>
      </c>
    </row>
    <row r="441" spans="1:11" ht="47.25" x14ac:dyDescent="0.25">
      <c r="B441" s="157" t="s">
        <v>1205</v>
      </c>
      <c r="C441" s="158" t="s">
        <v>131</v>
      </c>
      <c r="D441" s="147" t="s">
        <v>248</v>
      </c>
      <c r="E441" s="149" t="s">
        <v>1264</v>
      </c>
      <c r="F441" s="150" t="s">
        <v>128</v>
      </c>
      <c r="G441" s="151">
        <v>8.06</v>
      </c>
      <c r="H441" s="152">
        <v>190.7</v>
      </c>
      <c r="I441" s="153">
        <f t="shared" si="30"/>
        <v>238.38</v>
      </c>
      <c r="J441" s="154">
        <f t="shared" si="31"/>
        <v>1921.34</v>
      </c>
    </row>
    <row r="442" spans="1:11" s="133" customFormat="1" ht="47.25" x14ac:dyDescent="0.25">
      <c r="A442" s="83"/>
      <c r="B442" s="157" t="s">
        <v>1206</v>
      </c>
      <c r="C442" s="158" t="s">
        <v>431</v>
      </c>
      <c r="D442" s="147" t="s">
        <v>1265</v>
      </c>
      <c r="E442" s="149" t="s">
        <v>1266</v>
      </c>
      <c r="F442" s="150" t="s">
        <v>134</v>
      </c>
      <c r="G442" s="151">
        <v>1</v>
      </c>
      <c r="H442" s="152">
        <v>41.45</v>
      </c>
      <c r="I442" s="153">
        <f t="shared" si="30"/>
        <v>51.81</v>
      </c>
      <c r="J442" s="154">
        <f t="shared" si="31"/>
        <v>51.81</v>
      </c>
      <c r="K442" s="83"/>
    </row>
    <row r="443" spans="1:11" s="133" customFormat="1" ht="47.25" x14ac:dyDescent="0.25">
      <c r="A443" s="83"/>
      <c r="B443" s="157" t="s">
        <v>1207</v>
      </c>
      <c r="C443" s="158" t="s">
        <v>431</v>
      </c>
      <c r="D443" s="147" t="s">
        <v>1267</v>
      </c>
      <c r="E443" s="149" t="s">
        <v>1268</v>
      </c>
      <c r="F443" s="150" t="s">
        <v>134</v>
      </c>
      <c r="G443" s="151">
        <v>5</v>
      </c>
      <c r="H443" s="152">
        <v>86.33</v>
      </c>
      <c r="I443" s="153">
        <f t="shared" si="30"/>
        <v>107.91</v>
      </c>
      <c r="J443" s="154">
        <f t="shared" si="31"/>
        <v>539.54999999999995</v>
      </c>
      <c r="K443" s="83"/>
    </row>
    <row r="444" spans="1:11" ht="47.25" x14ac:dyDescent="0.25">
      <c r="B444" s="157" t="s">
        <v>1208</v>
      </c>
      <c r="C444" s="158" t="s">
        <v>131</v>
      </c>
      <c r="D444" s="147" t="s">
        <v>305</v>
      </c>
      <c r="E444" s="149" t="s">
        <v>1269</v>
      </c>
      <c r="F444" s="150" t="s">
        <v>134</v>
      </c>
      <c r="G444" s="151">
        <v>22</v>
      </c>
      <c r="H444" s="152">
        <v>133.80000000000001</v>
      </c>
      <c r="I444" s="153">
        <f t="shared" si="30"/>
        <v>167.25</v>
      </c>
      <c r="J444" s="154">
        <f t="shared" si="31"/>
        <v>3679.5</v>
      </c>
    </row>
    <row r="445" spans="1:11" ht="47.25" x14ac:dyDescent="0.25">
      <c r="B445" s="157" t="s">
        <v>1209</v>
      </c>
      <c r="C445" s="158" t="s">
        <v>131</v>
      </c>
      <c r="D445" s="147" t="s">
        <v>306</v>
      </c>
      <c r="E445" s="149" t="s">
        <v>1270</v>
      </c>
      <c r="F445" s="150" t="s">
        <v>134</v>
      </c>
      <c r="G445" s="151">
        <v>11</v>
      </c>
      <c r="H445" s="152">
        <v>181.24</v>
      </c>
      <c r="I445" s="153">
        <f t="shared" si="30"/>
        <v>226.55</v>
      </c>
      <c r="J445" s="154">
        <f t="shared" si="31"/>
        <v>2492.0500000000002</v>
      </c>
    </row>
    <row r="446" spans="1:11" s="133" customFormat="1" ht="31.5" x14ac:dyDescent="0.25">
      <c r="A446" s="83"/>
      <c r="B446" s="157" t="s">
        <v>1210</v>
      </c>
      <c r="C446" s="158" t="s">
        <v>431</v>
      </c>
      <c r="D446" s="147" t="s">
        <v>1271</v>
      </c>
      <c r="E446" s="149" t="s">
        <v>1272</v>
      </c>
      <c r="F446" s="150" t="s">
        <v>134</v>
      </c>
      <c r="G446" s="151">
        <v>5</v>
      </c>
      <c r="H446" s="152">
        <v>24.03</v>
      </c>
      <c r="I446" s="153">
        <f t="shared" si="30"/>
        <v>30.04</v>
      </c>
      <c r="J446" s="154">
        <f t="shared" si="31"/>
        <v>150.19999999999999</v>
      </c>
      <c r="K446" s="83"/>
    </row>
    <row r="447" spans="1:11" ht="47.25" x14ac:dyDescent="0.25">
      <c r="B447" s="157" t="s">
        <v>1211</v>
      </c>
      <c r="C447" s="158" t="s">
        <v>131</v>
      </c>
      <c r="D447" s="147" t="s">
        <v>304</v>
      </c>
      <c r="E447" s="149" t="s">
        <v>1273</v>
      </c>
      <c r="F447" s="150" t="s">
        <v>134</v>
      </c>
      <c r="G447" s="151">
        <v>5</v>
      </c>
      <c r="H447" s="152">
        <v>43.63</v>
      </c>
      <c r="I447" s="153">
        <f t="shared" si="30"/>
        <v>54.54</v>
      </c>
      <c r="J447" s="154">
        <f t="shared" si="31"/>
        <v>272.7</v>
      </c>
    </row>
    <row r="448" spans="1:11" ht="47.25" x14ac:dyDescent="0.25">
      <c r="B448" s="157" t="s">
        <v>1212</v>
      </c>
      <c r="C448" s="158" t="s">
        <v>131</v>
      </c>
      <c r="D448" s="147" t="s">
        <v>310</v>
      </c>
      <c r="E448" s="149" t="s">
        <v>1274</v>
      </c>
      <c r="F448" s="150" t="s">
        <v>134</v>
      </c>
      <c r="G448" s="151">
        <v>1</v>
      </c>
      <c r="H448" s="152">
        <v>49.71</v>
      </c>
      <c r="I448" s="153">
        <f t="shared" si="30"/>
        <v>62.14</v>
      </c>
      <c r="J448" s="154">
        <f t="shared" si="31"/>
        <v>62.14</v>
      </c>
    </row>
    <row r="449" spans="1:11" s="133" customFormat="1" ht="47.25" x14ac:dyDescent="0.25">
      <c r="A449" s="83"/>
      <c r="B449" s="157" t="s">
        <v>1213</v>
      </c>
      <c r="C449" s="158" t="s">
        <v>431</v>
      </c>
      <c r="D449" s="147" t="s">
        <v>1275</v>
      </c>
      <c r="E449" s="149" t="s">
        <v>1276</v>
      </c>
      <c r="F449" s="150" t="s">
        <v>134</v>
      </c>
      <c r="G449" s="151">
        <v>2</v>
      </c>
      <c r="H449" s="152">
        <v>70.180000000000007</v>
      </c>
      <c r="I449" s="153">
        <f t="shared" si="30"/>
        <v>87.73</v>
      </c>
      <c r="J449" s="154">
        <f t="shared" si="31"/>
        <v>175.46</v>
      </c>
      <c r="K449" s="83"/>
    </row>
    <row r="450" spans="1:11" ht="31.5" x14ac:dyDescent="0.25">
      <c r="B450" s="157" t="s">
        <v>1214</v>
      </c>
      <c r="C450" s="158" t="s">
        <v>131</v>
      </c>
      <c r="D450" s="147" t="s">
        <v>308</v>
      </c>
      <c r="E450" s="149" t="s">
        <v>1277</v>
      </c>
      <c r="F450" s="150" t="s">
        <v>134</v>
      </c>
      <c r="G450" s="151">
        <v>1</v>
      </c>
      <c r="H450" s="152">
        <v>203.74</v>
      </c>
      <c r="I450" s="153">
        <f t="shared" si="30"/>
        <v>254.68</v>
      </c>
      <c r="J450" s="154">
        <f t="shared" si="31"/>
        <v>254.68</v>
      </c>
    </row>
    <row r="451" spans="1:11" s="133" customFormat="1" ht="31.5" x14ac:dyDescent="0.25">
      <c r="A451" s="83"/>
      <c r="B451" s="157" t="s">
        <v>1215</v>
      </c>
      <c r="C451" s="158" t="s">
        <v>431</v>
      </c>
      <c r="D451" s="147" t="s">
        <v>1278</v>
      </c>
      <c r="E451" s="149" t="s">
        <v>1279</v>
      </c>
      <c r="F451" s="150" t="s">
        <v>134</v>
      </c>
      <c r="G451" s="151">
        <v>1</v>
      </c>
      <c r="H451" s="152">
        <v>256.33999999999997</v>
      </c>
      <c r="I451" s="153">
        <f t="shared" si="30"/>
        <v>320.43</v>
      </c>
      <c r="J451" s="154">
        <f t="shared" si="31"/>
        <v>320.43</v>
      </c>
      <c r="K451" s="83"/>
    </row>
    <row r="452" spans="1:11" s="133" customFormat="1" ht="31.5" x14ac:dyDescent="0.25">
      <c r="A452" s="83"/>
      <c r="B452" s="157" t="s">
        <v>1216</v>
      </c>
      <c r="C452" s="158" t="s">
        <v>431</v>
      </c>
      <c r="D452" s="147" t="s">
        <v>1280</v>
      </c>
      <c r="E452" s="149" t="s">
        <v>1281</v>
      </c>
      <c r="F452" s="150" t="s">
        <v>134</v>
      </c>
      <c r="G452" s="151">
        <v>3</v>
      </c>
      <c r="H452" s="152">
        <v>221.65</v>
      </c>
      <c r="I452" s="153">
        <f t="shared" si="30"/>
        <v>277.06</v>
      </c>
      <c r="J452" s="154">
        <f t="shared" si="31"/>
        <v>831.18</v>
      </c>
      <c r="K452" s="83"/>
    </row>
    <row r="453" spans="1:11" s="133" customFormat="1" ht="31.5" x14ac:dyDescent="0.25">
      <c r="A453" s="83"/>
      <c r="B453" s="157" t="s">
        <v>1217</v>
      </c>
      <c r="C453" s="158" t="s">
        <v>431</v>
      </c>
      <c r="D453" s="147" t="s">
        <v>1282</v>
      </c>
      <c r="E453" s="149" t="s">
        <v>1283</v>
      </c>
      <c r="F453" s="150" t="s">
        <v>134</v>
      </c>
      <c r="G453" s="151">
        <v>2</v>
      </c>
      <c r="H453" s="152">
        <v>241.84</v>
      </c>
      <c r="I453" s="153">
        <f t="shared" si="30"/>
        <v>302.3</v>
      </c>
      <c r="J453" s="154">
        <f t="shared" si="31"/>
        <v>604.6</v>
      </c>
      <c r="K453" s="83"/>
    </row>
    <row r="454" spans="1:11" ht="31.5" x14ac:dyDescent="0.25">
      <c r="B454" s="157" t="s">
        <v>1218</v>
      </c>
      <c r="C454" s="158" t="s">
        <v>131</v>
      </c>
      <c r="D454" s="147" t="s">
        <v>309</v>
      </c>
      <c r="E454" s="149" t="s">
        <v>1284</v>
      </c>
      <c r="F454" s="150" t="s">
        <v>134</v>
      </c>
      <c r="G454" s="151">
        <v>2</v>
      </c>
      <c r="H454" s="152">
        <v>262.04000000000002</v>
      </c>
      <c r="I454" s="153">
        <f t="shared" si="30"/>
        <v>327.55</v>
      </c>
      <c r="J454" s="154">
        <f t="shared" si="31"/>
        <v>655.1</v>
      </c>
    </row>
    <row r="455" spans="1:11" ht="47.25" x14ac:dyDescent="0.25">
      <c r="B455" s="157" t="s">
        <v>1219</v>
      </c>
      <c r="C455" s="158" t="s">
        <v>131</v>
      </c>
      <c r="D455" s="147" t="s">
        <v>299</v>
      </c>
      <c r="E455" s="149" t="s">
        <v>1285</v>
      </c>
      <c r="F455" s="150" t="s">
        <v>134</v>
      </c>
      <c r="G455" s="151">
        <v>3</v>
      </c>
      <c r="H455" s="152">
        <v>81.05</v>
      </c>
      <c r="I455" s="153">
        <f t="shared" si="30"/>
        <v>101.31</v>
      </c>
      <c r="J455" s="154">
        <f t="shared" si="31"/>
        <v>303.93</v>
      </c>
    </row>
    <row r="456" spans="1:11" s="133" customFormat="1" ht="31.5" x14ac:dyDescent="0.25">
      <c r="A456" s="83"/>
      <c r="B456" s="157" t="s">
        <v>1220</v>
      </c>
      <c r="C456" s="158" t="s">
        <v>431</v>
      </c>
      <c r="D456" s="147" t="s">
        <v>1286</v>
      </c>
      <c r="E456" s="149" t="s">
        <v>1287</v>
      </c>
      <c r="F456" s="150" t="s">
        <v>134</v>
      </c>
      <c r="G456" s="151">
        <v>1</v>
      </c>
      <c r="H456" s="152">
        <v>85.23</v>
      </c>
      <c r="I456" s="153">
        <f t="shared" si="30"/>
        <v>106.54</v>
      </c>
      <c r="J456" s="154">
        <f t="shared" si="31"/>
        <v>106.54</v>
      </c>
      <c r="K456" s="83"/>
    </row>
    <row r="457" spans="1:11" s="133" customFormat="1" ht="31.5" x14ac:dyDescent="0.25">
      <c r="A457" s="83"/>
      <c r="B457" s="157" t="s">
        <v>1221</v>
      </c>
      <c r="C457" s="158" t="s">
        <v>431</v>
      </c>
      <c r="D457" s="147" t="s">
        <v>1288</v>
      </c>
      <c r="E457" s="149" t="s">
        <v>1289</v>
      </c>
      <c r="F457" s="150" t="s">
        <v>134</v>
      </c>
      <c r="G457" s="151">
        <v>2</v>
      </c>
      <c r="H457" s="152">
        <v>182.29</v>
      </c>
      <c r="I457" s="153">
        <f t="shared" si="30"/>
        <v>227.86</v>
      </c>
      <c r="J457" s="154">
        <f t="shared" si="31"/>
        <v>455.72</v>
      </c>
      <c r="K457" s="83"/>
    </row>
    <row r="458" spans="1:11" s="133" customFormat="1" ht="31.5" x14ac:dyDescent="0.25">
      <c r="A458" s="83"/>
      <c r="B458" s="157" t="s">
        <v>1222</v>
      </c>
      <c r="C458" s="158" t="s">
        <v>431</v>
      </c>
      <c r="D458" s="147" t="s">
        <v>1290</v>
      </c>
      <c r="E458" s="149" t="s">
        <v>1291</v>
      </c>
      <c r="F458" s="150" t="s">
        <v>134</v>
      </c>
      <c r="G458" s="151">
        <v>1</v>
      </c>
      <c r="H458" s="152">
        <v>182.29</v>
      </c>
      <c r="I458" s="153">
        <f t="shared" si="30"/>
        <v>227.86</v>
      </c>
      <c r="J458" s="154">
        <f t="shared" si="31"/>
        <v>227.86</v>
      </c>
      <c r="K458" s="83"/>
    </row>
    <row r="459" spans="1:11" s="133" customFormat="1" ht="31.5" x14ac:dyDescent="0.25">
      <c r="A459" s="83"/>
      <c r="B459" s="157" t="s">
        <v>1223</v>
      </c>
      <c r="C459" s="158" t="s">
        <v>431</v>
      </c>
      <c r="D459" s="147" t="s">
        <v>1292</v>
      </c>
      <c r="E459" s="149" t="s">
        <v>1293</v>
      </c>
      <c r="F459" s="150" t="s">
        <v>134</v>
      </c>
      <c r="G459" s="151">
        <v>2</v>
      </c>
      <c r="H459" s="152">
        <v>186.7</v>
      </c>
      <c r="I459" s="153">
        <f t="shared" si="30"/>
        <v>233.38</v>
      </c>
      <c r="J459" s="154">
        <f t="shared" si="31"/>
        <v>466.76</v>
      </c>
      <c r="K459" s="83"/>
    </row>
    <row r="460" spans="1:11" ht="47.25" x14ac:dyDescent="0.25">
      <c r="B460" s="157" t="s">
        <v>1224</v>
      </c>
      <c r="C460" s="158" t="s">
        <v>131</v>
      </c>
      <c r="D460" s="147" t="s">
        <v>300</v>
      </c>
      <c r="E460" s="149" t="s">
        <v>1294</v>
      </c>
      <c r="F460" s="150" t="s">
        <v>134</v>
      </c>
      <c r="G460" s="151">
        <v>2</v>
      </c>
      <c r="H460" s="152">
        <v>226.52</v>
      </c>
      <c r="I460" s="153">
        <f t="shared" si="30"/>
        <v>283.14999999999998</v>
      </c>
      <c r="J460" s="154">
        <f t="shared" si="31"/>
        <v>566.29999999999995</v>
      </c>
    </row>
    <row r="461" spans="1:11" ht="47.25" x14ac:dyDescent="0.25">
      <c r="B461" s="157" t="s">
        <v>1225</v>
      </c>
      <c r="C461" s="158" t="s">
        <v>131</v>
      </c>
      <c r="D461" s="147" t="s">
        <v>301</v>
      </c>
      <c r="E461" s="149" t="s">
        <v>1295</v>
      </c>
      <c r="F461" s="150" t="s">
        <v>134</v>
      </c>
      <c r="G461" s="151">
        <v>4</v>
      </c>
      <c r="H461" s="152">
        <v>285.12</v>
      </c>
      <c r="I461" s="153">
        <f t="shared" si="30"/>
        <v>356.4</v>
      </c>
      <c r="J461" s="154">
        <f t="shared" si="31"/>
        <v>1425.6</v>
      </c>
    </row>
    <row r="462" spans="1:11" s="133" customFormat="1" ht="31.5" x14ac:dyDescent="0.25">
      <c r="A462" s="83"/>
      <c r="B462" s="157" t="s">
        <v>1226</v>
      </c>
      <c r="C462" s="158" t="s">
        <v>431</v>
      </c>
      <c r="D462" s="147" t="s">
        <v>1296</v>
      </c>
      <c r="E462" s="149" t="s">
        <v>1297</v>
      </c>
      <c r="F462" s="150" t="s">
        <v>134</v>
      </c>
      <c r="G462" s="151">
        <v>1</v>
      </c>
      <c r="H462" s="152">
        <v>113.53</v>
      </c>
      <c r="I462" s="153">
        <f t="shared" si="30"/>
        <v>141.91</v>
      </c>
      <c r="J462" s="154">
        <f t="shared" si="31"/>
        <v>141.91</v>
      </c>
      <c r="K462" s="83"/>
    </row>
    <row r="463" spans="1:11" ht="31.5" x14ac:dyDescent="0.25">
      <c r="B463" s="157" t="s">
        <v>1227</v>
      </c>
      <c r="C463" s="158" t="s">
        <v>131</v>
      </c>
      <c r="D463" s="147" t="s">
        <v>163</v>
      </c>
      <c r="E463" s="149" t="s">
        <v>1298</v>
      </c>
      <c r="F463" s="150" t="s">
        <v>128</v>
      </c>
      <c r="G463" s="151">
        <v>43.65</v>
      </c>
      <c r="H463" s="152">
        <v>21.98</v>
      </c>
      <c r="I463" s="153">
        <f t="shared" si="30"/>
        <v>27.48</v>
      </c>
      <c r="J463" s="154">
        <f t="shared" si="31"/>
        <v>1199.5</v>
      </c>
    </row>
    <row r="464" spans="1:11" ht="31.5" x14ac:dyDescent="0.25">
      <c r="B464" s="157" t="s">
        <v>1228</v>
      </c>
      <c r="C464" s="158" t="s">
        <v>131</v>
      </c>
      <c r="D464" s="147" t="s">
        <v>183</v>
      </c>
      <c r="E464" s="149" t="s">
        <v>1299</v>
      </c>
      <c r="F464" s="150" t="s">
        <v>134</v>
      </c>
      <c r="G464" s="151">
        <v>5</v>
      </c>
      <c r="H464" s="152">
        <v>43.69</v>
      </c>
      <c r="I464" s="153">
        <f t="shared" si="30"/>
        <v>54.61</v>
      </c>
      <c r="J464" s="154">
        <f t="shared" si="31"/>
        <v>273.05</v>
      </c>
    </row>
    <row r="465" spans="1:11" ht="47.25" x14ac:dyDescent="0.25">
      <c r="B465" s="157" t="s">
        <v>1229</v>
      </c>
      <c r="C465" s="158" t="s">
        <v>131</v>
      </c>
      <c r="D465" s="147" t="s">
        <v>168</v>
      </c>
      <c r="E465" s="149" t="s">
        <v>1300</v>
      </c>
      <c r="F465" s="150" t="s">
        <v>134</v>
      </c>
      <c r="G465" s="151">
        <v>5</v>
      </c>
      <c r="H465" s="152">
        <v>22.48</v>
      </c>
      <c r="I465" s="153">
        <f t="shared" si="30"/>
        <v>28.1</v>
      </c>
      <c r="J465" s="154">
        <f t="shared" si="31"/>
        <v>140.5</v>
      </c>
    </row>
    <row r="466" spans="1:11" s="133" customFormat="1" ht="31.5" x14ac:dyDescent="0.25">
      <c r="A466" s="83"/>
      <c r="B466" s="157" t="s">
        <v>1230</v>
      </c>
      <c r="C466" s="158" t="s">
        <v>431</v>
      </c>
      <c r="D466" s="147" t="s">
        <v>1301</v>
      </c>
      <c r="E466" s="149" t="s">
        <v>1302</v>
      </c>
      <c r="F466" s="150" t="s">
        <v>134</v>
      </c>
      <c r="G466" s="151">
        <v>5</v>
      </c>
      <c r="H466" s="152">
        <v>23.3</v>
      </c>
      <c r="I466" s="153">
        <f t="shared" si="30"/>
        <v>29.13</v>
      </c>
      <c r="J466" s="154">
        <f t="shared" si="31"/>
        <v>145.65</v>
      </c>
      <c r="K466" s="83"/>
    </row>
    <row r="467" spans="1:11" ht="31.5" x14ac:dyDescent="0.25">
      <c r="B467" s="157" t="s">
        <v>1231</v>
      </c>
      <c r="C467" s="158" t="s">
        <v>131</v>
      </c>
      <c r="D467" s="147" t="s">
        <v>166</v>
      </c>
      <c r="E467" s="149" t="s">
        <v>1303</v>
      </c>
      <c r="F467" s="150" t="s">
        <v>134</v>
      </c>
      <c r="G467" s="151">
        <v>5</v>
      </c>
      <c r="H467" s="152">
        <v>10.35</v>
      </c>
      <c r="I467" s="153">
        <f t="shared" si="30"/>
        <v>12.94</v>
      </c>
      <c r="J467" s="154">
        <f t="shared" si="31"/>
        <v>64.7</v>
      </c>
    </row>
    <row r="468" spans="1:11" s="133" customFormat="1" ht="31.5" x14ac:dyDescent="0.25">
      <c r="A468" s="83"/>
      <c r="B468" s="157" t="s">
        <v>1232</v>
      </c>
      <c r="C468" s="158" t="s">
        <v>431</v>
      </c>
      <c r="D468" s="147" t="s">
        <v>1304</v>
      </c>
      <c r="E468" s="149" t="s">
        <v>1305</v>
      </c>
      <c r="F468" s="150" t="s">
        <v>134</v>
      </c>
      <c r="G468" s="151">
        <v>9</v>
      </c>
      <c r="H468" s="152">
        <v>20.07</v>
      </c>
      <c r="I468" s="153">
        <f t="shared" si="30"/>
        <v>25.09</v>
      </c>
      <c r="J468" s="154">
        <f t="shared" si="31"/>
        <v>225.81</v>
      </c>
      <c r="K468" s="83"/>
    </row>
    <row r="469" spans="1:11" ht="31.5" x14ac:dyDescent="0.25">
      <c r="B469" s="157" t="s">
        <v>1233</v>
      </c>
      <c r="C469" s="158" t="s">
        <v>131</v>
      </c>
      <c r="D469" s="147" t="s">
        <v>208</v>
      </c>
      <c r="E469" s="149" t="s">
        <v>1306</v>
      </c>
      <c r="F469" s="150" t="s">
        <v>134</v>
      </c>
      <c r="G469" s="151">
        <v>36</v>
      </c>
      <c r="H469" s="152">
        <v>22.72</v>
      </c>
      <c r="I469" s="153">
        <f t="shared" si="30"/>
        <v>28.4</v>
      </c>
      <c r="J469" s="154">
        <f t="shared" si="31"/>
        <v>1022.4</v>
      </c>
    </row>
    <row r="470" spans="1:11" s="133" customFormat="1" ht="31.5" x14ac:dyDescent="0.25">
      <c r="A470" s="83"/>
      <c r="B470" s="157" t="s">
        <v>1234</v>
      </c>
      <c r="C470" s="158" t="s">
        <v>431</v>
      </c>
      <c r="D470" s="147" t="s">
        <v>1307</v>
      </c>
      <c r="E470" s="149" t="s">
        <v>1308</v>
      </c>
      <c r="F470" s="150" t="s">
        <v>134</v>
      </c>
      <c r="G470" s="151">
        <v>101</v>
      </c>
      <c r="H470" s="152">
        <v>42.78</v>
      </c>
      <c r="I470" s="153">
        <f t="shared" si="30"/>
        <v>53.48</v>
      </c>
      <c r="J470" s="154">
        <f t="shared" si="31"/>
        <v>5401.48</v>
      </c>
      <c r="K470" s="83"/>
    </row>
    <row r="471" spans="1:11" ht="31.5" x14ac:dyDescent="0.25">
      <c r="B471" s="157" t="s">
        <v>1235</v>
      </c>
      <c r="C471" s="158" t="s">
        <v>131</v>
      </c>
      <c r="D471" s="147" t="s">
        <v>391</v>
      </c>
      <c r="E471" s="149" t="s">
        <v>1309</v>
      </c>
      <c r="F471" s="150" t="s">
        <v>60</v>
      </c>
      <c r="G471" s="151">
        <v>12</v>
      </c>
      <c r="H471" s="152">
        <v>93.23</v>
      </c>
      <c r="I471" s="153">
        <f t="shared" si="30"/>
        <v>116.54</v>
      </c>
      <c r="J471" s="154">
        <f t="shared" si="31"/>
        <v>1398.48</v>
      </c>
    </row>
    <row r="472" spans="1:11" ht="15.75" x14ac:dyDescent="0.25">
      <c r="B472" s="185" t="s">
        <v>18</v>
      </c>
      <c r="C472" s="185"/>
      <c r="D472" s="185"/>
      <c r="E472" s="185"/>
      <c r="F472" s="185"/>
      <c r="G472" s="185"/>
      <c r="H472" s="185"/>
      <c r="I472" s="161"/>
      <c r="J472" s="162">
        <f>SUM(J417:J471)</f>
        <v>86653.949999999968</v>
      </c>
    </row>
    <row r="473" spans="1:11" ht="15.75" x14ac:dyDescent="0.25">
      <c r="B473" s="196"/>
      <c r="C473" s="196"/>
      <c r="D473" s="196"/>
      <c r="E473" s="196"/>
      <c r="F473" s="196"/>
      <c r="G473" s="196"/>
      <c r="H473" s="196"/>
      <c r="I473" s="196"/>
      <c r="J473" s="196"/>
    </row>
    <row r="474" spans="1:11" ht="15.75" x14ac:dyDescent="0.25">
      <c r="B474" s="184">
        <v>17</v>
      </c>
      <c r="C474" s="184"/>
      <c r="D474" s="184"/>
      <c r="E474" s="143" t="s">
        <v>1310</v>
      </c>
      <c r="F474" s="144"/>
      <c r="G474" s="144"/>
      <c r="H474" s="144"/>
      <c r="I474" s="145"/>
      <c r="J474" s="146"/>
    </row>
    <row r="475" spans="1:11" s="133" customFormat="1" ht="31.5" x14ac:dyDescent="0.25">
      <c r="A475" s="83"/>
      <c r="B475" s="157" t="s">
        <v>83</v>
      </c>
      <c r="C475" s="158" t="s">
        <v>431</v>
      </c>
      <c r="D475" s="147" t="s">
        <v>1405</v>
      </c>
      <c r="E475" s="149" t="s">
        <v>1406</v>
      </c>
      <c r="F475" s="150" t="s">
        <v>70</v>
      </c>
      <c r="G475" s="151">
        <v>1</v>
      </c>
      <c r="H475" s="152">
        <v>21.25</v>
      </c>
      <c r="I475" s="153">
        <f t="shared" ref="I475:I538" si="32">ROUND(H475*(1+$I$11),2)</f>
        <v>26.56</v>
      </c>
      <c r="J475" s="154">
        <f t="shared" ref="J475:J538" si="33">ROUND(G475*I475,2)</f>
        <v>26.56</v>
      </c>
      <c r="K475" s="83"/>
    </row>
    <row r="476" spans="1:11" s="133" customFormat="1" ht="31.5" x14ac:dyDescent="0.25">
      <c r="A476" s="83"/>
      <c r="B476" s="157" t="s">
        <v>84</v>
      </c>
      <c r="C476" s="158" t="s">
        <v>431</v>
      </c>
      <c r="D476" s="147" t="s">
        <v>1407</v>
      </c>
      <c r="E476" s="149" t="s">
        <v>1408</v>
      </c>
      <c r="F476" s="150" t="s">
        <v>70</v>
      </c>
      <c r="G476" s="151">
        <v>1</v>
      </c>
      <c r="H476" s="152">
        <v>16.68</v>
      </c>
      <c r="I476" s="153">
        <f t="shared" si="32"/>
        <v>20.85</v>
      </c>
      <c r="J476" s="154">
        <f t="shared" si="33"/>
        <v>20.85</v>
      </c>
      <c r="K476" s="83"/>
    </row>
    <row r="477" spans="1:11" s="133" customFormat="1" ht="31.5" x14ac:dyDescent="0.25">
      <c r="A477" s="83"/>
      <c r="B477" s="157" t="s">
        <v>85</v>
      </c>
      <c r="C477" s="158" t="s">
        <v>431</v>
      </c>
      <c r="D477" s="147" t="s">
        <v>1409</v>
      </c>
      <c r="E477" s="149" t="s">
        <v>1410</v>
      </c>
      <c r="F477" s="150" t="s">
        <v>70</v>
      </c>
      <c r="G477" s="151">
        <v>4</v>
      </c>
      <c r="H477" s="152">
        <v>5.38</v>
      </c>
      <c r="I477" s="153">
        <f t="shared" si="32"/>
        <v>6.73</v>
      </c>
      <c r="J477" s="154">
        <f t="shared" si="33"/>
        <v>26.92</v>
      </c>
      <c r="K477" s="83"/>
    </row>
    <row r="478" spans="1:11" s="133" customFormat="1" ht="31.5" x14ac:dyDescent="0.25">
      <c r="A478" s="83"/>
      <c r="B478" s="157" t="s">
        <v>86</v>
      </c>
      <c r="C478" s="158" t="s">
        <v>431</v>
      </c>
      <c r="D478" s="147" t="s">
        <v>1411</v>
      </c>
      <c r="E478" s="149" t="s">
        <v>1412</v>
      </c>
      <c r="F478" s="150" t="s">
        <v>70</v>
      </c>
      <c r="G478" s="151">
        <v>4</v>
      </c>
      <c r="H478" s="152">
        <v>2.09</v>
      </c>
      <c r="I478" s="153">
        <f t="shared" si="32"/>
        <v>2.61</v>
      </c>
      <c r="J478" s="154">
        <f t="shared" si="33"/>
        <v>10.44</v>
      </c>
      <c r="K478" s="83"/>
    </row>
    <row r="479" spans="1:11" ht="31.5" x14ac:dyDescent="0.25">
      <c r="B479" s="157" t="s">
        <v>1311</v>
      </c>
      <c r="C479" s="158" t="s">
        <v>131</v>
      </c>
      <c r="D479" s="147" t="s">
        <v>181</v>
      </c>
      <c r="E479" s="149" t="s">
        <v>1413</v>
      </c>
      <c r="F479" s="150" t="s">
        <v>134</v>
      </c>
      <c r="G479" s="151">
        <v>242</v>
      </c>
      <c r="H479" s="152">
        <v>13.91</v>
      </c>
      <c r="I479" s="153">
        <f t="shared" si="32"/>
        <v>17.39</v>
      </c>
      <c r="J479" s="154">
        <f t="shared" si="33"/>
        <v>4208.38</v>
      </c>
    </row>
    <row r="480" spans="1:11" ht="31.5" x14ac:dyDescent="0.25">
      <c r="B480" s="157" t="s">
        <v>1312</v>
      </c>
      <c r="C480" s="158" t="s">
        <v>131</v>
      </c>
      <c r="D480" s="147" t="s">
        <v>180</v>
      </c>
      <c r="E480" s="149" t="s">
        <v>1414</v>
      </c>
      <c r="F480" s="150" t="s">
        <v>134</v>
      </c>
      <c r="G480" s="151">
        <v>2</v>
      </c>
      <c r="H480" s="152">
        <v>21.07</v>
      </c>
      <c r="I480" s="153">
        <f t="shared" si="32"/>
        <v>26.34</v>
      </c>
      <c r="J480" s="154">
        <f t="shared" si="33"/>
        <v>52.68</v>
      </c>
    </row>
    <row r="481" spans="1:11" ht="31.5" x14ac:dyDescent="0.25">
      <c r="B481" s="157" t="s">
        <v>1313</v>
      </c>
      <c r="C481" s="158" t="s">
        <v>131</v>
      </c>
      <c r="D481" s="147" t="s">
        <v>182</v>
      </c>
      <c r="E481" s="149" t="s">
        <v>1415</v>
      </c>
      <c r="F481" s="150" t="s">
        <v>134</v>
      </c>
      <c r="G481" s="151">
        <v>1</v>
      </c>
      <c r="H481" s="152">
        <v>38.68</v>
      </c>
      <c r="I481" s="153">
        <f t="shared" si="32"/>
        <v>48.35</v>
      </c>
      <c r="J481" s="154">
        <f t="shared" si="33"/>
        <v>48.35</v>
      </c>
    </row>
    <row r="482" spans="1:11" ht="15.75" x14ac:dyDescent="0.25">
      <c r="B482" s="157" t="s">
        <v>1314</v>
      </c>
      <c r="C482" s="158" t="s">
        <v>131</v>
      </c>
      <c r="D482" s="147" t="s">
        <v>181</v>
      </c>
      <c r="E482" s="149" t="s">
        <v>1416</v>
      </c>
      <c r="F482" s="150" t="s">
        <v>134</v>
      </c>
      <c r="G482" s="151">
        <v>41</v>
      </c>
      <c r="H482" s="152">
        <v>8.1199999999999992</v>
      </c>
      <c r="I482" s="153">
        <f t="shared" si="32"/>
        <v>10.15</v>
      </c>
      <c r="J482" s="154">
        <f t="shared" si="33"/>
        <v>416.15</v>
      </c>
    </row>
    <row r="483" spans="1:11" ht="47.25" x14ac:dyDescent="0.25">
      <c r="B483" s="157" t="s">
        <v>1315</v>
      </c>
      <c r="C483" s="158" t="s">
        <v>131</v>
      </c>
      <c r="D483" s="147" t="s">
        <v>167</v>
      </c>
      <c r="E483" s="149" t="s">
        <v>1417</v>
      </c>
      <c r="F483" s="150" t="s">
        <v>134</v>
      </c>
      <c r="G483" s="151">
        <v>1</v>
      </c>
      <c r="H483" s="152">
        <v>11.97</v>
      </c>
      <c r="I483" s="153">
        <f t="shared" si="32"/>
        <v>14.96</v>
      </c>
      <c r="J483" s="154">
        <f t="shared" si="33"/>
        <v>14.96</v>
      </c>
    </row>
    <row r="484" spans="1:11" s="133" customFormat="1" ht="47.25" x14ac:dyDescent="0.25">
      <c r="A484" s="83"/>
      <c r="B484" s="157" t="s">
        <v>1316</v>
      </c>
      <c r="C484" s="158" t="s">
        <v>431</v>
      </c>
      <c r="D484" s="147" t="s">
        <v>1418</v>
      </c>
      <c r="E484" s="149" t="s">
        <v>1419</v>
      </c>
      <c r="F484" s="150" t="s">
        <v>134</v>
      </c>
      <c r="G484" s="151">
        <v>2</v>
      </c>
      <c r="H484" s="152">
        <v>23</v>
      </c>
      <c r="I484" s="153">
        <f t="shared" si="32"/>
        <v>28.75</v>
      </c>
      <c r="J484" s="154">
        <f t="shared" si="33"/>
        <v>57.5</v>
      </c>
      <c r="K484" s="83"/>
    </row>
    <row r="485" spans="1:11" s="133" customFormat="1" ht="31.5" x14ac:dyDescent="0.25">
      <c r="A485" s="83"/>
      <c r="B485" s="157" t="s">
        <v>1317</v>
      </c>
      <c r="C485" s="158" t="s">
        <v>431</v>
      </c>
      <c r="D485" s="147" t="s">
        <v>1411</v>
      </c>
      <c r="E485" s="149" t="s">
        <v>1412</v>
      </c>
      <c r="F485" s="150" t="s">
        <v>70</v>
      </c>
      <c r="G485" s="151">
        <v>1847</v>
      </c>
      <c r="H485" s="152">
        <v>2.09</v>
      </c>
      <c r="I485" s="153">
        <f t="shared" si="32"/>
        <v>2.61</v>
      </c>
      <c r="J485" s="154">
        <f t="shared" si="33"/>
        <v>4820.67</v>
      </c>
      <c r="K485" s="83"/>
    </row>
    <row r="486" spans="1:11" s="133" customFormat="1" ht="31.5" x14ac:dyDescent="0.25">
      <c r="A486" s="83"/>
      <c r="B486" s="157" t="s">
        <v>1318</v>
      </c>
      <c r="C486" s="158" t="s">
        <v>431</v>
      </c>
      <c r="D486" s="147" t="s">
        <v>1420</v>
      </c>
      <c r="E486" s="149" t="s">
        <v>1421</v>
      </c>
      <c r="F486" s="150" t="s">
        <v>70</v>
      </c>
      <c r="G486" s="151">
        <v>17</v>
      </c>
      <c r="H486" s="152">
        <v>1.03</v>
      </c>
      <c r="I486" s="153">
        <f t="shared" si="32"/>
        <v>1.29</v>
      </c>
      <c r="J486" s="154">
        <f t="shared" si="33"/>
        <v>21.93</v>
      </c>
      <c r="K486" s="83"/>
    </row>
    <row r="487" spans="1:11" s="133" customFormat="1" ht="31.5" x14ac:dyDescent="0.25">
      <c r="A487" s="83"/>
      <c r="B487" s="157" t="s">
        <v>1319</v>
      </c>
      <c r="C487" s="158" t="s">
        <v>431</v>
      </c>
      <c r="D487" s="147" t="s">
        <v>1422</v>
      </c>
      <c r="E487" s="149" t="s">
        <v>1423</v>
      </c>
      <c r="F487" s="150" t="s">
        <v>70</v>
      </c>
      <c r="G487" s="151">
        <v>1155</v>
      </c>
      <c r="H487" s="152">
        <v>0.87</v>
      </c>
      <c r="I487" s="153">
        <f t="shared" si="32"/>
        <v>1.0900000000000001</v>
      </c>
      <c r="J487" s="154">
        <f t="shared" si="33"/>
        <v>1258.95</v>
      </c>
      <c r="K487" s="83"/>
    </row>
    <row r="488" spans="1:11" s="133" customFormat="1" ht="31.5" x14ac:dyDescent="0.25">
      <c r="A488" s="83"/>
      <c r="B488" s="157" t="s">
        <v>1320</v>
      </c>
      <c r="C488" s="158" t="s">
        <v>431</v>
      </c>
      <c r="D488" s="147" t="s">
        <v>1424</v>
      </c>
      <c r="E488" s="149" t="s">
        <v>1425</v>
      </c>
      <c r="F488" s="150" t="s">
        <v>70</v>
      </c>
      <c r="G488" s="151">
        <v>1739</v>
      </c>
      <c r="H488" s="152">
        <v>1.01</v>
      </c>
      <c r="I488" s="153">
        <f t="shared" si="32"/>
        <v>1.26</v>
      </c>
      <c r="J488" s="154">
        <f t="shared" si="33"/>
        <v>2191.14</v>
      </c>
      <c r="K488" s="83"/>
    </row>
    <row r="489" spans="1:11" ht="47.25" x14ac:dyDescent="0.25">
      <c r="B489" s="157" t="s">
        <v>1321</v>
      </c>
      <c r="C489" s="158" t="s">
        <v>131</v>
      </c>
      <c r="D489" s="147" t="s">
        <v>377</v>
      </c>
      <c r="E489" s="149" t="s">
        <v>1426</v>
      </c>
      <c r="F489" s="150" t="s">
        <v>128</v>
      </c>
      <c r="G489" s="151">
        <v>201</v>
      </c>
      <c r="H489" s="152">
        <v>25.67</v>
      </c>
      <c r="I489" s="153">
        <f t="shared" si="32"/>
        <v>32.090000000000003</v>
      </c>
      <c r="J489" s="154">
        <f t="shared" si="33"/>
        <v>6450.09</v>
      </c>
    </row>
    <row r="490" spans="1:11" s="133" customFormat="1" ht="31.5" x14ac:dyDescent="0.25">
      <c r="A490" s="83"/>
      <c r="B490" s="157" t="s">
        <v>1322</v>
      </c>
      <c r="C490" s="158" t="s">
        <v>431</v>
      </c>
      <c r="D490" s="147" t="s">
        <v>1427</v>
      </c>
      <c r="E490" s="149" t="s">
        <v>1428</v>
      </c>
      <c r="F490" s="150" t="s">
        <v>130</v>
      </c>
      <c r="G490" s="151">
        <v>256</v>
      </c>
      <c r="H490" s="152">
        <v>5.57</v>
      </c>
      <c r="I490" s="153">
        <f t="shared" si="32"/>
        <v>6.96</v>
      </c>
      <c r="J490" s="154">
        <f t="shared" si="33"/>
        <v>1781.76</v>
      </c>
      <c r="K490" s="83"/>
    </row>
    <row r="491" spans="1:11" ht="31.5" x14ac:dyDescent="0.25">
      <c r="B491" s="157" t="s">
        <v>1323</v>
      </c>
      <c r="C491" s="158" t="s">
        <v>131</v>
      </c>
      <c r="D491" s="147" t="s">
        <v>211</v>
      </c>
      <c r="E491" s="149" t="s">
        <v>1429</v>
      </c>
      <c r="F491" s="150" t="s">
        <v>134</v>
      </c>
      <c r="G491" s="151">
        <v>1</v>
      </c>
      <c r="H491" s="152">
        <v>20.329999999999998</v>
      </c>
      <c r="I491" s="153">
        <f t="shared" si="32"/>
        <v>25.41</v>
      </c>
      <c r="J491" s="154">
        <f t="shared" si="33"/>
        <v>25.41</v>
      </c>
    </row>
    <row r="492" spans="1:11" s="133" customFormat="1" ht="31.5" x14ac:dyDescent="0.25">
      <c r="A492" s="83"/>
      <c r="B492" s="157" t="s">
        <v>1324</v>
      </c>
      <c r="C492" s="158" t="s">
        <v>431</v>
      </c>
      <c r="D492" s="147" t="s">
        <v>1430</v>
      </c>
      <c r="E492" s="149" t="s">
        <v>1431</v>
      </c>
      <c r="F492" s="150" t="s">
        <v>130</v>
      </c>
      <c r="G492" s="151">
        <v>1</v>
      </c>
      <c r="H492" s="152">
        <v>96.91</v>
      </c>
      <c r="I492" s="153">
        <f t="shared" si="32"/>
        <v>121.14</v>
      </c>
      <c r="J492" s="154">
        <f t="shared" si="33"/>
        <v>121.14</v>
      </c>
      <c r="K492" s="83"/>
    </row>
    <row r="493" spans="1:11" ht="31.5" x14ac:dyDescent="0.25">
      <c r="B493" s="157" t="s">
        <v>1325</v>
      </c>
      <c r="C493" s="158" t="s">
        <v>131</v>
      </c>
      <c r="D493" s="147" t="s">
        <v>230</v>
      </c>
      <c r="E493" s="149" t="s">
        <v>1432</v>
      </c>
      <c r="F493" s="150" t="s">
        <v>134</v>
      </c>
      <c r="G493" s="151">
        <v>2</v>
      </c>
      <c r="H493" s="152">
        <v>74.11</v>
      </c>
      <c r="I493" s="153">
        <f t="shared" si="32"/>
        <v>92.64</v>
      </c>
      <c r="J493" s="154">
        <f t="shared" si="33"/>
        <v>185.28</v>
      </c>
    </row>
    <row r="494" spans="1:11" s="133" customFormat="1" ht="31.5" x14ac:dyDescent="0.25">
      <c r="A494" s="83"/>
      <c r="B494" s="157" t="s">
        <v>1326</v>
      </c>
      <c r="C494" s="158" t="s">
        <v>431</v>
      </c>
      <c r="D494" s="147" t="s">
        <v>1433</v>
      </c>
      <c r="E494" s="149" t="s">
        <v>1434</v>
      </c>
      <c r="F494" s="150" t="s">
        <v>128</v>
      </c>
      <c r="G494" s="151">
        <v>2.2000000000000002</v>
      </c>
      <c r="H494" s="152">
        <v>15.13</v>
      </c>
      <c r="I494" s="153">
        <f t="shared" si="32"/>
        <v>18.91</v>
      </c>
      <c r="J494" s="154">
        <f t="shared" si="33"/>
        <v>41.6</v>
      </c>
      <c r="K494" s="83"/>
    </row>
    <row r="495" spans="1:11" s="133" customFormat="1" ht="31.5" x14ac:dyDescent="0.25">
      <c r="A495" s="83"/>
      <c r="B495" s="157" t="s">
        <v>1327</v>
      </c>
      <c r="C495" s="158" t="s">
        <v>431</v>
      </c>
      <c r="D495" s="147" t="s">
        <v>1435</v>
      </c>
      <c r="E495" s="149" t="s">
        <v>1436</v>
      </c>
      <c r="F495" s="150" t="s">
        <v>134</v>
      </c>
      <c r="G495" s="151">
        <v>1</v>
      </c>
      <c r="H495" s="152">
        <v>64.72</v>
      </c>
      <c r="I495" s="153">
        <f t="shared" si="32"/>
        <v>80.900000000000006</v>
      </c>
      <c r="J495" s="154">
        <f t="shared" si="33"/>
        <v>80.900000000000006</v>
      </c>
      <c r="K495" s="83"/>
    </row>
    <row r="496" spans="1:11" s="133" customFormat="1" ht="31.5" x14ac:dyDescent="0.25">
      <c r="A496" s="83"/>
      <c r="B496" s="157" t="s">
        <v>1328</v>
      </c>
      <c r="C496" s="158" t="s">
        <v>431</v>
      </c>
      <c r="D496" s="147" t="s">
        <v>1437</v>
      </c>
      <c r="E496" s="149" t="s">
        <v>1438</v>
      </c>
      <c r="F496" s="150" t="s">
        <v>134</v>
      </c>
      <c r="G496" s="151">
        <v>1</v>
      </c>
      <c r="H496" s="152">
        <v>37.24</v>
      </c>
      <c r="I496" s="153">
        <f t="shared" si="32"/>
        <v>46.55</v>
      </c>
      <c r="J496" s="154">
        <f t="shared" si="33"/>
        <v>46.55</v>
      </c>
      <c r="K496" s="83"/>
    </row>
    <row r="497" spans="1:11" s="133" customFormat="1" ht="31.5" x14ac:dyDescent="0.25">
      <c r="A497" s="83"/>
      <c r="B497" s="157" t="s">
        <v>1329</v>
      </c>
      <c r="C497" s="158" t="s">
        <v>431</v>
      </c>
      <c r="D497" s="147" t="s">
        <v>1439</v>
      </c>
      <c r="E497" s="149" t="s">
        <v>1440</v>
      </c>
      <c r="F497" s="150" t="s">
        <v>134</v>
      </c>
      <c r="G497" s="151">
        <v>5</v>
      </c>
      <c r="H497" s="152">
        <v>26.35</v>
      </c>
      <c r="I497" s="153">
        <f t="shared" si="32"/>
        <v>32.94</v>
      </c>
      <c r="J497" s="154">
        <f t="shared" si="33"/>
        <v>164.7</v>
      </c>
      <c r="K497" s="83"/>
    </row>
    <row r="498" spans="1:11" ht="31.5" x14ac:dyDescent="0.25">
      <c r="B498" s="157" t="s">
        <v>1330</v>
      </c>
      <c r="C498" s="158" t="s">
        <v>131</v>
      </c>
      <c r="D498" s="147" t="s">
        <v>217</v>
      </c>
      <c r="E498" s="149" t="s">
        <v>1441</v>
      </c>
      <c r="F498" s="150" t="s">
        <v>134</v>
      </c>
      <c r="G498" s="151">
        <v>1</v>
      </c>
      <c r="H498" s="152">
        <v>128.86000000000001</v>
      </c>
      <c r="I498" s="153">
        <f t="shared" si="32"/>
        <v>161.08000000000001</v>
      </c>
      <c r="J498" s="154">
        <f t="shared" si="33"/>
        <v>161.08000000000001</v>
      </c>
    </row>
    <row r="499" spans="1:11" ht="31.5" x14ac:dyDescent="0.25">
      <c r="B499" s="157" t="s">
        <v>1331</v>
      </c>
      <c r="C499" s="158" t="s">
        <v>131</v>
      </c>
      <c r="D499" s="147" t="s">
        <v>210</v>
      </c>
      <c r="E499" s="149" t="s">
        <v>1442</v>
      </c>
      <c r="F499" s="150" t="s">
        <v>134</v>
      </c>
      <c r="G499" s="151">
        <v>1</v>
      </c>
      <c r="H499" s="152">
        <v>10.06</v>
      </c>
      <c r="I499" s="153">
        <f t="shared" si="32"/>
        <v>12.58</v>
      </c>
      <c r="J499" s="154">
        <f t="shared" si="33"/>
        <v>12.58</v>
      </c>
    </row>
    <row r="500" spans="1:11" s="133" customFormat="1" ht="31.5" x14ac:dyDescent="0.25">
      <c r="A500" s="83"/>
      <c r="B500" s="157" t="s">
        <v>1332</v>
      </c>
      <c r="C500" s="158" t="s">
        <v>431</v>
      </c>
      <c r="D500" s="147" t="s">
        <v>1443</v>
      </c>
      <c r="E500" s="149" t="s">
        <v>1444</v>
      </c>
      <c r="F500" s="150" t="s">
        <v>134</v>
      </c>
      <c r="G500" s="151">
        <v>16</v>
      </c>
      <c r="H500" s="152">
        <v>0.8</v>
      </c>
      <c r="I500" s="153">
        <f t="shared" si="32"/>
        <v>1</v>
      </c>
      <c r="J500" s="154">
        <f t="shared" si="33"/>
        <v>16</v>
      </c>
      <c r="K500" s="83"/>
    </row>
    <row r="501" spans="1:11" s="133" customFormat="1" ht="31.5" x14ac:dyDescent="0.25">
      <c r="A501" s="83"/>
      <c r="B501" s="157" t="s">
        <v>1333</v>
      </c>
      <c r="C501" s="158" t="s">
        <v>431</v>
      </c>
      <c r="D501" s="147" t="s">
        <v>1445</v>
      </c>
      <c r="E501" s="149" t="s">
        <v>1446</v>
      </c>
      <c r="F501" s="150" t="s">
        <v>134</v>
      </c>
      <c r="G501" s="151">
        <v>1</v>
      </c>
      <c r="H501" s="152">
        <v>34.29</v>
      </c>
      <c r="I501" s="153">
        <f t="shared" si="32"/>
        <v>42.86</v>
      </c>
      <c r="J501" s="154">
        <f t="shared" si="33"/>
        <v>42.86</v>
      </c>
      <c r="K501" s="83"/>
    </row>
    <row r="502" spans="1:11" ht="47.25" x14ac:dyDescent="0.25">
      <c r="B502" s="157" t="s">
        <v>1334</v>
      </c>
      <c r="C502" s="158" t="s">
        <v>131</v>
      </c>
      <c r="D502" s="147" t="s">
        <v>179</v>
      </c>
      <c r="E502" s="149" t="s">
        <v>1447</v>
      </c>
      <c r="F502" s="150" t="s">
        <v>128</v>
      </c>
      <c r="G502" s="151">
        <v>201.7</v>
      </c>
      <c r="H502" s="152">
        <v>169.36</v>
      </c>
      <c r="I502" s="153">
        <f t="shared" si="32"/>
        <v>211.7</v>
      </c>
      <c r="J502" s="154">
        <f t="shared" si="33"/>
        <v>42699.89</v>
      </c>
    </row>
    <row r="503" spans="1:11" ht="47.25" x14ac:dyDescent="0.25">
      <c r="B503" s="157" t="s">
        <v>1335</v>
      </c>
      <c r="C503" s="158" t="s">
        <v>131</v>
      </c>
      <c r="D503" s="147" t="s">
        <v>213</v>
      </c>
      <c r="E503" s="149" t="s">
        <v>1448</v>
      </c>
      <c r="F503" s="150" t="s">
        <v>128</v>
      </c>
      <c r="G503" s="151">
        <v>46.8</v>
      </c>
      <c r="H503" s="152">
        <v>102.25</v>
      </c>
      <c r="I503" s="153">
        <f t="shared" si="32"/>
        <v>127.81</v>
      </c>
      <c r="J503" s="154">
        <f t="shared" si="33"/>
        <v>5981.51</v>
      </c>
    </row>
    <row r="504" spans="1:11" ht="31.5" x14ac:dyDescent="0.25">
      <c r="B504" s="157" t="s">
        <v>1336</v>
      </c>
      <c r="C504" s="158" t="s">
        <v>131</v>
      </c>
      <c r="D504" s="147" t="s">
        <v>177</v>
      </c>
      <c r="E504" s="149" t="s">
        <v>1449</v>
      </c>
      <c r="F504" s="150" t="s">
        <v>128</v>
      </c>
      <c r="G504" s="151">
        <v>9.4</v>
      </c>
      <c r="H504" s="152">
        <v>18.02</v>
      </c>
      <c r="I504" s="153">
        <f t="shared" si="32"/>
        <v>22.53</v>
      </c>
      <c r="J504" s="154">
        <f t="shared" si="33"/>
        <v>211.78</v>
      </c>
    </row>
    <row r="505" spans="1:11" ht="47.25" x14ac:dyDescent="0.25">
      <c r="B505" s="157" t="s">
        <v>1337</v>
      </c>
      <c r="C505" s="158" t="s">
        <v>131</v>
      </c>
      <c r="D505" s="147" t="s">
        <v>178</v>
      </c>
      <c r="E505" s="149" t="s">
        <v>1450</v>
      </c>
      <c r="F505" s="150" t="s">
        <v>128</v>
      </c>
      <c r="G505" s="151">
        <v>37.5</v>
      </c>
      <c r="H505" s="152">
        <v>41.76</v>
      </c>
      <c r="I505" s="153">
        <f t="shared" si="32"/>
        <v>52.2</v>
      </c>
      <c r="J505" s="154">
        <f t="shared" si="33"/>
        <v>1957.5</v>
      </c>
    </row>
    <row r="506" spans="1:11" ht="31.5" x14ac:dyDescent="0.25">
      <c r="B506" s="157" t="s">
        <v>1338</v>
      </c>
      <c r="C506" s="158" t="s">
        <v>131</v>
      </c>
      <c r="D506" s="147" t="s">
        <v>169</v>
      </c>
      <c r="E506" s="149" t="s">
        <v>1451</v>
      </c>
      <c r="F506" s="150" t="s">
        <v>128</v>
      </c>
      <c r="G506" s="151">
        <v>4343.1000000000004</v>
      </c>
      <c r="H506" s="152">
        <v>3.44</v>
      </c>
      <c r="I506" s="153">
        <f t="shared" si="32"/>
        <v>4.3</v>
      </c>
      <c r="J506" s="154">
        <f t="shared" si="33"/>
        <v>18675.330000000002</v>
      </c>
    </row>
    <row r="507" spans="1:11" ht="31.5" x14ac:dyDescent="0.25">
      <c r="B507" s="157" t="s">
        <v>1339</v>
      </c>
      <c r="C507" s="158" t="s">
        <v>131</v>
      </c>
      <c r="D507" s="147" t="s">
        <v>175</v>
      </c>
      <c r="E507" s="149" t="s">
        <v>1452</v>
      </c>
      <c r="F507" s="150" t="s">
        <v>128</v>
      </c>
      <c r="G507" s="151">
        <v>463.1</v>
      </c>
      <c r="H507" s="152">
        <v>18.760000000000002</v>
      </c>
      <c r="I507" s="153">
        <f t="shared" si="32"/>
        <v>23.45</v>
      </c>
      <c r="J507" s="154">
        <f t="shared" si="33"/>
        <v>10859.7</v>
      </c>
    </row>
    <row r="508" spans="1:11" ht="31.5" x14ac:dyDescent="0.25">
      <c r="B508" s="157" t="s">
        <v>1340</v>
      </c>
      <c r="C508" s="158" t="s">
        <v>131</v>
      </c>
      <c r="D508" s="147" t="s">
        <v>176</v>
      </c>
      <c r="E508" s="149" t="s">
        <v>1453</v>
      </c>
      <c r="F508" s="150" t="s">
        <v>128</v>
      </c>
      <c r="G508" s="151">
        <v>127.9</v>
      </c>
      <c r="H508" s="152">
        <v>27.15</v>
      </c>
      <c r="I508" s="153">
        <f t="shared" si="32"/>
        <v>33.94</v>
      </c>
      <c r="J508" s="154">
        <f t="shared" si="33"/>
        <v>4340.93</v>
      </c>
    </row>
    <row r="509" spans="1:11" ht="31.5" x14ac:dyDescent="0.25">
      <c r="B509" s="157" t="s">
        <v>1341</v>
      </c>
      <c r="C509" s="158" t="s">
        <v>131</v>
      </c>
      <c r="D509" s="147" t="s">
        <v>170</v>
      </c>
      <c r="E509" s="149" t="s">
        <v>1454</v>
      </c>
      <c r="F509" s="150" t="s">
        <v>128</v>
      </c>
      <c r="G509" s="151">
        <v>4933.8</v>
      </c>
      <c r="H509" s="152">
        <v>4.96</v>
      </c>
      <c r="I509" s="153">
        <f t="shared" si="32"/>
        <v>6.2</v>
      </c>
      <c r="J509" s="154">
        <f t="shared" si="33"/>
        <v>30589.56</v>
      </c>
    </row>
    <row r="510" spans="1:11" ht="47.25" x14ac:dyDescent="0.25">
      <c r="B510" s="157" t="s">
        <v>1342</v>
      </c>
      <c r="C510" s="158" t="s">
        <v>131</v>
      </c>
      <c r="D510" s="147" t="s">
        <v>212</v>
      </c>
      <c r="E510" s="149" t="s">
        <v>1455</v>
      </c>
      <c r="F510" s="150" t="s">
        <v>128</v>
      </c>
      <c r="G510" s="151">
        <v>511.7</v>
      </c>
      <c r="H510" s="152">
        <v>38.130000000000003</v>
      </c>
      <c r="I510" s="153">
        <f t="shared" si="32"/>
        <v>47.66</v>
      </c>
      <c r="J510" s="154">
        <f t="shared" si="33"/>
        <v>24387.62</v>
      </c>
    </row>
    <row r="511" spans="1:11" ht="31.5" x14ac:dyDescent="0.25">
      <c r="B511" s="157" t="s">
        <v>1343</v>
      </c>
      <c r="C511" s="158" t="s">
        <v>131</v>
      </c>
      <c r="D511" s="147" t="s">
        <v>172</v>
      </c>
      <c r="E511" s="149" t="s">
        <v>1456</v>
      </c>
      <c r="F511" s="150" t="s">
        <v>128</v>
      </c>
      <c r="G511" s="151">
        <v>103.9</v>
      </c>
      <c r="H511" s="152">
        <v>7.6</v>
      </c>
      <c r="I511" s="153">
        <f t="shared" si="32"/>
        <v>9.5</v>
      </c>
      <c r="J511" s="154">
        <f t="shared" si="33"/>
        <v>987.05</v>
      </c>
    </row>
    <row r="512" spans="1:11" ht="31.5" x14ac:dyDescent="0.25">
      <c r="B512" s="157" t="s">
        <v>1344</v>
      </c>
      <c r="C512" s="158" t="s">
        <v>131</v>
      </c>
      <c r="D512" s="147" t="s">
        <v>174</v>
      </c>
      <c r="E512" s="149" t="s">
        <v>1457</v>
      </c>
      <c r="F512" s="150" t="s">
        <v>128</v>
      </c>
      <c r="G512" s="151">
        <v>862.5</v>
      </c>
      <c r="H512" s="152">
        <v>10.57</v>
      </c>
      <c r="I512" s="153">
        <f t="shared" si="32"/>
        <v>13.21</v>
      </c>
      <c r="J512" s="154">
        <f t="shared" si="33"/>
        <v>11393.63</v>
      </c>
    </row>
    <row r="513" spans="1:11" ht="31.5" x14ac:dyDescent="0.25">
      <c r="B513" s="157" t="s">
        <v>1345</v>
      </c>
      <c r="C513" s="158" t="s">
        <v>131</v>
      </c>
      <c r="D513" s="147" t="s">
        <v>225</v>
      </c>
      <c r="E513" s="149" t="s">
        <v>1458</v>
      </c>
      <c r="F513" s="150" t="s">
        <v>134</v>
      </c>
      <c r="G513" s="151">
        <v>3</v>
      </c>
      <c r="H513" s="152">
        <v>43.88</v>
      </c>
      <c r="I513" s="153">
        <f t="shared" si="32"/>
        <v>54.85</v>
      </c>
      <c r="J513" s="154">
        <f t="shared" si="33"/>
        <v>164.55</v>
      </c>
    </row>
    <row r="514" spans="1:11" ht="31.5" x14ac:dyDescent="0.25">
      <c r="B514" s="157" t="s">
        <v>1346</v>
      </c>
      <c r="C514" s="158" t="s">
        <v>131</v>
      </c>
      <c r="D514" s="147" t="s">
        <v>1459</v>
      </c>
      <c r="E514" s="149" t="s">
        <v>1460</v>
      </c>
      <c r="F514" s="150" t="s">
        <v>134</v>
      </c>
      <c r="G514" s="151">
        <v>2</v>
      </c>
      <c r="H514" s="152">
        <v>49.92</v>
      </c>
      <c r="I514" s="153">
        <f t="shared" si="32"/>
        <v>62.4</v>
      </c>
      <c r="J514" s="154">
        <f t="shared" si="33"/>
        <v>124.8</v>
      </c>
    </row>
    <row r="515" spans="1:11" ht="47.25" x14ac:dyDescent="0.25">
      <c r="B515" s="157" t="s">
        <v>1347</v>
      </c>
      <c r="C515" s="158" t="s">
        <v>131</v>
      </c>
      <c r="D515" s="147" t="s">
        <v>184</v>
      </c>
      <c r="E515" s="149" t="s">
        <v>1461</v>
      </c>
      <c r="F515" s="150" t="s">
        <v>134</v>
      </c>
      <c r="G515" s="151">
        <v>14</v>
      </c>
      <c r="H515" s="152">
        <v>224.26</v>
      </c>
      <c r="I515" s="153">
        <f t="shared" si="32"/>
        <v>280.33</v>
      </c>
      <c r="J515" s="154">
        <f t="shared" si="33"/>
        <v>3924.62</v>
      </c>
    </row>
    <row r="516" spans="1:11" ht="31.5" x14ac:dyDescent="0.25">
      <c r="B516" s="157" t="s">
        <v>1348</v>
      </c>
      <c r="C516" s="158" t="s">
        <v>131</v>
      </c>
      <c r="D516" s="147" t="s">
        <v>199</v>
      </c>
      <c r="E516" s="149" t="s">
        <v>1462</v>
      </c>
      <c r="F516" s="150" t="s">
        <v>134</v>
      </c>
      <c r="G516" s="151">
        <v>5</v>
      </c>
      <c r="H516" s="152">
        <v>46.24</v>
      </c>
      <c r="I516" s="153">
        <f t="shared" si="32"/>
        <v>57.8</v>
      </c>
      <c r="J516" s="154">
        <f t="shared" si="33"/>
        <v>289</v>
      </c>
    </row>
    <row r="517" spans="1:11" ht="31.5" x14ac:dyDescent="0.25">
      <c r="B517" s="157" t="s">
        <v>1349</v>
      </c>
      <c r="C517" s="158" t="s">
        <v>131</v>
      </c>
      <c r="D517" s="147" t="s">
        <v>198</v>
      </c>
      <c r="E517" s="149" t="s">
        <v>1463</v>
      </c>
      <c r="F517" s="150" t="s">
        <v>134</v>
      </c>
      <c r="G517" s="151">
        <v>9</v>
      </c>
      <c r="H517" s="152">
        <v>37.979999999999997</v>
      </c>
      <c r="I517" s="153">
        <f t="shared" si="32"/>
        <v>47.48</v>
      </c>
      <c r="J517" s="154">
        <f t="shared" si="33"/>
        <v>427.32</v>
      </c>
    </row>
    <row r="518" spans="1:11" ht="31.5" x14ac:dyDescent="0.25">
      <c r="B518" s="157" t="s">
        <v>1350</v>
      </c>
      <c r="C518" s="158" t="s">
        <v>131</v>
      </c>
      <c r="D518" s="147" t="s">
        <v>201</v>
      </c>
      <c r="E518" s="149" t="s">
        <v>1464</v>
      </c>
      <c r="F518" s="150" t="s">
        <v>134</v>
      </c>
      <c r="G518" s="151">
        <v>4</v>
      </c>
      <c r="H518" s="152">
        <v>57.84</v>
      </c>
      <c r="I518" s="153">
        <f t="shared" si="32"/>
        <v>72.3</v>
      </c>
      <c r="J518" s="154">
        <f t="shared" si="33"/>
        <v>289.2</v>
      </c>
    </row>
    <row r="519" spans="1:11" ht="31.5" x14ac:dyDescent="0.25">
      <c r="B519" s="157" t="s">
        <v>1351</v>
      </c>
      <c r="C519" s="158" t="s">
        <v>131</v>
      </c>
      <c r="D519" s="147" t="s">
        <v>202</v>
      </c>
      <c r="E519" s="149" t="s">
        <v>1465</v>
      </c>
      <c r="F519" s="150" t="s">
        <v>134</v>
      </c>
      <c r="G519" s="151">
        <v>1</v>
      </c>
      <c r="H519" s="152">
        <v>77.69</v>
      </c>
      <c r="I519" s="153">
        <f t="shared" si="32"/>
        <v>97.11</v>
      </c>
      <c r="J519" s="154">
        <f t="shared" si="33"/>
        <v>97.11</v>
      </c>
    </row>
    <row r="520" spans="1:11" s="133" customFormat="1" ht="31.5" x14ac:dyDescent="0.25">
      <c r="A520" s="83"/>
      <c r="B520" s="157" t="s">
        <v>1352</v>
      </c>
      <c r="C520" s="158" t="s">
        <v>431</v>
      </c>
      <c r="D520" s="147" t="s">
        <v>1466</v>
      </c>
      <c r="E520" s="149" t="s">
        <v>1467</v>
      </c>
      <c r="F520" s="150" t="s">
        <v>134</v>
      </c>
      <c r="G520" s="151">
        <v>30</v>
      </c>
      <c r="H520" s="152">
        <v>17.02</v>
      </c>
      <c r="I520" s="153">
        <f t="shared" si="32"/>
        <v>21.28</v>
      </c>
      <c r="J520" s="154">
        <f t="shared" si="33"/>
        <v>638.4</v>
      </c>
      <c r="K520" s="83"/>
    </row>
    <row r="521" spans="1:11" ht="31.5" x14ac:dyDescent="0.25">
      <c r="B521" s="157" t="s">
        <v>1353</v>
      </c>
      <c r="C521" s="158" t="s">
        <v>131</v>
      </c>
      <c r="D521" s="147" t="s">
        <v>197</v>
      </c>
      <c r="E521" s="149" t="s">
        <v>1468</v>
      </c>
      <c r="F521" s="150" t="s">
        <v>134</v>
      </c>
      <c r="G521" s="151">
        <v>30</v>
      </c>
      <c r="H521" s="152">
        <v>14.01</v>
      </c>
      <c r="I521" s="153">
        <f t="shared" si="32"/>
        <v>17.510000000000002</v>
      </c>
      <c r="J521" s="154">
        <f t="shared" si="33"/>
        <v>525.29999999999995</v>
      </c>
    </row>
    <row r="522" spans="1:11" ht="31.5" x14ac:dyDescent="0.25">
      <c r="B522" s="157" t="s">
        <v>1354</v>
      </c>
      <c r="C522" s="158" t="s">
        <v>131</v>
      </c>
      <c r="D522" s="147" t="s">
        <v>205</v>
      </c>
      <c r="E522" s="149" t="s">
        <v>1469</v>
      </c>
      <c r="F522" s="150" t="s">
        <v>134</v>
      </c>
      <c r="G522" s="151">
        <v>27</v>
      </c>
      <c r="H522" s="152">
        <v>64.62</v>
      </c>
      <c r="I522" s="153">
        <f t="shared" si="32"/>
        <v>80.78</v>
      </c>
      <c r="J522" s="154">
        <f t="shared" si="33"/>
        <v>2181.06</v>
      </c>
    </row>
    <row r="523" spans="1:11" ht="31.5" x14ac:dyDescent="0.25">
      <c r="B523" s="157" t="s">
        <v>1355</v>
      </c>
      <c r="C523" s="158" t="s">
        <v>131</v>
      </c>
      <c r="D523" s="147" t="s">
        <v>207</v>
      </c>
      <c r="E523" s="149" t="s">
        <v>1470</v>
      </c>
      <c r="F523" s="150" t="s">
        <v>134</v>
      </c>
      <c r="G523" s="151">
        <v>14</v>
      </c>
      <c r="H523" s="152">
        <v>72.930000000000007</v>
      </c>
      <c r="I523" s="153">
        <f t="shared" si="32"/>
        <v>91.16</v>
      </c>
      <c r="J523" s="154">
        <f t="shared" si="33"/>
        <v>1276.24</v>
      </c>
    </row>
    <row r="524" spans="1:11" ht="47.25" x14ac:dyDescent="0.25">
      <c r="B524" s="157" t="s">
        <v>1356</v>
      </c>
      <c r="C524" s="158" t="s">
        <v>131</v>
      </c>
      <c r="D524" s="147" t="s">
        <v>200</v>
      </c>
      <c r="E524" s="149" t="s">
        <v>1471</v>
      </c>
      <c r="F524" s="150" t="s">
        <v>134</v>
      </c>
      <c r="G524" s="151">
        <v>1</v>
      </c>
      <c r="H524" s="152">
        <v>66.02</v>
      </c>
      <c r="I524" s="153">
        <f t="shared" si="32"/>
        <v>82.53</v>
      </c>
      <c r="J524" s="154">
        <f t="shared" si="33"/>
        <v>82.53</v>
      </c>
    </row>
    <row r="525" spans="1:11" ht="31.5" x14ac:dyDescent="0.25">
      <c r="B525" s="157" t="s">
        <v>1357</v>
      </c>
      <c r="C525" s="158" t="s">
        <v>131</v>
      </c>
      <c r="D525" s="147" t="s">
        <v>206</v>
      </c>
      <c r="E525" s="149" t="s">
        <v>1472</v>
      </c>
      <c r="F525" s="150" t="s">
        <v>134</v>
      </c>
      <c r="G525" s="151">
        <v>7</v>
      </c>
      <c r="H525" s="152">
        <v>84.48</v>
      </c>
      <c r="I525" s="153">
        <f t="shared" si="32"/>
        <v>105.6</v>
      </c>
      <c r="J525" s="154">
        <f t="shared" si="33"/>
        <v>739.2</v>
      </c>
    </row>
    <row r="526" spans="1:11" ht="31.5" x14ac:dyDescent="0.25">
      <c r="B526" s="157" t="s">
        <v>1358</v>
      </c>
      <c r="C526" s="158" t="s">
        <v>131</v>
      </c>
      <c r="D526" s="147" t="s">
        <v>203</v>
      </c>
      <c r="E526" s="149" t="s">
        <v>1473</v>
      </c>
      <c r="F526" s="150" t="s">
        <v>134</v>
      </c>
      <c r="G526" s="151">
        <v>135</v>
      </c>
      <c r="H526" s="152">
        <v>44.84</v>
      </c>
      <c r="I526" s="153">
        <f t="shared" si="32"/>
        <v>56.05</v>
      </c>
      <c r="J526" s="154">
        <f t="shared" si="33"/>
        <v>7566.75</v>
      </c>
    </row>
    <row r="527" spans="1:11" ht="31.5" x14ac:dyDescent="0.25">
      <c r="B527" s="157" t="s">
        <v>1359</v>
      </c>
      <c r="C527" s="158" t="s">
        <v>131</v>
      </c>
      <c r="D527" s="147" t="s">
        <v>204</v>
      </c>
      <c r="E527" s="149" t="s">
        <v>1474</v>
      </c>
      <c r="F527" s="150" t="s">
        <v>134</v>
      </c>
      <c r="G527" s="151">
        <v>10</v>
      </c>
      <c r="H527" s="152">
        <v>47.55</v>
      </c>
      <c r="I527" s="153">
        <f t="shared" si="32"/>
        <v>59.44</v>
      </c>
      <c r="J527" s="154">
        <f t="shared" si="33"/>
        <v>594.4</v>
      </c>
    </row>
    <row r="528" spans="1:11" ht="31.5" x14ac:dyDescent="0.25">
      <c r="B528" s="157" t="s">
        <v>1360</v>
      </c>
      <c r="C528" s="158" t="s">
        <v>131</v>
      </c>
      <c r="D528" s="147" t="s">
        <v>189</v>
      </c>
      <c r="E528" s="149" t="s">
        <v>1475</v>
      </c>
      <c r="F528" s="150" t="s">
        <v>134</v>
      </c>
      <c r="G528" s="151">
        <v>4</v>
      </c>
      <c r="H528" s="152">
        <v>70.03</v>
      </c>
      <c r="I528" s="153">
        <f t="shared" si="32"/>
        <v>87.54</v>
      </c>
      <c r="J528" s="154">
        <f t="shared" si="33"/>
        <v>350.16</v>
      </c>
    </row>
    <row r="529" spans="1:11" ht="31.5" x14ac:dyDescent="0.25">
      <c r="B529" s="157" t="s">
        <v>1361</v>
      </c>
      <c r="C529" s="158" t="s">
        <v>131</v>
      </c>
      <c r="D529" s="147" t="s">
        <v>185</v>
      </c>
      <c r="E529" s="149" t="s">
        <v>1476</v>
      </c>
      <c r="F529" s="150" t="s">
        <v>134</v>
      </c>
      <c r="G529" s="151">
        <v>56</v>
      </c>
      <c r="H529" s="152">
        <v>11.96</v>
      </c>
      <c r="I529" s="153">
        <f t="shared" si="32"/>
        <v>14.95</v>
      </c>
      <c r="J529" s="154">
        <f t="shared" si="33"/>
        <v>837.2</v>
      </c>
    </row>
    <row r="530" spans="1:11" ht="31.5" x14ac:dyDescent="0.25">
      <c r="B530" s="157" t="s">
        <v>1362</v>
      </c>
      <c r="C530" s="158" t="s">
        <v>131</v>
      </c>
      <c r="D530" s="147" t="s">
        <v>186</v>
      </c>
      <c r="E530" s="149" t="s">
        <v>1477</v>
      </c>
      <c r="F530" s="150" t="s">
        <v>134</v>
      </c>
      <c r="G530" s="151">
        <v>13</v>
      </c>
      <c r="H530" s="152">
        <v>12.78</v>
      </c>
      <c r="I530" s="153">
        <f t="shared" si="32"/>
        <v>15.98</v>
      </c>
      <c r="J530" s="154">
        <f t="shared" si="33"/>
        <v>207.74</v>
      </c>
    </row>
    <row r="531" spans="1:11" ht="31.5" x14ac:dyDescent="0.25">
      <c r="B531" s="157" t="s">
        <v>1363</v>
      </c>
      <c r="C531" s="158" t="s">
        <v>131</v>
      </c>
      <c r="D531" s="147" t="s">
        <v>187</v>
      </c>
      <c r="E531" s="149" t="s">
        <v>1478</v>
      </c>
      <c r="F531" s="150" t="s">
        <v>134</v>
      </c>
      <c r="G531" s="151">
        <v>13</v>
      </c>
      <c r="H531" s="152">
        <v>14.37</v>
      </c>
      <c r="I531" s="153">
        <f t="shared" si="32"/>
        <v>17.96</v>
      </c>
      <c r="J531" s="154">
        <f t="shared" si="33"/>
        <v>233.48</v>
      </c>
    </row>
    <row r="532" spans="1:11" ht="31.5" x14ac:dyDescent="0.25">
      <c r="B532" s="157" t="s">
        <v>1364</v>
      </c>
      <c r="C532" s="158" t="s">
        <v>131</v>
      </c>
      <c r="D532" s="147" t="s">
        <v>188</v>
      </c>
      <c r="E532" s="149" t="s">
        <v>1479</v>
      </c>
      <c r="F532" s="150" t="s">
        <v>134</v>
      </c>
      <c r="G532" s="151">
        <v>6</v>
      </c>
      <c r="H532" s="152">
        <v>16.32</v>
      </c>
      <c r="I532" s="153">
        <f t="shared" si="32"/>
        <v>20.399999999999999</v>
      </c>
      <c r="J532" s="154">
        <f t="shared" si="33"/>
        <v>122.4</v>
      </c>
    </row>
    <row r="533" spans="1:11" ht="31.5" x14ac:dyDescent="0.25">
      <c r="B533" s="157" t="s">
        <v>1365</v>
      </c>
      <c r="C533" s="158" t="s">
        <v>131</v>
      </c>
      <c r="D533" s="147" t="s">
        <v>194</v>
      </c>
      <c r="E533" s="149" t="s">
        <v>1480</v>
      </c>
      <c r="F533" s="150" t="s">
        <v>134</v>
      </c>
      <c r="G533" s="151">
        <v>1</v>
      </c>
      <c r="H533" s="152">
        <v>431.72</v>
      </c>
      <c r="I533" s="153">
        <f t="shared" si="32"/>
        <v>539.65</v>
      </c>
      <c r="J533" s="154">
        <f t="shared" si="33"/>
        <v>539.65</v>
      </c>
    </row>
    <row r="534" spans="1:11" ht="31.5" x14ac:dyDescent="0.25">
      <c r="B534" s="157" t="s">
        <v>1366</v>
      </c>
      <c r="C534" s="158" t="s">
        <v>131</v>
      </c>
      <c r="D534" s="147" t="s">
        <v>190</v>
      </c>
      <c r="E534" s="149" t="s">
        <v>1481</v>
      </c>
      <c r="F534" s="150" t="s">
        <v>134</v>
      </c>
      <c r="G534" s="151">
        <v>2</v>
      </c>
      <c r="H534" s="152">
        <v>72.52</v>
      </c>
      <c r="I534" s="153">
        <f t="shared" si="32"/>
        <v>90.65</v>
      </c>
      <c r="J534" s="154">
        <f t="shared" si="33"/>
        <v>181.3</v>
      </c>
    </row>
    <row r="535" spans="1:11" ht="31.5" x14ac:dyDescent="0.25">
      <c r="B535" s="157" t="s">
        <v>1367</v>
      </c>
      <c r="C535" s="158" t="s">
        <v>131</v>
      </c>
      <c r="D535" s="147" t="s">
        <v>195</v>
      </c>
      <c r="E535" s="149" t="s">
        <v>1482</v>
      </c>
      <c r="F535" s="150" t="s">
        <v>134</v>
      </c>
      <c r="G535" s="151">
        <v>1</v>
      </c>
      <c r="H535" s="152">
        <v>634.05999999999995</v>
      </c>
      <c r="I535" s="153">
        <f t="shared" si="32"/>
        <v>792.58</v>
      </c>
      <c r="J535" s="154">
        <f t="shared" si="33"/>
        <v>792.58</v>
      </c>
    </row>
    <row r="536" spans="1:11" ht="31.5" x14ac:dyDescent="0.25">
      <c r="B536" s="157" t="s">
        <v>1368</v>
      </c>
      <c r="C536" s="158" t="s">
        <v>131</v>
      </c>
      <c r="D536" s="147" t="s">
        <v>191</v>
      </c>
      <c r="E536" s="149" t="s">
        <v>1483</v>
      </c>
      <c r="F536" s="150" t="s">
        <v>134</v>
      </c>
      <c r="G536" s="151">
        <v>2</v>
      </c>
      <c r="H536" s="152">
        <v>77.28</v>
      </c>
      <c r="I536" s="153">
        <f t="shared" si="32"/>
        <v>96.6</v>
      </c>
      <c r="J536" s="154">
        <f t="shared" si="33"/>
        <v>193.2</v>
      </c>
    </row>
    <row r="537" spans="1:11" ht="31.5" x14ac:dyDescent="0.25">
      <c r="B537" s="157" t="s">
        <v>1369</v>
      </c>
      <c r="C537" s="158" t="s">
        <v>131</v>
      </c>
      <c r="D537" s="147" t="s">
        <v>192</v>
      </c>
      <c r="E537" s="149" t="s">
        <v>1484</v>
      </c>
      <c r="F537" s="150" t="s">
        <v>134</v>
      </c>
      <c r="G537" s="151">
        <v>2</v>
      </c>
      <c r="H537" s="152">
        <v>83.12</v>
      </c>
      <c r="I537" s="153">
        <f t="shared" si="32"/>
        <v>103.9</v>
      </c>
      <c r="J537" s="154">
        <f t="shared" si="33"/>
        <v>207.8</v>
      </c>
    </row>
    <row r="538" spans="1:11" ht="31.5" x14ac:dyDescent="0.25">
      <c r="B538" s="157" t="s">
        <v>1370</v>
      </c>
      <c r="C538" s="158" t="s">
        <v>131</v>
      </c>
      <c r="D538" s="147" t="s">
        <v>193</v>
      </c>
      <c r="E538" s="149" t="s">
        <v>1485</v>
      </c>
      <c r="F538" s="150" t="s">
        <v>134</v>
      </c>
      <c r="G538" s="151">
        <v>6</v>
      </c>
      <c r="H538" s="152">
        <v>165.55</v>
      </c>
      <c r="I538" s="153">
        <f t="shared" si="32"/>
        <v>206.94</v>
      </c>
      <c r="J538" s="154">
        <f t="shared" si="33"/>
        <v>1241.6400000000001</v>
      </c>
    </row>
    <row r="539" spans="1:11" s="133" customFormat="1" ht="15.75" x14ac:dyDescent="0.25">
      <c r="A539" s="83"/>
      <c r="B539" s="157" t="s">
        <v>1371</v>
      </c>
      <c r="C539" s="158" t="s">
        <v>431</v>
      </c>
      <c r="D539" s="147" t="s">
        <v>1486</v>
      </c>
      <c r="E539" s="149" t="s">
        <v>1487</v>
      </c>
      <c r="F539" s="150" t="s">
        <v>134</v>
      </c>
      <c r="G539" s="151">
        <v>36</v>
      </c>
      <c r="H539" s="152">
        <v>76.819999999999993</v>
      </c>
      <c r="I539" s="153">
        <f t="shared" ref="I539:I572" si="34">ROUND(H539*(1+$I$11),2)</f>
        <v>96.03</v>
      </c>
      <c r="J539" s="154">
        <f t="shared" ref="J539:J572" si="35">ROUND(G539*I539,2)</f>
        <v>3457.08</v>
      </c>
      <c r="K539" s="83"/>
    </row>
    <row r="540" spans="1:11" s="133" customFormat="1" ht="15.75" x14ac:dyDescent="0.25">
      <c r="A540" s="83"/>
      <c r="B540" s="157" t="s">
        <v>1372</v>
      </c>
      <c r="C540" s="158" t="s">
        <v>131</v>
      </c>
      <c r="D540" s="147" t="s">
        <v>1488</v>
      </c>
      <c r="E540" s="149" t="s">
        <v>1489</v>
      </c>
      <c r="F540" s="150" t="s">
        <v>134</v>
      </c>
      <c r="G540" s="151">
        <v>3</v>
      </c>
      <c r="H540" s="152">
        <v>171.44</v>
      </c>
      <c r="I540" s="153">
        <f t="shared" si="34"/>
        <v>214.3</v>
      </c>
      <c r="J540" s="154">
        <f t="shared" si="35"/>
        <v>642.9</v>
      </c>
      <c r="K540" s="83"/>
    </row>
    <row r="541" spans="1:11" s="133" customFormat="1" ht="15.75" x14ac:dyDescent="0.25">
      <c r="A541" s="83"/>
      <c r="B541" s="157" t="s">
        <v>1373</v>
      </c>
      <c r="C541" s="158" t="s">
        <v>131</v>
      </c>
      <c r="D541" s="147" t="s">
        <v>1488</v>
      </c>
      <c r="E541" s="149" t="s">
        <v>1490</v>
      </c>
      <c r="F541" s="150" t="s">
        <v>134</v>
      </c>
      <c r="G541" s="151">
        <v>1</v>
      </c>
      <c r="H541" s="152">
        <v>171.55</v>
      </c>
      <c r="I541" s="153">
        <f t="shared" si="34"/>
        <v>214.44</v>
      </c>
      <c r="J541" s="154">
        <f t="shared" si="35"/>
        <v>214.44</v>
      </c>
      <c r="K541" s="83"/>
    </row>
    <row r="542" spans="1:11" s="133" customFormat="1" ht="15.75" x14ac:dyDescent="0.25">
      <c r="A542" s="83"/>
      <c r="B542" s="157" t="s">
        <v>1374</v>
      </c>
      <c r="C542" s="158" t="s">
        <v>431</v>
      </c>
      <c r="D542" s="147" t="s">
        <v>1491</v>
      </c>
      <c r="E542" s="149" t="s">
        <v>1492</v>
      </c>
      <c r="F542" s="150" t="s">
        <v>134</v>
      </c>
      <c r="G542" s="151">
        <v>2</v>
      </c>
      <c r="H542" s="152">
        <v>184.98</v>
      </c>
      <c r="I542" s="153">
        <f t="shared" si="34"/>
        <v>231.23</v>
      </c>
      <c r="J542" s="154">
        <f t="shared" si="35"/>
        <v>462.46</v>
      </c>
      <c r="K542" s="83"/>
    </row>
    <row r="543" spans="1:11" s="133" customFormat="1" ht="15.75" x14ac:dyDescent="0.25">
      <c r="A543" s="83"/>
      <c r="B543" s="157" t="s">
        <v>1375</v>
      </c>
      <c r="C543" s="158" t="s">
        <v>431</v>
      </c>
      <c r="D543" s="147" t="s">
        <v>1493</v>
      </c>
      <c r="E543" s="149" t="s">
        <v>1494</v>
      </c>
      <c r="F543" s="150" t="s">
        <v>134</v>
      </c>
      <c r="G543" s="151">
        <v>1</v>
      </c>
      <c r="H543" s="152">
        <v>328.98</v>
      </c>
      <c r="I543" s="153">
        <f t="shared" si="34"/>
        <v>411.23</v>
      </c>
      <c r="J543" s="154">
        <f t="shared" si="35"/>
        <v>411.23</v>
      </c>
      <c r="K543" s="83"/>
    </row>
    <row r="544" spans="1:11" s="133" customFormat="1" ht="31.5" x14ac:dyDescent="0.25">
      <c r="A544" s="83"/>
      <c r="B544" s="157" t="s">
        <v>1376</v>
      </c>
      <c r="C544" s="158" t="s">
        <v>431</v>
      </c>
      <c r="D544" s="147" t="s">
        <v>1495</v>
      </c>
      <c r="E544" s="149" t="s">
        <v>1496</v>
      </c>
      <c r="F544" s="150" t="s">
        <v>128</v>
      </c>
      <c r="G544" s="151">
        <v>121</v>
      </c>
      <c r="H544" s="152">
        <v>188.68</v>
      </c>
      <c r="I544" s="153">
        <f t="shared" si="34"/>
        <v>235.85</v>
      </c>
      <c r="J544" s="154">
        <f t="shared" si="35"/>
        <v>28537.85</v>
      </c>
      <c r="K544" s="83"/>
    </row>
    <row r="545" spans="1:11" s="133" customFormat="1" ht="31.5" x14ac:dyDescent="0.25">
      <c r="A545" s="83"/>
      <c r="B545" s="157" t="s">
        <v>1377</v>
      </c>
      <c r="C545" s="158" t="s">
        <v>431</v>
      </c>
      <c r="D545" s="147" t="s">
        <v>1497</v>
      </c>
      <c r="E545" s="149" t="s">
        <v>1498</v>
      </c>
      <c r="F545" s="150" t="s">
        <v>128</v>
      </c>
      <c r="G545" s="151">
        <v>105.3</v>
      </c>
      <c r="H545" s="152">
        <v>121.01</v>
      </c>
      <c r="I545" s="153">
        <f t="shared" si="34"/>
        <v>151.26</v>
      </c>
      <c r="J545" s="154">
        <f t="shared" si="35"/>
        <v>15927.68</v>
      </c>
      <c r="K545" s="83"/>
    </row>
    <row r="546" spans="1:11" s="133" customFormat="1" ht="31.5" x14ac:dyDescent="0.25">
      <c r="A546" s="83"/>
      <c r="B546" s="157" t="s">
        <v>1378</v>
      </c>
      <c r="C546" s="158" t="s">
        <v>431</v>
      </c>
      <c r="D546" s="147" t="s">
        <v>1407</v>
      </c>
      <c r="E546" s="149" t="s">
        <v>1408</v>
      </c>
      <c r="F546" s="150" t="s">
        <v>70</v>
      </c>
      <c r="G546" s="151">
        <v>92</v>
      </c>
      <c r="H546" s="152">
        <v>16.68</v>
      </c>
      <c r="I546" s="153">
        <f t="shared" si="34"/>
        <v>20.85</v>
      </c>
      <c r="J546" s="154">
        <f t="shared" si="35"/>
        <v>1918.2</v>
      </c>
      <c r="K546" s="83"/>
    </row>
    <row r="547" spans="1:11" s="133" customFormat="1" ht="47.25" x14ac:dyDescent="0.25">
      <c r="A547" s="83"/>
      <c r="B547" s="157" t="s">
        <v>1379</v>
      </c>
      <c r="C547" s="158" t="s">
        <v>431</v>
      </c>
      <c r="D547" s="147" t="s">
        <v>1499</v>
      </c>
      <c r="E547" s="149" t="s">
        <v>1500</v>
      </c>
      <c r="F547" s="150" t="s">
        <v>134</v>
      </c>
      <c r="G547" s="151">
        <v>3</v>
      </c>
      <c r="H547" s="152">
        <v>141.31</v>
      </c>
      <c r="I547" s="153">
        <f t="shared" si="34"/>
        <v>176.64</v>
      </c>
      <c r="J547" s="154">
        <f t="shared" si="35"/>
        <v>529.91999999999996</v>
      </c>
      <c r="K547" s="83"/>
    </row>
    <row r="548" spans="1:11" s="133" customFormat="1" ht="47.25" x14ac:dyDescent="0.25">
      <c r="A548" s="83"/>
      <c r="B548" s="157" t="s">
        <v>1380</v>
      </c>
      <c r="C548" s="158" t="s">
        <v>431</v>
      </c>
      <c r="D548" s="147" t="s">
        <v>1501</v>
      </c>
      <c r="E548" s="149" t="s">
        <v>1502</v>
      </c>
      <c r="F548" s="150" t="s">
        <v>134</v>
      </c>
      <c r="G548" s="151">
        <v>3</v>
      </c>
      <c r="H548" s="152">
        <v>132.13</v>
      </c>
      <c r="I548" s="153">
        <f t="shared" si="34"/>
        <v>165.16</v>
      </c>
      <c r="J548" s="154">
        <f t="shared" si="35"/>
        <v>495.48</v>
      </c>
      <c r="K548" s="83"/>
    </row>
    <row r="549" spans="1:11" s="133" customFormat="1" ht="47.25" x14ac:dyDescent="0.25">
      <c r="A549" s="83"/>
      <c r="B549" s="157" t="s">
        <v>1381</v>
      </c>
      <c r="C549" s="158" t="s">
        <v>431</v>
      </c>
      <c r="D549" s="147" t="s">
        <v>1503</v>
      </c>
      <c r="E549" s="149" t="s">
        <v>1504</v>
      </c>
      <c r="F549" s="150" t="s">
        <v>134</v>
      </c>
      <c r="G549" s="151">
        <v>6</v>
      </c>
      <c r="H549" s="152">
        <v>143.88999999999999</v>
      </c>
      <c r="I549" s="153">
        <f t="shared" si="34"/>
        <v>179.86</v>
      </c>
      <c r="J549" s="154">
        <f t="shared" si="35"/>
        <v>1079.1600000000001</v>
      </c>
      <c r="K549" s="83"/>
    </row>
    <row r="550" spans="1:11" s="133" customFormat="1" ht="31.5" x14ac:dyDescent="0.25">
      <c r="A550" s="83"/>
      <c r="B550" s="157" t="s">
        <v>1382</v>
      </c>
      <c r="C550" s="158" t="s">
        <v>431</v>
      </c>
      <c r="D550" s="147" t="s">
        <v>1505</v>
      </c>
      <c r="E550" s="149" t="s">
        <v>1506</v>
      </c>
      <c r="F550" s="150" t="s">
        <v>70</v>
      </c>
      <c r="G550" s="151">
        <v>1</v>
      </c>
      <c r="H550" s="152">
        <v>138.22999999999999</v>
      </c>
      <c r="I550" s="153">
        <f t="shared" si="34"/>
        <v>172.79</v>
      </c>
      <c r="J550" s="154">
        <f t="shared" si="35"/>
        <v>172.79</v>
      </c>
      <c r="K550" s="83"/>
    </row>
    <row r="551" spans="1:11" s="133" customFormat="1" ht="31.5" x14ac:dyDescent="0.25">
      <c r="A551" s="83"/>
      <c r="B551" s="157" t="s">
        <v>1383</v>
      </c>
      <c r="C551" s="158" t="s">
        <v>431</v>
      </c>
      <c r="D551" s="147" t="s">
        <v>1507</v>
      </c>
      <c r="E551" s="149" t="s">
        <v>1508</v>
      </c>
      <c r="F551" s="150" t="s">
        <v>134</v>
      </c>
      <c r="G551" s="151">
        <v>4</v>
      </c>
      <c r="H551" s="152">
        <v>25.7</v>
      </c>
      <c r="I551" s="153">
        <f t="shared" si="34"/>
        <v>32.130000000000003</v>
      </c>
      <c r="J551" s="154">
        <f t="shared" si="35"/>
        <v>128.52000000000001</v>
      </c>
      <c r="K551" s="83"/>
    </row>
    <row r="552" spans="1:11" s="133" customFormat="1" ht="31.5" x14ac:dyDescent="0.25">
      <c r="A552" s="83"/>
      <c r="B552" s="157" t="s">
        <v>1384</v>
      </c>
      <c r="C552" s="158" t="s">
        <v>431</v>
      </c>
      <c r="D552" s="147" t="s">
        <v>1509</v>
      </c>
      <c r="E552" s="149" t="s">
        <v>1510</v>
      </c>
      <c r="F552" s="150" t="s">
        <v>134</v>
      </c>
      <c r="G552" s="151">
        <v>8</v>
      </c>
      <c r="H552" s="152">
        <v>18.04</v>
      </c>
      <c r="I552" s="153">
        <f t="shared" si="34"/>
        <v>22.55</v>
      </c>
      <c r="J552" s="154">
        <f t="shared" si="35"/>
        <v>180.4</v>
      </c>
      <c r="K552" s="83"/>
    </row>
    <row r="553" spans="1:11" ht="47.25" x14ac:dyDescent="0.25">
      <c r="B553" s="157" t="s">
        <v>1385</v>
      </c>
      <c r="C553" s="158" t="s">
        <v>131</v>
      </c>
      <c r="D553" s="147" t="s">
        <v>158</v>
      </c>
      <c r="E553" s="149" t="s">
        <v>1511</v>
      </c>
      <c r="F553" s="150" t="s">
        <v>128</v>
      </c>
      <c r="G553" s="151">
        <v>46.8</v>
      </c>
      <c r="H553" s="152">
        <v>25.34</v>
      </c>
      <c r="I553" s="153">
        <f t="shared" si="34"/>
        <v>31.68</v>
      </c>
      <c r="J553" s="154">
        <f t="shared" si="35"/>
        <v>1482.62</v>
      </c>
    </row>
    <row r="554" spans="1:11" ht="47.25" x14ac:dyDescent="0.25">
      <c r="B554" s="157" t="s">
        <v>1386</v>
      </c>
      <c r="C554" s="158" t="s">
        <v>131</v>
      </c>
      <c r="D554" s="147" t="s">
        <v>159</v>
      </c>
      <c r="E554" s="149" t="s">
        <v>1512</v>
      </c>
      <c r="F554" s="150" t="s">
        <v>128</v>
      </c>
      <c r="G554" s="151">
        <v>1611.4</v>
      </c>
      <c r="H554" s="152">
        <v>12.3</v>
      </c>
      <c r="I554" s="153">
        <f t="shared" si="34"/>
        <v>15.38</v>
      </c>
      <c r="J554" s="154">
        <f t="shared" si="35"/>
        <v>24783.33</v>
      </c>
    </row>
    <row r="555" spans="1:11" ht="47.25" x14ac:dyDescent="0.25">
      <c r="B555" s="157" t="s">
        <v>1387</v>
      </c>
      <c r="C555" s="158" t="s">
        <v>131</v>
      </c>
      <c r="D555" s="147" t="s">
        <v>164</v>
      </c>
      <c r="E555" s="149" t="s">
        <v>1513</v>
      </c>
      <c r="F555" s="150" t="s">
        <v>128</v>
      </c>
      <c r="G555" s="151">
        <v>17.2</v>
      </c>
      <c r="H555" s="152">
        <v>10.58</v>
      </c>
      <c r="I555" s="153">
        <f t="shared" si="34"/>
        <v>13.23</v>
      </c>
      <c r="J555" s="154">
        <f t="shared" si="35"/>
        <v>227.56</v>
      </c>
    </row>
    <row r="556" spans="1:11" ht="31.5" x14ac:dyDescent="0.25">
      <c r="B556" s="157" t="s">
        <v>1388</v>
      </c>
      <c r="C556" s="158" t="s">
        <v>131</v>
      </c>
      <c r="D556" s="147" t="s">
        <v>165</v>
      </c>
      <c r="E556" s="149" t="s">
        <v>1514</v>
      </c>
      <c r="F556" s="150" t="s">
        <v>128</v>
      </c>
      <c r="G556" s="151">
        <v>59.3</v>
      </c>
      <c r="H556" s="152">
        <v>22.36</v>
      </c>
      <c r="I556" s="153">
        <f t="shared" si="34"/>
        <v>27.95</v>
      </c>
      <c r="J556" s="154">
        <f t="shared" si="35"/>
        <v>1657.44</v>
      </c>
    </row>
    <row r="557" spans="1:11" s="133" customFormat="1" ht="31.5" x14ac:dyDescent="0.25">
      <c r="A557" s="83"/>
      <c r="B557" s="157" t="s">
        <v>1389</v>
      </c>
      <c r="C557" s="158" t="s">
        <v>431</v>
      </c>
      <c r="D557" s="147" t="s">
        <v>1515</v>
      </c>
      <c r="E557" s="149" t="s">
        <v>1516</v>
      </c>
      <c r="F557" s="150" t="s">
        <v>128</v>
      </c>
      <c r="G557" s="151">
        <v>17.100000000000001</v>
      </c>
      <c r="H557" s="152">
        <v>31.72</v>
      </c>
      <c r="I557" s="153">
        <f t="shared" si="34"/>
        <v>39.65</v>
      </c>
      <c r="J557" s="154">
        <f t="shared" si="35"/>
        <v>678.02</v>
      </c>
      <c r="K557" s="83"/>
    </row>
    <row r="558" spans="1:11" ht="31.5" x14ac:dyDescent="0.25">
      <c r="B558" s="157" t="s">
        <v>1390</v>
      </c>
      <c r="C558" s="158" t="s">
        <v>131</v>
      </c>
      <c r="D558" s="147" t="s">
        <v>161</v>
      </c>
      <c r="E558" s="149" t="s">
        <v>1517</v>
      </c>
      <c r="F558" s="150" t="s">
        <v>128</v>
      </c>
      <c r="G558" s="151">
        <v>2</v>
      </c>
      <c r="H558" s="152">
        <v>14.25</v>
      </c>
      <c r="I558" s="153">
        <f t="shared" si="34"/>
        <v>17.809999999999999</v>
      </c>
      <c r="J558" s="154">
        <f t="shared" si="35"/>
        <v>35.619999999999997</v>
      </c>
    </row>
    <row r="559" spans="1:11" ht="31.5" x14ac:dyDescent="0.25">
      <c r="B559" s="157" t="s">
        <v>1391</v>
      </c>
      <c r="C559" s="158" t="s">
        <v>131</v>
      </c>
      <c r="D559" s="147" t="s">
        <v>161</v>
      </c>
      <c r="E559" s="149" t="s">
        <v>1518</v>
      </c>
      <c r="F559" s="150" t="s">
        <v>128</v>
      </c>
      <c r="G559" s="151">
        <v>2</v>
      </c>
      <c r="H559" s="152">
        <v>20.53</v>
      </c>
      <c r="I559" s="153">
        <f t="shared" si="34"/>
        <v>25.66</v>
      </c>
      <c r="J559" s="154">
        <f t="shared" si="35"/>
        <v>51.32</v>
      </c>
    </row>
    <row r="560" spans="1:11" ht="31.5" x14ac:dyDescent="0.25">
      <c r="B560" s="157" t="s">
        <v>1392</v>
      </c>
      <c r="C560" s="158" t="s">
        <v>131</v>
      </c>
      <c r="D560" s="147" t="s">
        <v>1519</v>
      </c>
      <c r="E560" s="149" t="s">
        <v>1520</v>
      </c>
      <c r="F560" s="150" t="s">
        <v>128</v>
      </c>
      <c r="G560" s="151">
        <v>2.2000000000000002</v>
      </c>
      <c r="H560" s="152">
        <v>38.58</v>
      </c>
      <c r="I560" s="153">
        <f t="shared" si="34"/>
        <v>48.23</v>
      </c>
      <c r="J560" s="154">
        <f t="shared" si="35"/>
        <v>106.11</v>
      </c>
    </row>
    <row r="561" spans="1:11" s="133" customFormat="1" ht="31.5" x14ac:dyDescent="0.25">
      <c r="A561" s="83"/>
      <c r="B561" s="157" t="s">
        <v>1393</v>
      </c>
      <c r="C561" s="158" t="s">
        <v>431</v>
      </c>
      <c r="D561" s="147" t="s">
        <v>1521</v>
      </c>
      <c r="E561" s="149" t="s">
        <v>1522</v>
      </c>
      <c r="F561" s="150" t="s">
        <v>128</v>
      </c>
      <c r="G561" s="151">
        <v>53</v>
      </c>
      <c r="H561" s="152">
        <v>20.69</v>
      </c>
      <c r="I561" s="153">
        <f t="shared" si="34"/>
        <v>25.86</v>
      </c>
      <c r="J561" s="154">
        <f t="shared" si="35"/>
        <v>1370.58</v>
      </c>
      <c r="K561" s="83"/>
    </row>
    <row r="562" spans="1:11" ht="47.25" x14ac:dyDescent="0.25">
      <c r="B562" s="157" t="s">
        <v>1394</v>
      </c>
      <c r="C562" s="158" t="s">
        <v>131</v>
      </c>
      <c r="D562" s="147" t="s">
        <v>219</v>
      </c>
      <c r="E562" s="149" t="s">
        <v>1523</v>
      </c>
      <c r="F562" s="150" t="s">
        <v>128</v>
      </c>
      <c r="G562" s="151">
        <v>44.9</v>
      </c>
      <c r="H562" s="152">
        <v>23.04</v>
      </c>
      <c r="I562" s="153">
        <f t="shared" si="34"/>
        <v>28.8</v>
      </c>
      <c r="J562" s="154">
        <f t="shared" si="35"/>
        <v>1293.1199999999999</v>
      </c>
    </row>
    <row r="563" spans="1:11" s="133" customFormat="1" ht="15.75" x14ac:dyDescent="0.25">
      <c r="A563" s="83"/>
      <c r="B563" s="157" t="s">
        <v>1395</v>
      </c>
      <c r="C563" s="158" t="s">
        <v>431</v>
      </c>
      <c r="D563" s="147" t="s">
        <v>1524</v>
      </c>
      <c r="E563" s="149" t="s">
        <v>1525</v>
      </c>
      <c r="F563" s="150" t="s">
        <v>128</v>
      </c>
      <c r="G563" s="151">
        <v>44.9</v>
      </c>
      <c r="H563" s="152">
        <v>64.31</v>
      </c>
      <c r="I563" s="153">
        <f t="shared" si="34"/>
        <v>80.39</v>
      </c>
      <c r="J563" s="154">
        <f t="shared" si="35"/>
        <v>3609.51</v>
      </c>
      <c r="K563" s="83"/>
    </row>
    <row r="564" spans="1:11" s="133" customFormat="1" ht="15.75" x14ac:dyDescent="0.25">
      <c r="A564" s="83"/>
      <c r="B564" s="157" t="s">
        <v>1396</v>
      </c>
      <c r="C564" s="158" t="s">
        <v>431</v>
      </c>
      <c r="D564" s="147" t="s">
        <v>1526</v>
      </c>
      <c r="E564" s="149" t="s">
        <v>1527</v>
      </c>
      <c r="F564" s="150" t="s">
        <v>134</v>
      </c>
      <c r="G564" s="151">
        <v>14</v>
      </c>
      <c r="H564" s="152">
        <v>57.77</v>
      </c>
      <c r="I564" s="153">
        <f t="shared" si="34"/>
        <v>72.209999999999994</v>
      </c>
      <c r="J564" s="154">
        <f t="shared" si="35"/>
        <v>1010.94</v>
      </c>
      <c r="K564" s="83"/>
    </row>
    <row r="565" spans="1:11" s="133" customFormat="1" ht="15.75" x14ac:dyDescent="0.25">
      <c r="A565" s="83"/>
      <c r="B565" s="157" t="s">
        <v>1397</v>
      </c>
      <c r="C565" s="158" t="s">
        <v>431</v>
      </c>
      <c r="D565" s="147" t="s">
        <v>1528</v>
      </c>
      <c r="E565" s="149" t="s">
        <v>1529</v>
      </c>
      <c r="F565" s="150" t="s">
        <v>134</v>
      </c>
      <c r="G565" s="151">
        <v>89</v>
      </c>
      <c r="H565" s="152">
        <v>139.19</v>
      </c>
      <c r="I565" s="153">
        <f t="shared" si="34"/>
        <v>173.99</v>
      </c>
      <c r="J565" s="154">
        <f t="shared" si="35"/>
        <v>15485.11</v>
      </c>
      <c r="K565" s="83"/>
    </row>
    <row r="566" spans="1:11" s="133" customFormat="1" ht="31.5" x14ac:dyDescent="0.25">
      <c r="A566" s="83"/>
      <c r="B566" s="157" t="s">
        <v>1398</v>
      </c>
      <c r="C566" s="158" t="s">
        <v>431</v>
      </c>
      <c r="D566" s="147" t="s">
        <v>1530</v>
      </c>
      <c r="E566" s="149" t="s">
        <v>1531</v>
      </c>
      <c r="F566" s="150" t="s">
        <v>134</v>
      </c>
      <c r="G566" s="151">
        <v>56</v>
      </c>
      <c r="H566" s="152">
        <v>139.19</v>
      </c>
      <c r="I566" s="153">
        <f t="shared" si="34"/>
        <v>173.99</v>
      </c>
      <c r="J566" s="154">
        <f t="shared" si="35"/>
        <v>9743.44</v>
      </c>
      <c r="K566" s="83"/>
    </row>
    <row r="567" spans="1:11" ht="31.5" x14ac:dyDescent="0.25">
      <c r="B567" s="157" t="s">
        <v>1399</v>
      </c>
      <c r="C567" s="158" t="s">
        <v>131</v>
      </c>
      <c r="D567" s="147" t="s">
        <v>209</v>
      </c>
      <c r="E567" s="149" t="s">
        <v>1532</v>
      </c>
      <c r="F567" s="150" t="s">
        <v>134</v>
      </c>
      <c r="G567" s="151">
        <v>6</v>
      </c>
      <c r="H567" s="152">
        <v>35.96</v>
      </c>
      <c r="I567" s="153">
        <f t="shared" si="34"/>
        <v>44.95</v>
      </c>
      <c r="J567" s="154">
        <f t="shared" si="35"/>
        <v>269.7</v>
      </c>
    </row>
    <row r="568" spans="1:11" s="133" customFormat="1" ht="15.75" x14ac:dyDescent="0.25">
      <c r="A568" s="83"/>
      <c r="B568" s="157" t="s">
        <v>1400</v>
      </c>
      <c r="C568" s="158" t="s">
        <v>431</v>
      </c>
      <c r="D568" s="147" t="s">
        <v>1533</v>
      </c>
      <c r="E568" s="149" t="s">
        <v>1534</v>
      </c>
      <c r="F568" s="150" t="s">
        <v>134</v>
      </c>
      <c r="G568" s="151">
        <v>5</v>
      </c>
      <c r="H568" s="152">
        <v>154.80000000000001</v>
      </c>
      <c r="I568" s="153">
        <f t="shared" si="34"/>
        <v>193.5</v>
      </c>
      <c r="J568" s="154">
        <f t="shared" si="35"/>
        <v>967.5</v>
      </c>
      <c r="K568" s="83"/>
    </row>
    <row r="569" spans="1:11" s="133" customFormat="1" ht="15.75" x14ac:dyDescent="0.25">
      <c r="A569" s="83"/>
      <c r="B569" s="157" t="s">
        <v>1401</v>
      </c>
      <c r="C569" s="158" t="s">
        <v>431</v>
      </c>
      <c r="D569" s="147" t="s">
        <v>1535</v>
      </c>
      <c r="E569" s="149" t="s">
        <v>1536</v>
      </c>
      <c r="F569" s="150" t="s">
        <v>134</v>
      </c>
      <c r="G569" s="151">
        <v>9</v>
      </c>
      <c r="H569" s="152">
        <v>135.87</v>
      </c>
      <c r="I569" s="153">
        <f t="shared" si="34"/>
        <v>169.84</v>
      </c>
      <c r="J569" s="154">
        <f t="shared" si="35"/>
        <v>1528.56</v>
      </c>
      <c r="K569" s="83"/>
    </row>
    <row r="570" spans="1:11" ht="31.5" x14ac:dyDescent="0.25">
      <c r="B570" s="157" t="s">
        <v>1402</v>
      </c>
      <c r="C570" s="158" t="s">
        <v>131</v>
      </c>
      <c r="D570" s="147" t="s">
        <v>214</v>
      </c>
      <c r="E570" s="149" t="s">
        <v>1537</v>
      </c>
      <c r="F570" s="150" t="s">
        <v>134</v>
      </c>
      <c r="G570" s="151">
        <v>17</v>
      </c>
      <c r="H570" s="152">
        <v>113.2</v>
      </c>
      <c r="I570" s="153">
        <f t="shared" si="34"/>
        <v>141.5</v>
      </c>
      <c r="J570" s="154">
        <f t="shared" si="35"/>
        <v>2405.5</v>
      </c>
    </row>
    <row r="571" spans="1:11" ht="31.5" x14ac:dyDescent="0.25">
      <c r="B571" s="157" t="s">
        <v>1403</v>
      </c>
      <c r="C571" s="158" t="s">
        <v>131</v>
      </c>
      <c r="D571" s="147" t="s">
        <v>196</v>
      </c>
      <c r="E571" s="149" t="s">
        <v>1538</v>
      </c>
      <c r="F571" s="150" t="s">
        <v>134</v>
      </c>
      <c r="G571" s="151">
        <v>1</v>
      </c>
      <c r="H571" s="152">
        <v>187.91</v>
      </c>
      <c r="I571" s="153">
        <f t="shared" si="34"/>
        <v>234.89</v>
      </c>
      <c r="J571" s="154">
        <f t="shared" si="35"/>
        <v>234.89</v>
      </c>
    </row>
    <row r="572" spans="1:11" s="133" customFormat="1" ht="47.25" x14ac:dyDescent="0.25">
      <c r="A572" s="83"/>
      <c r="B572" s="157" t="s">
        <v>1404</v>
      </c>
      <c r="C572" s="158" t="s">
        <v>431</v>
      </c>
      <c r="D572" s="147" t="s">
        <v>1539</v>
      </c>
      <c r="E572" s="149" t="s">
        <v>1540</v>
      </c>
      <c r="F572" s="150" t="s">
        <v>134</v>
      </c>
      <c r="G572" s="151">
        <v>8</v>
      </c>
      <c r="H572" s="152">
        <v>1016.11</v>
      </c>
      <c r="I572" s="153">
        <f t="shared" si="34"/>
        <v>1270.1400000000001</v>
      </c>
      <c r="J572" s="154">
        <f t="shared" si="35"/>
        <v>10161.120000000001</v>
      </c>
      <c r="K572" s="83"/>
    </row>
    <row r="573" spans="1:11" ht="15.75" x14ac:dyDescent="0.25">
      <c r="B573" s="185" t="s">
        <v>18</v>
      </c>
      <c r="C573" s="185"/>
      <c r="D573" s="185"/>
      <c r="E573" s="185"/>
      <c r="F573" s="185"/>
      <c r="G573" s="185"/>
      <c r="H573" s="185"/>
      <c r="I573" s="161"/>
      <c r="J573" s="162">
        <f>SUM(J475:J572)</f>
        <v>329477.65999999997</v>
      </c>
    </row>
    <row r="574" spans="1:11" ht="15.75" x14ac:dyDescent="0.25">
      <c r="B574" s="196"/>
      <c r="C574" s="196"/>
      <c r="D574" s="196"/>
      <c r="E574" s="196"/>
      <c r="F574" s="196"/>
      <c r="G574" s="196"/>
      <c r="H574" s="196"/>
      <c r="I574" s="196"/>
      <c r="J574" s="196"/>
    </row>
    <row r="575" spans="1:11" ht="15.75" x14ac:dyDescent="0.25">
      <c r="B575" s="184">
        <v>18</v>
      </c>
      <c r="C575" s="184"/>
      <c r="D575" s="184"/>
      <c r="E575" s="143" t="s">
        <v>1541</v>
      </c>
      <c r="F575" s="144"/>
      <c r="G575" s="144"/>
      <c r="H575" s="144"/>
      <c r="I575" s="145"/>
      <c r="J575" s="146"/>
    </row>
    <row r="576" spans="1:11" s="133" customFormat="1" ht="31.5" x14ac:dyDescent="0.25">
      <c r="A576" s="83"/>
      <c r="B576" s="157" t="s">
        <v>87</v>
      </c>
      <c r="C576" s="158" t="s">
        <v>431</v>
      </c>
      <c r="D576" s="147" t="s">
        <v>1564</v>
      </c>
      <c r="E576" s="149" t="s">
        <v>1565</v>
      </c>
      <c r="F576" s="150" t="s">
        <v>134</v>
      </c>
      <c r="G576" s="151">
        <v>1</v>
      </c>
      <c r="H576" s="152">
        <v>5285</v>
      </c>
      <c r="I576" s="153">
        <f t="shared" ref="I576:I606" si="36">ROUND(H576*(1+$I$11),2)</f>
        <v>6606.25</v>
      </c>
      <c r="J576" s="154">
        <f t="shared" ref="J576:J606" si="37">ROUND(G576*I576,2)</f>
        <v>6606.25</v>
      </c>
      <c r="K576" s="83"/>
    </row>
    <row r="577" spans="1:11" s="133" customFormat="1" ht="31.5" x14ac:dyDescent="0.25">
      <c r="A577" s="83"/>
      <c r="B577" s="157" t="s">
        <v>88</v>
      </c>
      <c r="C577" s="158" t="s">
        <v>431</v>
      </c>
      <c r="D577" s="147" t="s">
        <v>1566</v>
      </c>
      <c r="E577" s="149" t="s">
        <v>1567</v>
      </c>
      <c r="F577" s="150" t="s">
        <v>134</v>
      </c>
      <c r="G577" s="151">
        <v>48</v>
      </c>
      <c r="H577" s="152">
        <v>53.8</v>
      </c>
      <c r="I577" s="153">
        <f t="shared" si="36"/>
        <v>67.25</v>
      </c>
      <c r="J577" s="154">
        <f t="shared" si="37"/>
        <v>3228</v>
      </c>
      <c r="K577" s="83"/>
    </row>
    <row r="578" spans="1:11" ht="31.5" x14ac:dyDescent="0.25">
      <c r="B578" s="157" t="s">
        <v>89</v>
      </c>
      <c r="C578" s="158" t="s">
        <v>131</v>
      </c>
      <c r="D578" s="147" t="s">
        <v>229</v>
      </c>
      <c r="E578" s="149" t="s">
        <v>1568</v>
      </c>
      <c r="F578" s="150" t="s">
        <v>134</v>
      </c>
      <c r="G578" s="151">
        <v>3</v>
      </c>
      <c r="H578" s="152">
        <v>1280.23</v>
      </c>
      <c r="I578" s="153">
        <f t="shared" si="36"/>
        <v>1600.29</v>
      </c>
      <c r="J578" s="154">
        <f t="shared" si="37"/>
        <v>4800.87</v>
      </c>
    </row>
    <row r="579" spans="1:11" s="133" customFormat="1" ht="31.5" x14ac:dyDescent="0.25">
      <c r="A579" s="83"/>
      <c r="B579" s="157" t="s">
        <v>90</v>
      </c>
      <c r="C579" s="158" t="s">
        <v>431</v>
      </c>
      <c r="D579" s="147" t="s">
        <v>1569</v>
      </c>
      <c r="E579" s="149" t="s">
        <v>1570</v>
      </c>
      <c r="F579" s="150" t="s">
        <v>134</v>
      </c>
      <c r="G579" s="151">
        <v>1</v>
      </c>
      <c r="H579" s="152">
        <v>154.35</v>
      </c>
      <c r="I579" s="153">
        <f t="shared" si="36"/>
        <v>192.94</v>
      </c>
      <c r="J579" s="154">
        <f t="shared" si="37"/>
        <v>192.94</v>
      </c>
      <c r="K579" s="83"/>
    </row>
    <row r="580" spans="1:11" s="133" customFormat="1" ht="31.5" x14ac:dyDescent="0.25">
      <c r="A580" s="83"/>
      <c r="B580" s="157" t="s">
        <v>91</v>
      </c>
      <c r="C580" s="158" t="s">
        <v>431</v>
      </c>
      <c r="D580" s="147" t="s">
        <v>1571</v>
      </c>
      <c r="E580" s="149" t="s">
        <v>1572</v>
      </c>
      <c r="F580" s="150" t="s">
        <v>134</v>
      </c>
      <c r="G580" s="151">
        <v>2</v>
      </c>
      <c r="H580" s="152">
        <v>29.9</v>
      </c>
      <c r="I580" s="153">
        <f t="shared" si="36"/>
        <v>37.380000000000003</v>
      </c>
      <c r="J580" s="154">
        <f t="shared" si="37"/>
        <v>74.760000000000005</v>
      </c>
      <c r="K580" s="83"/>
    </row>
    <row r="581" spans="1:11" s="133" customFormat="1" ht="31.5" x14ac:dyDescent="0.25">
      <c r="A581" s="83"/>
      <c r="B581" s="157" t="s">
        <v>92</v>
      </c>
      <c r="C581" s="158" t="s">
        <v>431</v>
      </c>
      <c r="D581" s="147" t="s">
        <v>1573</v>
      </c>
      <c r="E581" s="149" t="s">
        <v>1574</v>
      </c>
      <c r="F581" s="150" t="s">
        <v>134</v>
      </c>
      <c r="G581" s="151">
        <v>1</v>
      </c>
      <c r="H581" s="152">
        <v>201.57</v>
      </c>
      <c r="I581" s="153">
        <f t="shared" si="36"/>
        <v>251.96</v>
      </c>
      <c r="J581" s="154">
        <f t="shared" si="37"/>
        <v>251.96</v>
      </c>
      <c r="K581" s="83"/>
    </row>
    <row r="582" spans="1:11" ht="31.5" x14ac:dyDescent="0.25">
      <c r="B582" s="157" t="s">
        <v>93</v>
      </c>
      <c r="C582" s="158" t="s">
        <v>131</v>
      </c>
      <c r="D582" s="147" t="s">
        <v>232</v>
      </c>
      <c r="E582" s="149" t="s">
        <v>1575</v>
      </c>
      <c r="F582" s="150" t="s">
        <v>134</v>
      </c>
      <c r="G582" s="151">
        <v>1</v>
      </c>
      <c r="H582" s="152">
        <v>1362.87</v>
      </c>
      <c r="I582" s="153">
        <f t="shared" si="36"/>
        <v>1703.59</v>
      </c>
      <c r="J582" s="154">
        <f t="shared" si="37"/>
        <v>1703.59</v>
      </c>
    </row>
    <row r="583" spans="1:11" s="133" customFormat="1" ht="31.5" x14ac:dyDescent="0.25">
      <c r="A583" s="83"/>
      <c r="B583" s="157" t="s">
        <v>94</v>
      </c>
      <c r="C583" s="158" t="s">
        <v>431</v>
      </c>
      <c r="D583" s="147" t="s">
        <v>1576</v>
      </c>
      <c r="E583" s="149" t="s">
        <v>1577</v>
      </c>
      <c r="F583" s="150" t="s">
        <v>134</v>
      </c>
      <c r="G583" s="151">
        <v>1</v>
      </c>
      <c r="H583" s="152">
        <v>35.729999999999997</v>
      </c>
      <c r="I583" s="153">
        <f t="shared" si="36"/>
        <v>44.66</v>
      </c>
      <c r="J583" s="154">
        <f t="shared" si="37"/>
        <v>44.66</v>
      </c>
      <c r="K583" s="83"/>
    </row>
    <row r="584" spans="1:11" ht="31.5" x14ac:dyDescent="0.25">
      <c r="B584" s="157" t="s">
        <v>95</v>
      </c>
      <c r="C584" s="158" t="s">
        <v>131</v>
      </c>
      <c r="D584" s="147" t="s">
        <v>181</v>
      </c>
      <c r="E584" s="149" t="s">
        <v>1413</v>
      </c>
      <c r="F584" s="150" t="s">
        <v>134</v>
      </c>
      <c r="G584" s="151">
        <v>42</v>
      </c>
      <c r="H584" s="152">
        <v>13.91</v>
      </c>
      <c r="I584" s="153">
        <f t="shared" si="36"/>
        <v>17.39</v>
      </c>
      <c r="J584" s="154">
        <f t="shared" si="37"/>
        <v>730.38</v>
      </c>
    </row>
    <row r="585" spans="1:11" s="133" customFormat="1" ht="31.5" x14ac:dyDescent="0.25">
      <c r="A585" s="83"/>
      <c r="B585" s="157" t="s">
        <v>1542</v>
      </c>
      <c r="C585" s="158" t="s">
        <v>431</v>
      </c>
      <c r="D585" s="147" t="s">
        <v>1411</v>
      </c>
      <c r="E585" s="149" t="s">
        <v>1412</v>
      </c>
      <c r="F585" s="150" t="s">
        <v>70</v>
      </c>
      <c r="G585" s="151">
        <v>697</v>
      </c>
      <c r="H585" s="152">
        <v>2.09</v>
      </c>
      <c r="I585" s="153">
        <f t="shared" si="36"/>
        <v>2.61</v>
      </c>
      <c r="J585" s="154">
        <f t="shared" si="37"/>
        <v>1819.17</v>
      </c>
      <c r="K585" s="83"/>
    </row>
    <row r="586" spans="1:11" s="133" customFormat="1" ht="31.5" x14ac:dyDescent="0.25">
      <c r="A586" s="83"/>
      <c r="B586" s="157" t="s">
        <v>1543</v>
      </c>
      <c r="C586" s="158" t="s">
        <v>431</v>
      </c>
      <c r="D586" s="147" t="s">
        <v>1420</v>
      </c>
      <c r="E586" s="149" t="s">
        <v>1421</v>
      </c>
      <c r="F586" s="150" t="s">
        <v>70</v>
      </c>
      <c r="G586" s="151">
        <v>23</v>
      </c>
      <c r="H586" s="152">
        <v>1.03</v>
      </c>
      <c r="I586" s="153">
        <f t="shared" si="36"/>
        <v>1.29</v>
      </c>
      <c r="J586" s="154">
        <f t="shared" si="37"/>
        <v>29.67</v>
      </c>
      <c r="K586" s="83"/>
    </row>
    <row r="587" spans="1:11" s="133" customFormat="1" ht="31.5" x14ac:dyDescent="0.25">
      <c r="A587" s="83"/>
      <c r="B587" s="157" t="s">
        <v>1544</v>
      </c>
      <c r="C587" s="158" t="s">
        <v>431</v>
      </c>
      <c r="D587" s="147" t="s">
        <v>1578</v>
      </c>
      <c r="E587" s="149" t="s">
        <v>1579</v>
      </c>
      <c r="F587" s="150" t="s">
        <v>70</v>
      </c>
      <c r="G587" s="151">
        <v>481</v>
      </c>
      <c r="H587" s="152">
        <v>3.16</v>
      </c>
      <c r="I587" s="153">
        <f t="shared" si="36"/>
        <v>3.95</v>
      </c>
      <c r="J587" s="154">
        <f t="shared" si="37"/>
        <v>1899.95</v>
      </c>
      <c r="K587" s="83"/>
    </row>
    <row r="588" spans="1:11" s="133" customFormat="1" ht="31.5" x14ac:dyDescent="0.25">
      <c r="A588" s="83"/>
      <c r="B588" s="157" t="s">
        <v>1545</v>
      </c>
      <c r="C588" s="158" t="s">
        <v>431</v>
      </c>
      <c r="D588" s="147" t="s">
        <v>1424</v>
      </c>
      <c r="E588" s="149" t="s">
        <v>1425</v>
      </c>
      <c r="F588" s="150" t="s">
        <v>70</v>
      </c>
      <c r="G588" s="151">
        <v>593</v>
      </c>
      <c r="H588" s="152">
        <v>1.01</v>
      </c>
      <c r="I588" s="153">
        <f t="shared" si="36"/>
        <v>1.26</v>
      </c>
      <c r="J588" s="154">
        <f t="shared" si="37"/>
        <v>747.18</v>
      </c>
      <c r="K588" s="83"/>
    </row>
    <row r="589" spans="1:11" ht="15.75" x14ac:dyDescent="0.25">
      <c r="B589" s="157" t="s">
        <v>1546</v>
      </c>
      <c r="C589" s="158" t="s">
        <v>131</v>
      </c>
      <c r="D589" s="147" t="s">
        <v>148</v>
      </c>
      <c r="E589" s="149" t="s">
        <v>1580</v>
      </c>
      <c r="F589" s="150" t="s">
        <v>130</v>
      </c>
      <c r="G589" s="151">
        <v>39.24</v>
      </c>
      <c r="H589" s="152">
        <v>14.95</v>
      </c>
      <c r="I589" s="153">
        <f t="shared" si="36"/>
        <v>18.690000000000001</v>
      </c>
      <c r="J589" s="154">
        <f t="shared" si="37"/>
        <v>733.4</v>
      </c>
    </row>
    <row r="590" spans="1:11" ht="31.5" x14ac:dyDescent="0.25">
      <c r="B590" s="157" t="s">
        <v>1547</v>
      </c>
      <c r="C590" s="158" t="s">
        <v>131</v>
      </c>
      <c r="D590" s="147" t="s">
        <v>218</v>
      </c>
      <c r="E590" s="149" t="s">
        <v>1581</v>
      </c>
      <c r="F590" s="150" t="s">
        <v>134</v>
      </c>
      <c r="G590" s="151">
        <v>65</v>
      </c>
      <c r="H590" s="152">
        <v>30.02</v>
      </c>
      <c r="I590" s="153">
        <f t="shared" si="36"/>
        <v>37.53</v>
      </c>
      <c r="J590" s="154">
        <f t="shared" si="37"/>
        <v>2439.4499999999998</v>
      </c>
    </row>
    <row r="591" spans="1:11" s="133" customFormat="1" ht="31.5" x14ac:dyDescent="0.25">
      <c r="A591" s="83"/>
      <c r="B591" s="157" t="s">
        <v>1548</v>
      </c>
      <c r="C591" s="158" t="s">
        <v>431</v>
      </c>
      <c r="D591" s="147" t="s">
        <v>1582</v>
      </c>
      <c r="E591" s="149" t="s">
        <v>1583</v>
      </c>
      <c r="F591" s="150" t="s">
        <v>134</v>
      </c>
      <c r="G591" s="151">
        <v>5</v>
      </c>
      <c r="H591" s="152">
        <v>449.83</v>
      </c>
      <c r="I591" s="153">
        <f t="shared" si="36"/>
        <v>562.29</v>
      </c>
      <c r="J591" s="154">
        <f t="shared" si="37"/>
        <v>2811.45</v>
      </c>
      <c r="K591" s="83"/>
    </row>
    <row r="592" spans="1:11" ht="31.5" x14ac:dyDescent="0.25">
      <c r="B592" s="157" t="s">
        <v>1549</v>
      </c>
      <c r="C592" s="158" t="s">
        <v>131</v>
      </c>
      <c r="D592" s="147" t="s">
        <v>226</v>
      </c>
      <c r="E592" s="149" t="s">
        <v>1584</v>
      </c>
      <c r="F592" s="150" t="s">
        <v>134</v>
      </c>
      <c r="G592" s="151">
        <v>4</v>
      </c>
      <c r="H592" s="152">
        <v>458.06</v>
      </c>
      <c r="I592" s="153">
        <f t="shared" si="36"/>
        <v>572.58000000000004</v>
      </c>
      <c r="J592" s="154">
        <f t="shared" si="37"/>
        <v>2290.3200000000002</v>
      </c>
    </row>
    <row r="593" spans="1:11" s="133" customFormat="1" ht="47.25" x14ac:dyDescent="0.25">
      <c r="A593" s="83"/>
      <c r="B593" s="157" t="s">
        <v>1550</v>
      </c>
      <c r="C593" s="158" t="s">
        <v>431</v>
      </c>
      <c r="D593" s="147" t="s">
        <v>1539</v>
      </c>
      <c r="E593" s="149" t="s">
        <v>1540</v>
      </c>
      <c r="F593" s="150" t="s">
        <v>134</v>
      </c>
      <c r="G593" s="151">
        <v>1</v>
      </c>
      <c r="H593" s="152">
        <v>1016.11</v>
      </c>
      <c r="I593" s="153">
        <f t="shared" si="36"/>
        <v>1270.1400000000001</v>
      </c>
      <c r="J593" s="154">
        <f t="shared" si="37"/>
        <v>1270.1400000000001</v>
      </c>
      <c r="K593" s="83"/>
    </row>
    <row r="594" spans="1:11" ht="15.75" x14ac:dyDescent="0.25">
      <c r="B594" s="157" t="s">
        <v>1551</v>
      </c>
      <c r="C594" s="158" t="s">
        <v>131</v>
      </c>
      <c r="D594" s="147" t="s">
        <v>231</v>
      </c>
      <c r="E594" s="149" t="s">
        <v>1585</v>
      </c>
      <c r="F594" s="150" t="s">
        <v>134</v>
      </c>
      <c r="G594" s="151">
        <v>28</v>
      </c>
      <c r="H594" s="152">
        <v>58.08</v>
      </c>
      <c r="I594" s="153">
        <f t="shared" si="36"/>
        <v>72.599999999999994</v>
      </c>
      <c r="J594" s="154">
        <f t="shared" si="37"/>
        <v>2032.8</v>
      </c>
    </row>
    <row r="595" spans="1:11" s="133" customFormat="1" ht="31.5" x14ac:dyDescent="0.25">
      <c r="A595" s="83"/>
      <c r="B595" s="157" t="s">
        <v>1552</v>
      </c>
      <c r="C595" s="158" t="s">
        <v>431</v>
      </c>
      <c r="D595" s="147" t="s">
        <v>1586</v>
      </c>
      <c r="E595" s="149" t="s">
        <v>1587</v>
      </c>
      <c r="F595" s="150" t="s">
        <v>134</v>
      </c>
      <c r="G595" s="151">
        <v>14</v>
      </c>
      <c r="H595" s="152">
        <v>33.04</v>
      </c>
      <c r="I595" s="153">
        <f t="shared" si="36"/>
        <v>41.3</v>
      </c>
      <c r="J595" s="154">
        <f t="shared" si="37"/>
        <v>578.20000000000005</v>
      </c>
      <c r="K595" s="83"/>
    </row>
    <row r="596" spans="1:11" s="133" customFormat="1" ht="31.5" x14ac:dyDescent="0.25">
      <c r="A596" s="83"/>
      <c r="B596" s="157" t="s">
        <v>1553</v>
      </c>
      <c r="C596" s="158" t="s">
        <v>431</v>
      </c>
      <c r="D596" s="147" t="s">
        <v>1588</v>
      </c>
      <c r="E596" s="149" t="s">
        <v>1589</v>
      </c>
      <c r="F596" s="150" t="s">
        <v>128</v>
      </c>
      <c r="G596" s="151">
        <v>77.599999999999994</v>
      </c>
      <c r="H596" s="152">
        <v>152.36000000000001</v>
      </c>
      <c r="I596" s="153">
        <f t="shared" si="36"/>
        <v>190.45</v>
      </c>
      <c r="J596" s="154">
        <f t="shared" si="37"/>
        <v>14778.92</v>
      </c>
      <c r="K596" s="83"/>
    </row>
    <row r="597" spans="1:11" ht="47.25" x14ac:dyDescent="0.25">
      <c r="B597" s="157" t="s">
        <v>1554</v>
      </c>
      <c r="C597" s="158" t="s">
        <v>131</v>
      </c>
      <c r="D597" s="147" t="s">
        <v>158</v>
      </c>
      <c r="E597" s="149" t="s">
        <v>1511</v>
      </c>
      <c r="F597" s="150" t="s">
        <v>128</v>
      </c>
      <c r="G597" s="151">
        <v>4.2</v>
      </c>
      <c r="H597" s="152">
        <v>25.34</v>
      </c>
      <c r="I597" s="153">
        <f t="shared" si="36"/>
        <v>31.68</v>
      </c>
      <c r="J597" s="154">
        <f t="shared" si="37"/>
        <v>133.06</v>
      </c>
    </row>
    <row r="598" spans="1:11" ht="47.25" x14ac:dyDescent="0.25">
      <c r="B598" s="157" t="s">
        <v>1555</v>
      </c>
      <c r="C598" s="158" t="s">
        <v>131</v>
      </c>
      <c r="D598" s="147" t="s">
        <v>157</v>
      </c>
      <c r="E598" s="149" t="s">
        <v>1590</v>
      </c>
      <c r="F598" s="150" t="s">
        <v>128</v>
      </c>
      <c r="G598" s="151">
        <v>258.39999999999998</v>
      </c>
      <c r="H598" s="152">
        <v>21.01</v>
      </c>
      <c r="I598" s="153">
        <f t="shared" si="36"/>
        <v>26.26</v>
      </c>
      <c r="J598" s="154">
        <f t="shared" si="37"/>
        <v>6785.58</v>
      </c>
    </row>
    <row r="599" spans="1:11" ht="31.5" x14ac:dyDescent="0.25">
      <c r="B599" s="157" t="s">
        <v>1556</v>
      </c>
      <c r="C599" s="158" t="s">
        <v>131</v>
      </c>
      <c r="D599" s="147" t="s">
        <v>160</v>
      </c>
      <c r="E599" s="149" t="s">
        <v>1591</v>
      </c>
      <c r="F599" s="150" t="s">
        <v>128</v>
      </c>
      <c r="G599" s="151">
        <v>51.8</v>
      </c>
      <c r="H599" s="152">
        <v>19.579999999999998</v>
      </c>
      <c r="I599" s="153">
        <f t="shared" si="36"/>
        <v>24.48</v>
      </c>
      <c r="J599" s="154">
        <f t="shared" si="37"/>
        <v>1268.06</v>
      </c>
    </row>
    <row r="600" spans="1:11" ht="31.5" x14ac:dyDescent="0.25">
      <c r="B600" s="157" t="s">
        <v>1557</v>
      </c>
      <c r="C600" s="158" t="s">
        <v>131</v>
      </c>
      <c r="D600" s="147" t="s">
        <v>162</v>
      </c>
      <c r="E600" s="149" t="s">
        <v>1592</v>
      </c>
      <c r="F600" s="150" t="s">
        <v>128</v>
      </c>
      <c r="G600" s="151">
        <v>46.9</v>
      </c>
      <c r="H600" s="152">
        <v>42.66</v>
      </c>
      <c r="I600" s="153">
        <f t="shared" si="36"/>
        <v>53.33</v>
      </c>
      <c r="J600" s="154">
        <f t="shared" si="37"/>
        <v>2501.1799999999998</v>
      </c>
    </row>
    <row r="601" spans="1:11" s="133" customFormat="1" ht="31.5" x14ac:dyDescent="0.25">
      <c r="A601" s="83"/>
      <c r="B601" s="157" t="s">
        <v>1558</v>
      </c>
      <c r="C601" s="158" t="s">
        <v>431</v>
      </c>
      <c r="D601" s="147" t="s">
        <v>1593</v>
      </c>
      <c r="E601" s="149" t="s">
        <v>1594</v>
      </c>
      <c r="F601" s="150" t="s">
        <v>70</v>
      </c>
      <c r="G601" s="151">
        <v>1</v>
      </c>
      <c r="H601" s="152">
        <v>333.67</v>
      </c>
      <c r="I601" s="153">
        <f t="shared" si="36"/>
        <v>417.09</v>
      </c>
      <c r="J601" s="154">
        <f t="shared" si="37"/>
        <v>417.09</v>
      </c>
      <c r="K601" s="83"/>
    </row>
    <row r="602" spans="1:11" s="133" customFormat="1" ht="31.5" x14ac:dyDescent="0.25">
      <c r="A602" s="83"/>
      <c r="B602" s="157" t="s">
        <v>1559</v>
      </c>
      <c r="C602" s="158" t="s">
        <v>431</v>
      </c>
      <c r="D602" s="147" t="s">
        <v>1505</v>
      </c>
      <c r="E602" s="149" t="s">
        <v>1506</v>
      </c>
      <c r="F602" s="150" t="s">
        <v>70</v>
      </c>
      <c r="G602" s="151">
        <v>3</v>
      </c>
      <c r="H602" s="152">
        <v>138.22999999999999</v>
      </c>
      <c r="I602" s="153">
        <f t="shared" si="36"/>
        <v>172.79</v>
      </c>
      <c r="J602" s="154">
        <f t="shared" si="37"/>
        <v>518.37</v>
      </c>
      <c r="K602" s="83"/>
    </row>
    <row r="603" spans="1:11" s="133" customFormat="1" ht="31.5" x14ac:dyDescent="0.25">
      <c r="A603" s="83"/>
      <c r="B603" s="157" t="s">
        <v>1560</v>
      </c>
      <c r="C603" s="158" t="s">
        <v>431</v>
      </c>
      <c r="D603" s="147" t="s">
        <v>1407</v>
      </c>
      <c r="E603" s="149" t="s">
        <v>1408</v>
      </c>
      <c r="F603" s="150" t="s">
        <v>70</v>
      </c>
      <c r="G603" s="151">
        <v>12</v>
      </c>
      <c r="H603" s="152">
        <v>16.68</v>
      </c>
      <c r="I603" s="153">
        <f t="shared" si="36"/>
        <v>20.85</v>
      </c>
      <c r="J603" s="154">
        <f t="shared" si="37"/>
        <v>250.2</v>
      </c>
      <c r="K603" s="83"/>
    </row>
    <row r="604" spans="1:11" s="133" customFormat="1" ht="15.75" x14ac:dyDescent="0.25">
      <c r="A604" s="83"/>
      <c r="B604" s="157" t="s">
        <v>1561</v>
      </c>
      <c r="C604" s="158" t="s">
        <v>431</v>
      </c>
      <c r="D604" s="147" t="s">
        <v>1595</v>
      </c>
      <c r="E604" s="149" t="s">
        <v>1596</v>
      </c>
      <c r="F604" s="150" t="s">
        <v>134</v>
      </c>
      <c r="G604" s="151">
        <v>5</v>
      </c>
      <c r="H604" s="152">
        <v>19.04</v>
      </c>
      <c r="I604" s="153">
        <f t="shared" si="36"/>
        <v>23.8</v>
      </c>
      <c r="J604" s="154">
        <f t="shared" si="37"/>
        <v>119</v>
      </c>
      <c r="K604" s="83"/>
    </row>
    <row r="605" spans="1:11" s="133" customFormat="1" ht="47.25" x14ac:dyDescent="0.25">
      <c r="A605" s="83"/>
      <c r="B605" s="157" t="s">
        <v>1562</v>
      </c>
      <c r="C605" s="158" t="s">
        <v>431</v>
      </c>
      <c r="D605" s="147" t="s">
        <v>1597</v>
      </c>
      <c r="E605" s="149" t="s">
        <v>1598</v>
      </c>
      <c r="F605" s="150" t="s">
        <v>134</v>
      </c>
      <c r="G605" s="151">
        <v>4</v>
      </c>
      <c r="H605" s="152">
        <v>138.77000000000001</v>
      </c>
      <c r="I605" s="153">
        <f t="shared" si="36"/>
        <v>173.46</v>
      </c>
      <c r="J605" s="154">
        <f t="shared" si="37"/>
        <v>693.84</v>
      </c>
      <c r="K605" s="83"/>
    </row>
    <row r="606" spans="1:11" ht="31.5" x14ac:dyDescent="0.25">
      <c r="B606" s="157" t="s">
        <v>1563</v>
      </c>
      <c r="C606" s="158" t="s">
        <v>131</v>
      </c>
      <c r="D606" s="147" t="s">
        <v>228</v>
      </c>
      <c r="E606" s="149" t="s">
        <v>1599</v>
      </c>
      <c r="F606" s="150" t="s">
        <v>128</v>
      </c>
      <c r="G606" s="151">
        <v>1209.5</v>
      </c>
      <c r="H606" s="152">
        <v>6.92</v>
      </c>
      <c r="I606" s="153">
        <f t="shared" si="36"/>
        <v>8.65</v>
      </c>
      <c r="J606" s="154">
        <f t="shared" si="37"/>
        <v>10462.18</v>
      </c>
    </row>
    <row r="607" spans="1:11" ht="15.75" x14ac:dyDescent="0.25">
      <c r="B607" s="185" t="s">
        <v>18</v>
      </c>
      <c r="C607" s="185"/>
      <c r="D607" s="185"/>
      <c r="E607" s="185"/>
      <c r="F607" s="185"/>
      <c r="G607" s="185"/>
      <c r="H607" s="185"/>
      <c r="I607" s="161"/>
      <c r="J607" s="162">
        <f>SUM(J576:J606)</f>
        <v>72212.62</v>
      </c>
    </row>
    <row r="608" spans="1:11" ht="15.75" x14ac:dyDescent="0.25">
      <c r="B608" s="196"/>
      <c r="C608" s="196"/>
      <c r="D608" s="196"/>
      <c r="E608" s="196"/>
      <c r="F608" s="196"/>
      <c r="G608" s="196"/>
      <c r="H608" s="196"/>
      <c r="I608" s="196"/>
      <c r="J608" s="196"/>
    </row>
    <row r="609" spans="1:11" ht="31.5" x14ac:dyDescent="0.25">
      <c r="B609" s="184">
        <v>19</v>
      </c>
      <c r="C609" s="184"/>
      <c r="D609" s="184"/>
      <c r="E609" s="143" t="s">
        <v>1600</v>
      </c>
      <c r="F609" s="144"/>
      <c r="G609" s="144"/>
      <c r="H609" s="144"/>
      <c r="I609" s="145"/>
      <c r="J609" s="146"/>
    </row>
    <row r="610" spans="1:11" ht="31.5" x14ac:dyDescent="0.25">
      <c r="B610" s="157" t="s">
        <v>97</v>
      </c>
      <c r="C610" s="158" t="s">
        <v>131</v>
      </c>
      <c r="D610" s="147" t="s">
        <v>362</v>
      </c>
      <c r="E610" s="149" t="s">
        <v>1603</v>
      </c>
      <c r="F610" s="150" t="s">
        <v>134</v>
      </c>
      <c r="G610" s="151">
        <v>15</v>
      </c>
      <c r="H610" s="152">
        <v>57.28</v>
      </c>
      <c r="I610" s="153">
        <f t="shared" ref="I610:I615" si="38">ROUND(H610*(1+$I$11),2)</f>
        <v>71.599999999999994</v>
      </c>
      <c r="J610" s="154">
        <f t="shared" ref="J610:J615" si="39">ROUND(G610*I610,2)</f>
        <v>1074</v>
      </c>
    </row>
    <row r="611" spans="1:11" ht="31.5" x14ac:dyDescent="0.25">
      <c r="B611" s="157" t="s">
        <v>98</v>
      </c>
      <c r="C611" s="158" t="s">
        <v>131</v>
      </c>
      <c r="D611" s="147" t="s">
        <v>216</v>
      </c>
      <c r="E611" s="149" t="s">
        <v>1604</v>
      </c>
      <c r="F611" s="150" t="s">
        <v>134</v>
      </c>
      <c r="G611" s="151">
        <v>15</v>
      </c>
      <c r="H611" s="152">
        <v>86.16</v>
      </c>
      <c r="I611" s="153">
        <f t="shared" si="38"/>
        <v>107.7</v>
      </c>
      <c r="J611" s="154">
        <f t="shared" si="39"/>
        <v>1615.5</v>
      </c>
    </row>
    <row r="612" spans="1:11" s="133" customFormat="1" ht="15.75" x14ac:dyDescent="0.25">
      <c r="A612" s="83"/>
      <c r="B612" s="157" t="s">
        <v>99</v>
      </c>
      <c r="C612" s="158" t="s">
        <v>431</v>
      </c>
      <c r="D612" s="147" t="s">
        <v>1605</v>
      </c>
      <c r="E612" s="149" t="s">
        <v>1606</v>
      </c>
      <c r="F612" s="150" t="s">
        <v>134</v>
      </c>
      <c r="G612" s="151">
        <v>48</v>
      </c>
      <c r="H612" s="152">
        <v>26.32</v>
      </c>
      <c r="I612" s="153">
        <f t="shared" si="38"/>
        <v>32.9</v>
      </c>
      <c r="J612" s="154">
        <f t="shared" si="39"/>
        <v>1579.2</v>
      </c>
      <c r="K612" s="83"/>
    </row>
    <row r="613" spans="1:11" ht="15.75" x14ac:dyDescent="0.25">
      <c r="B613" s="157" t="s">
        <v>100</v>
      </c>
      <c r="C613" s="158" t="s">
        <v>131</v>
      </c>
      <c r="D613" s="147" t="s">
        <v>357</v>
      </c>
      <c r="E613" s="149" t="s">
        <v>1607</v>
      </c>
      <c r="F613" s="150" t="s">
        <v>128</v>
      </c>
      <c r="G613" s="151">
        <v>280</v>
      </c>
      <c r="H613" s="152">
        <v>49.7</v>
      </c>
      <c r="I613" s="153">
        <f t="shared" si="38"/>
        <v>62.13</v>
      </c>
      <c r="J613" s="154">
        <f t="shared" si="39"/>
        <v>17396.400000000001</v>
      </c>
    </row>
    <row r="614" spans="1:11" ht="31.5" x14ac:dyDescent="0.25">
      <c r="B614" s="157" t="s">
        <v>1601</v>
      </c>
      <c r="C614" s="163" t="s">
        <v>131</v>
      </c>
      <c r="D614" s="163" t="s">
        <v>215</v>
      </c>
      <c r="E614" s="149" t="s">
        <v>1608</v>
      </c>
      <c r="F614" s="150" t="s">
        <v>128</v>
      </c>
      <c r="G614" s="151">
        <v>310</v>
      </c>
      <c r="H614" s="152">
        <v>61.88</v>
      </c>
      <c r="I614" s="153">
        <f t="shared" si="38"/>
        <v>77.349999999999994</v>
      </c>
      <c r="J614" s="154">
        <f t="shared" si="39"/>
        <v>23978.5</v>
      </c>
    </row>
    <row r="615" spans="1:11" s="133" customFormat="1" ht="15.75" x14ac:dyDescent="0.25">
      <c r="A615" s="83"/>
      <c r="B615" s="157" t="s">
        <v>1602</v>
      </c>
      <c r="C615" s="163" t="s">
        <v>431</v>
      </c>
      <c r="D615" s="163" t="s">
        <v>1605</v>
      </c>
      <c r="E615" s="149" t="s">
        <v>1609</v>
      </c>
      <c r="F615" s="150" t="s">
        <v>134</v>
      </c>
      <c r="G615" s="151">
        <v>20</v>
      </c>
      <c r="H615" s="152">
        <v>39.96</v>
      </c>
      <c r="I615" s="153">
        <f t="shared" si="38"/>
        <v>49.95</v>
      </c>
      <c r="J615" s="154">
        <f t="shared" si="39"/>
        <v>999</v>
      </c>
      <c r="K615" s="83"/>
    </row>
    <row r="616" spans="1:11" ht="15.75" x14ac:dyDescent="0.25">
      <c r="B616" s="185" t="s">
        <v>18</v>
      </c>
      <c r="C616" s="185"/>
      <c r="D616" s="185"/>
      <c r="E616" s="185"/>
      <c r="F616" s="185"/>
      <c r="G616" s="185"/>
      <c r="H616" s="185"/>
      <c r="I616" s="161"/>
      <c r="J616" s="162">
        <f>SUM(J610:J615)</f>
        <v>46642.600000000006</v>
      </c>
    </row>
    <row r="617" spans="1:11" ht="15.75" x14ac:dyDescent="0.25">
      <c r="B617" s="196"/>
      <c r="C617" s="196"/>
      <c r="D617" s="196"/>
      <c r="E617" s="196"/>
      <c r="F617" s="196"/>
      <c r="G617" s="196"/>
      <c r="H617" s="196"/>
      <c r="I617" s="196"/>
      <c r="J617" s="196"/>
    </row>
    <row r="618" spans="1:11" ht="15.75" x14ac:dyDescent="0.25">
      <c r="B618" s="184">
        <v>20</v>
      </c>
      <c r="C618" s="184"/>
      <c r="D618" s="184"/>
      <c r="E618" s="143" t="s">
        <v>1610</v>
      </c>
      <c r="F618" s="144"/>
      <c r="G618" s="144"/>
      <c r="H618" s="144"/>
      <c r="I618" s="145"/>
      <c r="J618" s="146"/>
    </row>
    <row r="619" spans="1:11" ht="31.5" x14ac:dyDescent="0.25">
      <c r="B619" s="157" t="s">
        <v>101</v>
      </c>
      <c r="C619" s="164" t="s">
        <v>131</v>
      </c>
      <c r="D619" s="164" t="s">
        <v>171</v>
      </c>
      <c r="E619" s="165" t="s">
        <v>1619</v>
      </c>
      <c r="F619" s="164" t="s">
        <v>128</v>
      </c>
      <c r="G619" s="166">
        <v>22.6</v>
      </c>
      <c r="H619" s="167">
        <v>5.52</v>
      </c>
      <c r="I619" s="153">
        <f t="shared" ref="I619:I627" si="40">ROUND(H619*(1+$I$11),2)</f>
        <v>6.9</v>
      </c>
      <c r="J619" s="154">
        <f t="shared" ref="J619:J627" si="41">ROUND(G619*I619,2)</f>
        <v>155.94</v>
      </c>
    </row>
    <row r="620" spans="1:11" ht="31.5" x14ac:dyDescent="0.25">
      <c r="B620" s="157" t="s">
        <v>1611</v>
      </c>
      <c r="C620" s="164" t="s">
        <v>131</v>
      </c>
      <c r="D620" s="164" t="s">
        <v>173</v>
      </c>
      <c r="E620" s="165" t="s">
        <v>1620</v>
      </c>
      <c r="F620" s="164" t="s">
        <v>128</v>
      </c>
      <c r="G620" s="166">
        <v>132.4</v>
      </c>
      <c r="H620" s="167">
        <v>8.08</v>
      </c>
      <c r="I620" s="153">
        <f t="shared" si="40"/>
        <v>10.1</v>
      </c>
      <c r="J620" s="154">
        <f t="shared" si="41"/>
        <v>1337.24</v>
      </c>
    </row>
    <row r="621" spans="1:11" ht="47.25" x14ac:dyDescent="0.25">
      <c r="B621" s="157" t="s">
        <v>1612</v>
      </c>
      <c r="C621" s="164" t="s">
        <v>131</v>
      </c>
      <c r="D621" s="164" t="s">
        <v>250</v>
      </c>
      <c r="E621" s="165" t="s">
        <v>1621</v>
      </c>
      <c r="F621" s="164" t="s">
        <v>128</v>
      </c>
      <c r="G621" s="166">
        <v>16.899999999999999</v>
      </c>
      <c r="H621" s="167">
        <v>26.48</v>
      </c>
      <c r="I621" s="153">
        <f t="shared" si="40"/>
        <v>33.1</v>
      </c>
      <c r="J621" s="154">
        <f t="shared" si="41"/>
        <v>559.39</v>
      </c>
    </row>
    <row r="622" spans="1:11" ht="47.25" x14ac:dyDescent="0.25">
      <c r="B622" s="157" t="s">
        <v>1613</v>
      </c>
      <c r="C622" s="164" t="s">
        <v>131</v>
      </c>
      <c r="D622" s="164" t="s">
        <v>251</v>
      </c>
      <c r="E622" s="165" t="s">
        <v>1622</v>
      </c>
      <c r="F622" s="164" t="s">
        <v>128</v>
      </c>
      <c r="G622" s="166">
        <v>154.9</v>
      </c>
      <c r="H622" s="167">
        <v>43.23</v>
      </c>
      <c r="I622" s="153">
        <f t="shared" si="40"/>
        <v>54.04</v>
      </c>
      <c r="J622" s="154">
        <f t="shared" si="41"/>
        <v>8370.7999999999993</v>
      </c>
    </row>
    <row r="623" spans="1:11" ht="47.25" x14ac:dyDescent="0.25">
      <c r="B623" s="157" t="s">
        <v>1614</v>
      </c>
      <c r="C623" s="164" t="s">
        <v>131</v>
      </c>
      <c r="D623" s="164" t="s">
        <v>227</v>
      </c>
      <c r="E623" s="165" t="s">
        <v>1623</v>
      </c>
      <c r="F623" s="164" t="s">
        <v>128</v>
      </c>
      <c r="G623" s="166">
        <v>138</v>
      </c>
      <c r="H623" s="167">
        <v>72.680000000000007</v>
      </c>
      <c r="I623" s="153">
        <f t="shared" si="40"/>
        <v>90.85</v>
      </c>
      <c r="J623" s="154">
        <f t="shared" si="41"/>
        <v>12537.3</v>
      </c>
    </row>
    <row r="624" spans="1:11" ht="31.5" x14ac:dyDescent="0.25">
      <c r="B624" s="157" t="s">
        <v>1615</v>
      </c>
      <c r="C624" s="164" t="s">
        <v>131</v>
      </c>
      <c r="D624" s="164" t="s">
        <v>253</v>
      </c>
      <c r="E624" s="165" t="s">
        <v>925</v>
      </c>
      <c r="F624" s="164" t="s">
        <v>128</v>
      </c>
      <c r="G624" s="166">
        <v>128.80000000000001</v>
      </c>
      <c r="H624" s="167">
        <v>30.68</v>
      </c>
      <c r="I624" s="153">
        <f t="shared" si="40"/>
        <v>38.35</v>
      </c>
      <c r="J624" s="154">
        <f t="shared" si="41"/>
        <v>4939.4799999999996</v>
      </c>
    </row>
    <row r="625" spans="1:11" ht="31.5" x14ac:dyDescent="0.25">
      <c r="B625" s="157" t="s">
        <v>1616</v>
      </c>
      <c r="C625" s="164" t="s">
        <v>131</v>
      </c>
      <c r="D625" s="164" t="s">
        <v>317</v>
      </c>
      <c r="E625" s="165" t="s">
        <v>949</v>
      </c>
      <c r="F625" s="164" t="s">
        <v>134</v>
      </c>
      <c r="G625" s="166">
        <v>24</v>
      </c>
      <c r="H625" s="167">
        <v>20.28</v>
      </c>
      <c r="I625" s="153">
        <f t="shared" si="40"/>
        <v>25.35</v>
      </c>
      <c r="J625" s="154">
        <f t="shared" si="41"/>
        <v>608.4</v>
      </c>
    </row>
    <row r="626" spans="1:11" ht="31.5" x14ac:dyDescent="0.25">
      <c r="B626" s="157" t="s">
        <v>1617</v>
      </c>
      <c r="C626" s="164" t="s">
        <v>131</v>
      </c>
      <c r="D626" s="164" t="s">
        <v>316</v>
      </c>
      <c r="E626" s="165" t="s">
        <v>942</v>
      </c>
      <c r="F626" s="164" t="s">
        <v>134</v>
      </c>
      <c r="G626" s="166">
        <v>19</v>
      </c>
      <c r="H626" s="167">
        <v>20.21</v>
      </c>
      <c r="I626" s="153">
        <f t="shared" si="40"/>
        <v>25.26</v>
      </c>
      <c r="J626" s="154">
        <f t="shared" si="41"/>
        <v>479.94</v>
      </c>
    </row>
    <row r="627" spans="1:11" ht="31.5" x14ac:dyDescent="0.25">
      <c r="B627" s="157" t="s">
        <v>1618</v>
      </c>
      <c r="C627" s="164" t="s">
        <v>131</v>
      </c>
      <c r="D627" s="164" t="s">
        <v>323</v>
      </c>
      <c r="E627" s="165" t="s">
        <v>958</v>
      </c>
      <c r="F627" s="164" t="s">
        <v>134</v>
      </c>
      <c r="G627" s="166">
        <v>1</v>
      </c>
      <c r="H627" s="167">
        <v>28.94</v>
      </c>
      <c r="I627" s="153">
        <f t="shared" si="40"/>
        <v>36.18</v>
      </c>
      <c r="J627" s="154">
        <f t="shared" si="41"/>
        <v>36.18</v>
      </c>
    </row>
    <row r="628" spans="1:11" ht="15.75" x14ac:dyDescent="0.25">
      <c r="B628" s="185" t="s">
        <v>18</v>
      </c>
      <c r="C628" s="185"/>
      <c r="D628" s="185"/>
      <c r="E628" s="185"/>
      <c r="F628" s="185"/>
      <c r="G628" s="185"/>
      <c r="H628" s="185"/>
      <c r="I628" s="161"/>
      <c r="J628" s="162">
        <f>SUM(J619:J627)</f>
        <v>29024.67</v>
      </c>
    </row>
    <row r="629" spans="1:11" ht="15.75" x14ac:dyDescent="0.25">
      <c r="B629" s="202"/>
      <c r="C629" s="203"/>
      <c r="D629" s="203"/>
      <c r="E629" s="203"/>
      <c r="F629" s="203"/>
      <c r="G629" s="203"/>
      <c r="H629" s="203"/>
      <c r="I629" s="203"/>
      <c r="J629" s="204"/>
    </row>
    <row r="630" spans="1:11" ht="15.75" x14ac:dyDescent="0.25">
      <c r="B630" s="184">
        <v>21</v>
      </c>
      <c r="C630" s="184"/>
      <c r="D630" s="184"/>
      <c r="E630" s="143" t="s">
        <v>1624</v>
      </c>
      <c r="F630" s="144"/>
      <c r="G630" s="144"/>
      <c r="H630" s="144"/>
      <c r="I630" s="145"/>
      <c r="J630" s="146"/>
    </row>
    <row r="631" spans="1:11" s="133" customFormat="1" ht="15.75" x14ac:dyDescent="0.25">
      <c r="A631" s="83"/>
      <c r="B631" s="157" t="s">
        <v>1631</v>
      </c>
      <c r="C631" s="164" t="s">
        <v>431</v>
      </c>
      <c r="D631" s="164" t="s">
        <v>1625</v>
      </c>
      <c r="E631" s="165" t="s">
        <v>1626</v>
      </c>
      <c r="F631" s="164" t="s">
        <v>134</v>
      </c>
      <c r="G631" s="166">
        <v>4</v>
      </c>
      <c r="H631" s="167">
        <v>462.62</v>
      </c>
      <c r="I631" s="153">
        <f t="shared" ref="I631:I633" si="42">ROUND(H631*(1+$I$11),2)</f>
        <v>578.28</v>
      </c>
      <c r="J631" s="154">
        <f t="shared" ref="J631:J633" si="43">ROUND(G631*I631,2)</f>
        <v>2313.12</v>
      </c>
      <c r="K631" s="83"/>
    </row>
    <row r="632" spans="1:11" s="133" customFormat="1" ht="15.75" x14ac:dyDescent="0.25">
      <c r="A632" s="83"/>
      <c r="B632" s="157" t="s">
        <v>1632</v>
      </c>
      <c r="C632" s="164" t="s">
        <v>431</v>
      </c>
      <c r="D632" s="164" t="s">
        <v>1627</v>
      </c>
      <c r="E632" s="165" t="s">
        <v>1628</v>
      </c>
      <c r="F632" s="164" t="s">
        <v>128</v>
      </c>
      <c r="G632" s="166">
        <v>7.7</v>
      </c>
      <c r="H632" s="167">
        <v>120.44</v>
      </c>
      <c r="I632" s="153">
        <f t="shared" si="42"/>
        <v>150.55000000000001</v>
      </c>
      <c r="J632" s="154">
        <f t="shared" si="43"/>
        <v>1159.24</v>
      </c>
      <c r="K632" s="83"/>
    </row>
    <row r="633" spans="1:11" s="133" customFormat="1" ht="15.75" x14ac:dyDescent="0.25">
      <c r="A633" s="83"/>
      <c r="B633" s="157" t="s">
        <v>1633</v>
      </c>
      <c r="C633" s="164" t="s">
        <v>431</v>
      </c>
      <c r="D633" s="164" t="s">
        <v>1629</v>
      </c>
      <c r="E633" s="165" t="s">
        <v>1630</v>
      </c>
      <c r="F633" s="164" t="s">
        <v>134</v>
      </c>
      <c r="G633" s="166">
        <v>1</v>
      </c>
      <c r="H633" s="167">
        <v>8916.02</v>
      </c>
      <c r="I633" s="153">
        <f t="shared" si="42"/>
        <v>11145.03</v>
      </c>
      <c r="J633" s="154">
        <f t="shared" si="43"/>
        <v>11145.03</v>
      </c>
      <c r="K633" s="83"/>
    </row>
    <row r="634" spans="1:11" ht="15.75" x14ac:dyDescent="0.25">
      <c r="B634" s="185" t="s">
        <v>18</v>
      </c>
      <c r="C634" s="185"/>
      <c r="D634" s="185"/>
      <c r="E634" s="185"/>
      <c r="F634" s="185"/>
      <c r="G634" s="185"/>
      <c r="H634" s="185"/>
      <c r="I634" s="161"/>
      <c r="J634" s="162">
        <f>SUM(J631:J633)</f>
        <v>14617.39</v>
      </c>
    </row>
    <row r="635" spans="1:11" ht="15.75" x14ac:dyDescent="0.25">
      <c r="B635" s="202"/>
      <c r="C635" s="203"/>
      <c r="D635" s="203"/>
      <c r="E635" s="203"/>
      <c r="F635" s="203"/>
      <c r="G635" s="203"/>
      <c r="H635" s="203"/>
      <c r="I635" s="203"/>
      <c r="J635" s="204"/>
    </row>
    <row r="636" spans="1:11" ht="15.75" x14ac:dyDescent="0.25">
      <c r="B636" s="184">
        <v>22</v>
      </c>
      <c r="C636" s="184"/>
      <c r="D636" s="184"/>
      <c r="E636" s="143" t="s">
        <v>1634</v>
      </c>
      <c r="F636" s="144"/>
      <c r="G636" s="144"/>
      <c r="H636" s="144"/>
      <c r="I636" s="145"/>
      <c r="J636" s="146"/>
    </row>
    <row r="637" spans="1:11" ht="31.5" x14ac:dyDescent="0.25">
      <c r="B637" s="157" t="s">
        <v>1635</v>
      </c>
      <c r="C637" s="164" t="s">
        <v>131</v>
      </c>
      <c r="D637" s="164" t="s">
        <v>370</v>
      </c>
      <c r="E637" s="165" t="s">
        <v>1647</v>
      </c>
      <c r="F637" s="164" t="s">
        <v>134</v>
      </c>
      <c r="G637" s="166">
        <v>2</v>
      </c>
      <c r="H637" s="167">
        <v>62.28</v>
      </c>
      <c r="I637" s="153">
        <f t="shared" ref="I637:I648" si="44">ROUND(H637*(1+$I$11),2)</f>
        <v>77.849999999999994</v>
      </c>
      <c r="J637" s="154">
        <f t="shared" ref="J637:J648" si="45">ROUND(G637*I637,2)</f>
        <v>155.69999999999999</v>
      </c>
    </row>
    <row r="638" spans="1:11" ht="31.5" x14ac:dyDescent="0.25">
      <c r="B638" s="157" t="s">
        <v>1636</v>
      </c>
      <c r="C638" s="164" t="s">
        <v>131</v>
      </c>
      <c r="D638" s="164" t="s">
        <v>371</v>
      </c>
      <c r="E638" s="165" t="s">
        <v>1247</v>
      </c>
      <c r="F638" s="164" t="s">
        <v>134</v>
      </c>
      <c r="G638" s="166">
        <v>4</v>
      </c>
      <c r="H638" s="167">
        <v>73.459999999999994</v>
      </c>
      <c r="I638" s="153">
        <f t="shared" si="44"/>
        <v>91.83</v>
      </c>
      <c r="J638" s="154">
        <f t="shared" si="45"/>
        <v>367.32</v>
      </c>
    </row>
    <row r="639" spans="1:11" s="133" customFormat="1" ht="15.75" x14ac:dyDescent="0.25">
      <c r="A639" s="83"/>
      <c r="B639" s="157" t="s">
        <v>1637</v>
      </c>
      <c r="C639" s="164" t="s">
        <v>431</v>
      </c>
      <c r="D639" s="164" t="s">
        <v>1648</v>
      </c>
      <c r="E639" s="165" t="s">
        <v>1649</v>
      </c>
      <c r="F639" s="164" t="s">
        <v>134</v>
      </c>
      <c r="G639" s="166">
        <v>1</v>
      </c>
      <c r="H639" s="167">
        <v>643.58000000000004</v>
      </c>
      <c r="I639" s="153">
        <f t="shared" si="44"/>
        <v>804.48</v>
      </c>
      <c r="J639" s="154">
        <f t="shared" si="45"/>
        <v>804.48</v>
      </c>
      <c r="K639" s="83"/>
    </row>
    <row r="640" spans="1:11" ht="31.5" x14ac:dyDescent="0.25">
      <c r="B640" s="157" t="s">
        <v>1638</v>
      </c>
      <c r="C640" s="164" t="s">
        <v>131</v>
      </c>
      <c r="D640" s="164" t="s">
        <v>375</v>
      </c>
      <c r="E640" s="165" t="s">
        <v>1650</v>
      </c>
      <c r="F640" s="164" t="s">
        <v>134</v>
      </c>
      <c r="G640" s="166">
        <v>2</v>
      </c>
      <c r="H640" s="167">
        <v>54.07</v>
      </c>
      <c r="I640" s="153">
        <f t="shared" si="44"/>
        <v>67.59</v>
      </c>
      <c r="J640" s="154">
        <f t="shared" si="45"/>
        <v>135.18</v>
      </c>
    </row>
    <row r="641" spans="1:11" ht="47.25" x14ac:dyDescent="0.25">
      <c r="B641" s="157" t="s">
        <v>1639</v>
      </c>
      <c r="C641" s="164" t="s">
        <v>131</v>
      </c>
      <c r="D641" s="164" t="s">
        <v>249</v>
      </c>
      <c r="E641" s="165" t="s">
        <v>1651</v>
      </c>
      <c r="F641" s="164" t="s">
        <v>128</v>
      </c>
      <c r="G641" s="166">
        <v>53</v>
      </c>
      <c r="H641" s="167">
        <v>50.47</v>
      </c>
      <c r="I641" s="153">
        <f t="shared" si="44"/>
        <v>63.09</v>
      </c>
      <c r="J641" s="154">
        <f t="shared" si="45"/>
        <v>3343.77</v>
      </c>
    </row>
    <row r="642" spans="1:11" ht="31.5" x14ac:dyDescent="0.25">
      <c r="B642" s="157" t="s">
        <v>1640</v>
      </c>
      <c r="C642" s="164" t="s">
        <v>131</v>
      </c>
      <c r="D642" s="164" t="s">
        <v>303</v>
      </c>
      <c r="E642" s="165" t="s">
        <v>1652</v>
      </c>
      <c r="F642" s="164" t="s">
        <v>134</v>
      </c>
      <c r="G642" s="166">
        <v>1</v>
      </c>
      <c r="H642" s="167">
        <v>49.54</v>
      </c>
      <c r="I642" s="153">
        <f t="shared" si="44"/>
        <v>61.93</v>
      </c>
      <c r="J642" s="154">
        <f t="shared" si="45"/>
        <v>61.93</v>
      </c>
    </row>
    <row r="643" spans="1:11" s="133" customFormat="1" ht="31.5" x14ac:dyDescent="0.25">
      <c r="A643" s="83"/>
      <c r="B643" s="157" t="s">
        <v>1641</v>
      </c>
      <c r="C643" s="164" t="s">
        <v>431</v>
      </c>
      <c r="D643" s="164" t="s">
        <v>1653</v>
      </c>
      <c r="E643" s="165" t="s">
        <v>1654</v>
      </c>
      <c r="F643" s="164" t="s">
        <v>134</v>
      </c>
      <c r="G643" s="166">
        <v>1</v>
      </c>
      <c r="H643" s="167">
        <v>16.77</v>
      </c>
      <c r="I643" s="153">
        <f t="shared" si="44"/>
        <v>20.96</v>
      </c>
      <c r="J643" s="154">
        <f t="shared" si="45"/>
        <v>20.96</v>
      </c>
      <c r="K643" s="83"/>
    </row>
    <row r="644" spans="1:11" s="133" customFormat="1" ht="47.25" x14ac:dyDescent="0.25">
      <c r="A644" s="83"/>
      <c r="B644" s="157" t="s">
        <v>1642</v>
      </c>
      <c r="C644" s="164" t="s">
        <v>131</v>
      </c>
      <c r="D644" s="164" t="s">
        <v>302</v>
      </c>
      <c r="E644" s="165" t="s">
        <v>1655</v>
      </c>
      <c r="F644" s="164" t="s">
        <v>134</v>
      </c>
      <c r="G644" s="166">
        <v>8</v>
      </c>
      <c r="H644" s="169">
        <v>26.6</v>
      </c>
      <c r="I644" s="153">
        <f t="shared" si="44"/>
        <v>33.25</v>
      </c>
      <c r="J644" s="154">
        <f t="shared" si="45"/>
        <v>266</v>
      </c>
      <c r="K644" s="83"/>
    </row>
    <row r="645" spans="1:11" s="133" customFormat="1" ht="31.5" x14ac:dyDescent="0.25">
      <c r="A645" s="83"/>
      <c r="B645" s="157" t="s">
        <v>1643</v>
      </c>
      <c r="C645" s="164" t="s">
        <v>431</v>
      </c>
      <c r="D645" s="164" t="s">
        <v>1656</v>
      </c>
      <c r="E645" s="165" t="s">
        <v>1657</v>
      </c>
      <c r="F645" s="164" t="s">
        <v>134</v>
      </c>
      <c r="G645" s="166">
        <v>4</v>
      </c>
      <c r="H645" s="169">
        <v>32.6</v>
      </c>
      <c r="I645" s="153">
        <f t="shared" si="44"/>
        <v>40.75</v>
      </c>
      <c r="J645" s="154">
        <f t="shared" si="45"/>
        <v>163</v>
      </c>
      <c r="K645" s="83"/>
    </row>
    <row r="646" spans="1:11" ht="31.5" x14ac:dyDescent="0.25">
      <c r="B646" s="157" t="s">
        <v>1644</v>
      </c>
      <c r="C646" s="164" t="s">
        <v>131</v>
      </c>
      <c r="D646" s="164" t="s">
        <v>312</v>
      </c>
      <c r="E646" s="165" t="s">
        <v>1658</v>
      </c>
      <c r="F646" s="164" t="s">
        <v>134</v>
      </c>
      <c r="G646" s="166">
        <v>2</v>
      </c>
      <c r="H646" s="167">
        <v>50.05</v>
      </c>
      <c r="I646" s="153">
        <f t="shared" si="44"/>
        <v>62.56</v>
      </c>
      <c r="J646" s="154">
        <f t="shared" si="45"/>
        <v>125.12</v>
      </c>
    </row>
    <row r="647" spans="1:11" ht="31.5" x14ac:dyDescent="0.25">
      <c r="B647" s="157" t="s">
        <v>1645</v>
      </c>
      <c r="C647" s="164" t="s">
        <v>131</v>
      </c>
      <c r="D647" s="164" t="s">
        <v>313</v>
      </c>
      <c r="E647" s="165" t="s">
        <v>1659</v>
      </c>
      <c r="F647" s="164" t="s">
        <v>134</v>
      </c>
      <c r="G647" s="166">
        <v>6</v>
      </c>
      <c r="H647" s="167">
        <v>50.05</v>
      </c>
      <c r="I647" s="153">
        <f t="shared" si="44"/>
        <v>62.56</v>
      </c>
      <c r="J647" s="154">
        <f t="shared" si="45"/>
        <v>375.36</v>
      </c>
    </row>
    <row r="648" spans="1:11" ht="31.5" x14ac:dyDescent="0.25">
      <c r="B648" s="157" t="s">
        <v>1646</v>
      </c>
      <c r="C648" s="164" t="s">
        <v>131</v>
      </c>
      <c r="D648" s="164" t="s">
        <v>311</v>
      </c>
      <c r="E648" s="165" t="s">
        <v>1660</v>
      </c>
      <c r="F648" s="164" t="s">
        <v>134</v>
      </c>
      <c r="G648" s="166">
        <v>2</v>
      </c>
      <c r="H648" s="167">
        <v>33.020000000000003</v>
      </c>
      <c r="I648" s="153">
        <f t="shared" si="44"/>
        <v>41.28</v>
      </c>
      <c r="J648" s="154">
        <f t="shared" si="45"/>
        <v>82.56</v>
      </c>
    </row>
    <row r="649" spans="1:11" ht="15.75" x14ac:dyDescent="0.25">
      <c r="B649" s="185" t="s">
        <v>18</v>
      </c>
      <c r="C649" s="185"/>
      <c r="D649" s="185"/>
      <c r="E649" s="185"/>
      <c r="F649" s="185"/>
      <c r="G649" s="185"/>
      <c r="H649" s="185"/>
      <c r="I649" s="161"/>
      <c r="J649" s="162">
        <f>SUM(J637:J648)</f>
        <v>5901.38</v>
      </c>
    </row>
    <row r="650" spans="1:11" ht="15.75" x14ac:dyDescent="0.25">
      <c r="B650" s="202"/>
      <c r="C650" s="203"/>
      <c r="D650" s="203"/>
      <c r="E650" s="203"/>
      <c r="F650" s="203"/>
      <c r="G650" s="203"/>
      <c r="H650" s="203"/>
      <c r="I650" s="203"/>
      <c r="J650" s="204"/>
    </row>
    <row r="651" spans="1:11" ht="15.75" x14ac:dyDescent="0.25">
      <c r="B651" s="184">
        <v>23</v>
      </c>
      <c r="C651" s="184"/>
      <c r="D651" s="184"/>
      <c r="E651" s="143" t="s">
        <v>96</v>
      </c>
      <c r="F651" s="144"/>
      <c r="G651" s="144"/>
      <c r="H651" s="144"/>
      <c r="I651" s="145"/>
      <c r="J651" s="146"/>
    </row>
    <row r="652" spans="1:11" s="133" customFormat="1" ht="15.75" x14ac:dyDescent="0.25">
      <c r="A652" s="83"/>
      <c r="B652" s="157" t="s">
        <v>1661</v>
      </c>
      <c r="C652" s="164" t="s">
        <v>431</v>
      </c>
      <c r="D652" s="164" t="s">
        <v>1672</v>
      </c>
      <c r="E652" s="165" t="s">
        <v>1673</v>
      </c>
      <c r="F652" s="164" t="s">
        <v>134</v>
      </c>
      <c r="G652" s="166">
        <v>1</v>
      </c>
      <c r="H652" s="167">
        <v>25022.54</v>
      </c>
      <c r="I652" s="153">
        <f t="shared" ref="I652:I662" si="46">ROUND(H652*(1+$I$11),2)</f>
        <v>31278.18</v>
      </c>
      <c r="J652" s="154">
        <f t="shared" ref="J652:J662" si="47">ROUND(G652*I652,2)</f>
        <v>31278.18</v>
      </c>
      <c r="K652" s="83"/>
    </row>
    <row r="653" spans="1:11" s="133" customFormat="1" ht="31.5" x14ac:dyDescent="0.25">
      <c r="A653" s="83"/>
      <c r="B653" s="157" t="s">
        <v>1662</v>
      </c>
      <c r="C653" s="164" t="s">
        <v>431</v>
      </c>
      <c r="D653" s="164" t="s">
        <v>1674</v>
      </c>
      <c r="E653" s="165" t="s">
        <v>1675</v>
      </c>
      <c r="F653" s="164" t="s">
        <v>60</v>
      </c>
      <c r="G653" s="166">
        <v>64.53</v>
      </c>
      <c r="H653" s="167">
        <v>458.19</v>
      </c>
      <c r="I653" s="153">
        <f t="shared" si="46"/>
        <v>572.74</v>
      </c>
      <c r="J653" s="154">
        <f t="shared" si="47"/>
        <v>36958.910000000003</v>
      </c>
      <c r="K653" s="83"/>
    </row>
    <row r="654" spans="1:11" s="133" customFormat="1" ht="31.5" x14ac:dyDescent="0.25">
      <c r="A654" s="83"/>
      <c r="B654" s="157" t="s">
        <v>1663</v>
      </c>
      <c r="C654" s="164" t="s">
        <v>431</v>
      </c>
      <c r="D654" s="164" t="s">
        <v>1676</v>
      </c>
      <c r="E654" s="165" t="s">
        <v>1677</v>
      </c>
      <c r="F654" s="164" t="s">
        <v>60</v>
      </c>
      <c r="G654" s="166">
        <v>2.21</v>
      </c>
      <c r="H654" s="167">
        <v>458.19</v>
      </c>
      <c r="I654" s="153">
        <f t="shared" si="46"/>
        <v>572.74</v>
      </c>
      <c r="J654" s="154">
        <f t="shared" si="47"/>
        <v>1265.76</v>
      </c>
      <c r="K654" s="83"/>
    </row>
    <row r="655" spans="1:11" s="133" customFormat="1" ht="31.5" x14ac:dyDescent="0.25">
      <c r="A655" s="83"/>
      <c r="B655" s="157" t="s">
        <v>1664</v>
      </c>
      <c r="C655" s="164" t="s">
        <v>431</v>
      </c>
      <c r="D655" s="164" t="s">
        <v>1678</v>
      </c>
      <c r="E655" s="165" t="s">
        <v>1679</v>
      </c>
      <c r="F655" s="164" t="s">
        <v>60</v>
      </c>
      <c r="G655" s="166">
        <v>53.79</v>
      </c>
      <c r="H655" s="167">
        <v>395.03</v>
      </c>
      <c r="I655" s="153">
        <f t="shared" si="46"/>
        <v>493.79</v>
      </c>
      <c r="J655" s="154">
        <f t="shared" si="47"/>
        <v>26560.959999999999</v>
      </c>
      <c r="K655" s="83"/>
    </row>
    <row r="656" spans="1:11" s="133" customFormat="1" ht="15.75" x14ac:dyDescent="0.25">
      <c r="A656" s="83"/>
      <c r="B656" s="157" t="s">
        <v>1665</v>
      </c>
      <c r="C656" s="164" t="s">
        <v>431</v>
      </c>
      <c r="D656" s="164" t="s">
        <v>1680</v>
      </c>
      <c r="E656" s="165" t="s">
        <v>1681</v>
      </c>
      <c r="F656" s="164" t="s">
        <v>60</v>
      </c>
      <c r="G656" s="166">
        <v>96.67</v>
      </c>
      <c r="H656" s="167">
        <v>204.02</v>
      </c>
      <c r="I656" s="153">
        <f t="shared" si="46"/>
        <v>255.03</v>
      </c>
      <c r="J656" s="154">
        <f t="shared" si="47"/>
        <v>24653.75</v>
      </c>
      <c r="K656" s="83"/>
    </row>
    <row r="657" spans="1:11" ht="31.5" x14ac:dyDescent="0.25">
      <c r="B657" s="157" t="s">
        <v>1666</v>
      </c>
      <c r="C657" s="164" t="s">
        <v>131</v>
      </c>
      <c r="D657" s="164" t="s">
        <v>397</v>
      </c>
      <c r="E657" s="165" t="s">
        <v>1682</v>
      </c>
      <c r="F657" s="164" t="s">
        <v>128</v>
      </c>
      <c r="G657" s="166">
        <v>135.6</v>
      </c>
      <c r="H657" s="167">
        <v>85.07</v>
      </c>
      <c r="I657" s="153">
        <f t="shared" si="46"/>
        <v>106.34</v>
      </c>
      <c r="J657" s="154">
        <f t="shared" si="47"/>
        <v>14419.7</v>
      </c>
    </row>
    <row r="658" spans="1:11" s="133" customFormat="1" ht="31.5" x14ac:dyDescent="0.25">
      <c r="A658" s="83"/>
      <c r="B658" s="157" t="s">
        <v>1667</v>
      </c>
      <c r="C658" s="164" t="s">
        <v>431</v>
      </c>
      <c r="D658" s="164" t="s">
        <v>1683</v>
      </c>
      <c r="E658" s="165" t="s">
        <v>1684</v>
      </c>
      <c r="F658" s="164" t="s">
        <v>128</v>
      </c>
      <c r="G658" s="166">
        <v>8.4499999999999993</v>
      </c>
      <c r="H658" s="167">
        <v>85.07</v>
      </c>
      <c r="I658" s="153">
        <f t="shared" si="46"/>
        <v>106.34</v>
      </c>
      <c r="J658" s="154">
        <f t="shared" si="47"/>
        <v>898.57</v>
      </c>
      <c r="K658" s="83"/>
    </row>
    <row r="659" spans="1:11" ht="31.5" x14ac:dyDescent="0.25">
      <c r="B659" s="157" t="s">
        <v>1668</v>
      </c>
      <c r="C659" s="164" t="s">
        <v>131</v>
      </c>
      <c r="D659" s="164" t="s">
        <v>353</v>
      </c>
      <c r="E659" s="165" t="s">
        <v>1685</v>
      </c>
      <c r="F659" s="164" t="s">
        <v>134</v>
      </c>
      <c r="G659" s="166">
        <v>301</v>
      </c>
      <c r="H659" s="167">
        <v>37.090000000000003</v>
      </c>
      <c r="I659" s="153">
        <f t="shared" si="46"/>
        <v>46.36</v>
      </c>
      <c r="J659" s="154">
        <f t="shared" si="47"/>
        <v>13954.36</v>
      </c>
    </row>
    <row r="660" spans="1:11" ht="15.75" x14ac:dyDescent="0.25">
      <c r="B660" s="157" t="s">
        <v>1669</v>
      </c>
      <c r="C660" s="164" t="s">
        <v>131</v>
      </c>
      <c r="D660" s="164" t="s">
        <v>1686</v>
      </c>
      <c r="E660" s="165" t="s">
        <v>1687</v>
      </c>
      <c r="F660" s="164" t="s">
        <v>128</v>
      </c>
      <c r="G660" s="166">
        <v>23.86</v>
      </c>
      <c r="H660" s="167">
        <v>217.44</v>
      </c>
      <c r="I660" s="153">
        <f t="shared" si="46"/>
        <v>271.8</v>
      </c>
      <c r="J660" s="154">
        <f t="shared" si="47"/>
        <v>6485.15</v>
      </c>
    </row>
    <row r="661" spans="1:11" s="133" customFormat="1" ht="15.75" x14ac:dyDescent="0.25">
      <c r="A661" s="83"/>
      <c r="B661" s="157" t="s">
        <v>1670</v>
      </c>
      <c r="C661" s="164" t="s">
        <v>431</v>
      </c>
      <c r="D661" s="164" t="s">
        <v>1688</v>
      </c>
      <c r="E661" s="165" t="s">
        <v>1689</v>
      </c>
      <c r="F661" s="164" t="s">
        <v>60</v>
      </c>
      <c r="G661" s="166">
        <v>5.44</v>
      </c>
      <c r="H661" s="167">
        <v>644.24</v>
      </c>
      <c r="I661" s="153">
        <f t="shared" si="46"/>
        <v>805.3</v>
      </c>
      <c r="J661" s="154">
        <f t="shared" si="47"/>
        <v>4380.83</v>
      </c>
      <c r="K661" s="83"/>
    </row>
    <row r="662" spans="1:11" ht="63" x14ac:dyDescent="0.25">
      <c r="B662" s="157" t="s">
        <v>1671</v>
      </c>
      <c r="C662" s="164" t="s">
        <v>131</v>
      </c>
      <c r="D662" s="164" t="s">
        <v>1690</v>
      </c>
      <c r="E662" s="165" t="s">
        <v>1691</v>
      </c>
      <c r="F662" s="164" t="s">
        <v>128</v>
      </c>
      <c r="G662" s="166">
        <v>3.15</v>
      </c>
      <c r="H662" s="167">
        <v>1778.08</v>
      </c>
      <c r="I662" s="153">
        <f t="shared" si="46"/>
        <v>2222.6</v>
      </c>
      <c r="J662" s="154">
        <f t="shared" si="47"/>
        <v>7001.19</v>
      </c>
    </row>
    <row r="663" spans="1:11" ht="15.75" x14ac:dyDescent="0.25">
      <c r="B663" s="185" t="s">
        <v>18</v>
      </c>
      <c r="C663" s="185"/>
      <c r="D663" s="185"/>
      <c r="E663" s="185"/>
      <c r="F663" s="185"/>
      <c r="G663" s="185"/>
      <c r="H663" s="185"/>
      <c r="I663" s="161"/>
      <c r="J663" s="162">
        <f>SUM(J652:J662)</f>
        <v>167857.36</v>
      </c>
    </row>
    <row r="664" spans="1:11" ht="15.75" x14ac:dyDescent="0.25">
      <c r="B664" s="202"/>
      <c r="C664" s="203"/>
      <c r="D664" s="203"/>
      <c r="E664" s="203"/>
      <c r="F664" s="203"/>
      <c r="G664" s="203"/>
      <c r="H664" s="203"/>
      <c r="I664" s="203"/>
      <c r="J664" s="204"/>
    </row>
    <row r="665" spans="1:11" ht="15.75" x14ac:dyDescent="0.25">
      <c r="B665" s="184">
        <v>24</v>
      </c>
      <c r="C665" s="184"/>
      <c r="D665" s="184"/>
      <c r="E665" s="143" t="s">
        <v>1693</v>
      </c>
      <c r="F665" s="144"/>
      <c r="G665" s="144"/>
      <c r="H665" s="144"/>
      <c r="I665" s="145"/>
      <c r="J665" s="146"/>
    </row>
    <row r="666" spans="1:11" ht="47.25" x14ac:dyDescent="0.25">
      <c r="B666" s="157" t="s">
        <v>1692</v>
      </c>
      <c r="C666" s="157" t="s">
        <v>131</v>
      </c>
      <c r="D666" s="157" t="s">
        <v>381</v>
      </c>
      <c r="E666" s="170" t="s">
        <v>455</v>
      </c>
      <c r="F666" s="168" t="s">
        <v>127</v>
      </c>
      <c r="G666" s="157">
        <v>109.2</v>
      </c>
      <c r="H666" s="171">
        <v>45.41</v>
      </c>
      <c r="I666" s="153">
        <f t="shared" ref="I666:I703" si="48">ROUND(H666*(1+$I$11),2)</f>
        <v>56.76</v>
      </c>
      <c r="J666" s="154">
        <f t="shared" ref="J666:J703" si="49">ROUND(G666*I666,2)</f>
        <v>6198.19</v>
      </c>
    </row>
    <row r="667" spans="1:11" ht="47.25" x14ac:dyDescent="0.25">
      <c r="B667" s="157" t="s">
        <v>1694</v>
      </c>
      <c r="C667" s="157" t="s">
        <v>131</v>
      </c>
      <c r="D667" s="157" t="s">
        <v>382</v>
      </c>
      <c r="E667" s="170" t="s">
        <v>456</v>
      </c>
      <c r="F667" s="168" t="s">
        <v>127</v>
      </c>
      <c r="G667" s="157">
        <v>48.36</v>
      </c>
      <c r="H667" s="171">
        <v>60</v>
      </c>
      <c r="I667" s="153">
        <f t="shared" si="48"/>
        <v>75</v>
      </c>
      <c r="J667" s="154">
        <f t="shared" si="49"/>
        <v>3627</v>
      </c>
    </row>
    <row r="668" spans="1:11" ht="31.5" x14ac:dyDescent="0.25">
      <c r="B668" s="157" t="s">
        <v>1695</v>
      </c>
      <c r="C668" s="157" t="s">
        <v>131</v>
      </c>
      <c r="D668" s="157" t="s">
        <v>384</v>
      </c>
      <c r="E668" s="170" t="s">
        <v>457</v>
      </c>
      <c r="F668" s="168" t="s">
        <v>60</v>
      </c>
      <c r="G668" s="157">
        <v>270.39</v>
      </c>
      <c r="H668" s="171">
        <v>7.48</v>
      </c>
      <c r="I668" s="153">
        <f t="shared" si="48"/>
        <v>9.35</v>
      </c>
      <c r="J668" s="154">
        <f t="shared" si="49"/>
        <v>2528.15</v>
      </c>
    </row>
    <row r="669" spans="1:11" ht="63" x14ac:dyDescent="0.25">
      <c r="B669" s="157" t="s">
        <v>1696</v>
      </c>
      <c r="C669" s="157" t="s">
        <v>131</v>
      </c>
      <c r="D669" s="157" t="s">
        <v>383</v>
      </c>
      <c r="E669" s="170" t="s">
        <v>458</v>
      </c>
      <c r="F669" s="168" t="s">
        <v>127</v>
      </c>
      <c r="G669" s="157">
        <v>136.37</v>
      </c>
      <c r="H669" s="171">
        <v>31.53</v>
      </c>
      <c r="I669" s="153">
        <f t="shared" si="48"/>
        <v>39.409999999999997</v>
      </c>
      <c r="J669" s="154">
        <f t="shared" si="49"/>
        <v>5374.34</v>
      </c>
    </row>
    <row r="670" spans="1:11" ht="31.5" x14ac:dyDescent="0.25">
      <c r="B670" s="157" t="s">
        <v>1697</v>
      </c>
      <c r="C670" s="157" t="s">
        <v>131</v>
      </c>
      <c r="D670" s="157" t="s">
        <v>140</v>
      </c>
      <c r="E670" s="170" t="s">
        <v>481</v>
      </c>
      <c r="F670" s="168" t="s">
        <v>127</v>
      </c>
      <c r="G670" s="157">
        <v>5.46</v>
      </c>
      <c r="H670" s="171">
        <v>292.91000000000003</v>
      </c>
      <c r="I670" s="153">
        <f t="shared" si="48"/>
        <v>366.14</v>
      </c>
      <c r="J670" s="154">
        <f t="shared" si="49"/>
        <v>1999.12</v>
      </c>
    </row>
    <row r="671" spans="1:11" ht="31.5" x14ac:dyDescent="0.25">
      <c r="B671" s="157" t="s">
        <v>1698</v>
      </c>
      <c r="C671" s="157" t="s">
        <v>131</v>
      </c>
      <c r="D671" s="157" t="s">
        <v>139</v>
      </c>
      <c r="E671" s="170" t="s">
        <v>482</v>
      </c>
      <c r="F671" s="168" t="s">
        <v>60</v>
      </c>
      <c r="G671" s="157">
        <v>109.2</v>
      </c>
      <c r="H671" s="171">
        <v>41.11</v>
      </c>
      <c r="I671" s="153">
        <f t="shared" si="48"/>
        <v>51.39</v>
      </c>
      <c r="J671" s="154">
        <f t="shared" si="49"/>
        <v>5611.79</v>
      </c>
    </row>
    <row r="672" spans="1:11" ht="31.5" x14ac:dyDescent="0.25">
      <c r="B672" s="157" t="s">
        <v>1699</v>
      </c>
      <c r="C672" s="157" t="s">
        <v>131</v>
      </c>
      <c r="D672" s="157" t="s">
        <v>143</v>
      </c>
      <c r="E672" s="170" t="s">
        <v>483</v>
      </c>
      <c r="F672" s="168" t="s">
        <v>60</v>
      </c>
      <c r="G672" s="157">
        <v>83.33</v>
      </c>
      <c r="H672" s="171">
        <v>153.11000000000001</v>
      </c>
      <c r="I672" s="153">
        <f t="shared" si="48"/>
        <v>191.39</v>
      </c>
      <c r="J672" s="154">
        <f t="shared" si="49"/>
        <v>15948.53</v>
      </c>
    </row>
    <row r="673" spans="1:11" ht="31.5" x14ac:dyDescent="0.25">
      <c r="B673" s="157" t="s">
        <v>1700</v>
      </c>
      <c r="C673" s="157" t="s">
        <v>131</v>
      </c>
      <c r="D673" s="157" t="s">
        <v>149</v>
      </c>
      <c r="E673" s="170" t="s">
        <v>484</v>
      </c>
      <c r="F673" s="168" t="s">
        <v>130</v>
      </c>
      <c r="G673" s="157">
        <v>3050.79</v>
      </c>
      <c r="H673" s="171">
        <v>17.350000000000001</v>
      </c>
      <c r="I673" s="153">
        <f t="shared" si="48"/>
        <v>21.69</v>
      </c>
      <c r="J673" s="154">
        <f t="shared" si="49"/>
        <v>66171.64</v>
      </c>
    </row>
    <row r="674" spans="1:11" ht="31.5" x14ac:dyDescent="0.25">
      <c r="B674" s="157" t="s">
        <v>1701</v>
      </c>
      <c r="C674" s="157" t="s">
        <v>131</v>
      </c>
      <c r="D674" s="157" t="s">
        <v>150</v>
      </c>
      <c r="E674" s="170" t="s">
        <v>485</v>
      </c>
      <c r="F674" s="168" t="s">
        <v>130</v>
      </c>
      <c r="G674" s="157">
        <v>250.16</v>
      </c>
      <c r="H674" s="171">
        <v>15.48</v>
      </c>
      <c r="I674" s="153">
        <f t="shared" si="48"/>
        <v>19.350000000000001</v>
      </c>
      <c r="J674" s="154">
        <f t="shared" si="49"/>
        <v>4840.6000000000004</v>
      </c>
    </row>
    <row r="675" spans="1:11" ht="31.5" x14ac:dyDescent="0.25">
      <c r="B675" s="157" t="s">
        <v>1702</v>
      </c>
      <c r="C675" s="157" t="s">
        <v>131</v>
      </c>
      <c r="D675" s="157" t="s">
        <v>154</v>
      </c>
      <c r="E675" s="170" t="s">
        <v>486</v>
      </c>
      <c r="F675" s="168" t="s">
        <v>130</v>
      </c>
      <c r="G675" s="157">
        <v>64.42</v>
      </c>
      <c r="H675" s="171">
        <v>20.05</v>
      </c>
      <c r="I675" s="153">
        <f t="shared" si="48"/>
        <v>25.06</v>
      </c>
      <c r="J675" s="154">
        <f t="shared" si="49"/>
        <v>1614.37</v>
      </c>
    </row>
    <row r="676" spans="1:11" ht="31.5" x14ac:dyDescent="0.25">
      <c r="B676" s="157" t="s">
        <v>1703</v>
      </c>
      <c r="C676" s="157" t="s">
        <v>131</v>
      </c>
      <c r="D676" s="157" t="s">
        <v>153</v>
      </c>
      <c r="E676" s="170" t="s">
        <v>487</v>
      </c>
      <c r="F676" s="168" t="s">
        <v>127</v>
      </c>
      <c r="G676" s="157">
        <v>13.55</v>
      </c>
      <c r="H676" s="171">
        <v>884.22</v>
      </c>
      <c r="I676" s="153">
        <f t="shared" si="48"/>
        <v>1105.28</v>
      </c>
      <c r="J676" s="154">
        <f t="shared" si="49"/>
        <v>14976.54</v>
      </c>
    </row>
    <row r="677" spans="1:11" ht="31.5" x14ac:dyDescent="0.25">
      <c r="B677" s="157" t="s">
        <v>1704</v>
      </c>
      <c r="C677" s="157" t="s">
        <v>131</v>
      </c>
      <c r="D677" s="157" t="s">
        <v>140</v>
      </c>
      <c r="E677" s="170" t="s">
        <v>481</v>
      </c>
      <c r="F677" s="168" t="s">
        <v>127</v>
      </c>
      <c r="G677" s="157">
        <v>8.06</v>
      </c>
      <c r="H677" s="171">
        <v>292.91000000000003</v>
      </c>
      <c r="I677" s="153">
        <f t="shared" si="48"/>
        <v>366.14</v>
      </c>
      <c r="J677" s="154">
        <f t="shared" si="49"/>
        <v>2951.09</v>
      </c>
    </row>
    <row r="678" spans="1:11" ht="31.5" x14ac:dyDescent="0.25">
      <c r="B678" s="157" t="s">
        <v>1705</v>
      </c>
      <c r="C678" s="157" t="s">
        <v>131</v>
      </c>
      <c r="D678" s="157" t="s">
        <v>139</v>
      </c>
      <c r="E678" s="170" t="s">
        <v>482</v>
      </c>
      <c r="F678" s="168" t="s">
        <v>60</v>
      </c>
      <c r="G678" s="157">
        <v>161.19</v>
      </c>
      <c r="H678" s="171">
        <v>41.11</v>
      </c>
      <c r="I678" s="153">
        <f t="shared" si="48"/>
        <v>51.39</v>
      </c>
      <c r="J678" s="154">
        <f t="shared" si="49"/>
        <v>8283.5499999999993</v>
      </c>
    </row>
    <row r="679" spans="1:11" ht="31.5" x14ac:dyDescent="0.25">
      <c r="B679" s="157" t="s">
        <v>1706</v>
      </c>
      <c r="C679" s="157" t="s">
        <v>131</v>
      </c>
      <c r="D679" s="157" t="s">
        <v>144</v>
      </c>
      <c r="E679" s="170" t="s">
        <v>530</v>
      </c>
      <c r="F679" s="168" t="s">
        <v>60</v>
      </c>
      <c r="G679" s="157">
        <v>101.8</v>
      </c>
      <c r="H679" s="171">
        <v>75.83</v>
      </c>
      <c r="I679" s="153">
        <f t="shared" si="48"/>
        <v>94.79</v>
      </c>
      <c r="J679" s="154">
        <f t="shared" si="49"/>
        <v>9649.6200000000008</v>
      </c>
    </row>
    <row r="680" spans="1:11" ht="31.5" x14ac:dyDescent="0.25">
      <c r="B680" s="157" t="s">
        <v>1707</v>
      </c>
      <c r="C680" s="157" t="s">
        <v>131</v>
      </c>
      <c r="D680" s="157" t="s">
        <v>149</v>
      </c>
      <c r="E680" s="170" t="s">
        <v>484</v>
      </c>
      <c r="F680" s="168" t="s">
        <v>130</v>
      </c>
      <c r="G680" s="157">
        <v>98.86</v>
      </c>
      <c r="H680" s="171">
        <v>17.350000000000001</v>
      </c>
      <c r="I680" s="153">
        <f t="shared" si="48"/>
        <v>21.69</v>
      </c>
      <c r="J680" s="154">
        <f t="shared" si="49"/>
        <v>2144.27</v>
      </c>
    </row>
    <row r="681" spans="1:11" ht="31.5" x14ac:dyDescent="0.25">
      <c r="B681" s="157" t="s">
        <v>1708</v>
      </c>
      <c r="C681" s="157" t="s">
        <v>131</v>
      </c>
      <c r="D681" s="157" t="s">
        <v>150</v>
      </c>
      <c r="E681" s="170" t="s">
        <v>485</v>
      </c>
      <c r="F681" s="168" t="s">
        <v>130</v>
      </c>
      <c r="G681" s="157">
        <v>199.64</v>
      </c>
      <c r="H681" s="171">
        <v>15.48</v>
      </c>
      <c r="I681" s="153">
        <f t="shared" si="48"/>
        <v>19.350000000000001</v>
      </c>
      <c r="J681" s="154">
        <f t="shared" si="49"/>
        <v>3863.03</v>
      </c>
    </row>
    <row r="682" spans="1:11" ht="31.5" x14ac:dyDescent="0.25">
      <c r="B682" s="157" t="s">
        <v>1709</v>
      </c>
      <c r="C682" s="157" t="s">
        <v>131</v>
      </c>
      <c r="D682" s="157" t="s">
        <v>151</v>
      </c>
      <c r="E682" s="170" t="s">
        <v>492</v>
      </c>
      <c r="F682" s="168" t="s">
        <v>130</v>
      </c>
      <c r="G682" s="157">
        <v>134.51</v>
      </c>
      <c r="H682" s="171">
        <v>13.16</v>
      </c>
      <c r="I682" s="153">
        <f t="shared" si="48"/>
        <v>16.45</v>
      </c>
      <c r="J682" s="154">
        <f t="shared" si="49"/>
        <v>2212.69</v>
      </c>
    </row>
    <row r="683" spans="1:11" ht="31.5" x14ac:dyDescent="0.25">
      <c r="B683" s="157" t="s">
        <v>1710</v>
      </c>
      <c r="C683" s="157" t="s">
        <v>131</v>
      </c>
      <c r="D683" s="157" t="s">
        <v>154</v>
      </c>
      <c r="E683" s="170" t="s">
        <v>486</v>
      </c>
      <c r="F683" s="168" t="s">
        <v>130</v>
      </c>
      <c r="G683" s="157">
        <v>210.09</v>
      </c>
      <c r="H683" s="171">
        <v>20.05</v>
      </c>
      <c r="I683" s="153">
        <f t="shared" si="48"/>
        <v>25.06</v>
      </c>
      <c r="J683" s="154">
        <f t="shared" si="49"/>
        <v>5264.86</v>
      </c>
    </row>
    <row r="684" spans="1:11" ht="47.25" x14ac:dyDescent="0.25">
      <c r="B684" s="157" t="s">
        <v>1711</v>
      </c>
      <c r="C684" s="157" t="s">
        <v>131</v>
      </c>
      <c r="D684" s="157" t="s">
        <v>152</v>
      </c>
      <c r="E684" s="170" t="s">
        <v>495</v>
      </c>
      <c r="F684" s="168" t="s">
        <v>127</v>
      </c>
      <c r="G684" s="157">
        <v>7.64</v>
      </c>
      <c r="H684" s="171">
        <v>846.23</v>
      </c>
      <c r="I684" s="153">
        <f t="shared" si="48"/>
        <v>1057.79</v>
      </c>
      <c r="J684" s="154">
        <f t="shared" si="49"/>
        <v>8081.52</v>
      </c>
    </row>
    <row r="685" spans="1:11" ht="47.25" x14ac:dyDescent="0.25">
      <c r="B685" s="157" t="s">
        <v>1712</v>
      </c>
      <c r="C685" s="157" t="s">
        <v>131</v>
      </c>
      <c r="D685" s="157" t="s">
        <v>141</v>
      </c>
      <c r="E685" s="170" t="s">
        <v>532</v>
      </c>
      <c r="F685" s="168" t="s">
        <v>60</v>
      </c>
      <c r="G685" s="157">
        <v>94.62</v>
      </c>
      <c r="H685" s="171">
        <v>57.5</v>
      </c>
      <c r="I685" s="153">
        <f t="shared" si="48"/>
        <v>71.88</v>
      </c>
      <c r="J685" s="154">
        <f t="shared" si="49"/>
        <v>6801.29</v>
      </c>
    </row>
    <row r="686" spans="1:11" ht="31.5" x14ac:dyDescent="0.25">
      <c r="B686" s="157" t="s">
        <v>1713</v>
      </c>
      <c r="C686" s="157" t="s">
        <v>131</v>
      </c>
      <c r="D686" s="157" t="s">
        <v>147</v>
      </c>
      <c r="E686" s="170" t="s">
        <v>533</v>
      </c>
      <c r="F686" s="168" t="s">
        <v>130</v>
      </c>
      <c r="G686" s="157">
        <v>290.24</v>
      </c>
      <c r="H686" s="171">
        <v>13.49</v>
      </c>
      <c r="I686" s="153">
        <f t="shared" si="48"/>
        <v>16.86</v>
      </c>
      <c r="J686" s="154">
        <f t="shared" si="49"/>
        <v>4893.45</v>
      </c>
    </row>
    <row r="687" spans="1:11" ht="31.5" x14ac:dyDescent="0.25">
      <c r="B687" s="157" t="s">
        <v>1714</v>
      </c>
      <c r="C687" s="157" t="s">
        <v>131</v>
      </c>
      <c r="D687" s="157" t="s">
        <v>145</v>
      </c>
      <c r="E687" s="170" t="s">
        <v>536</v>
      </c>
      <c r="F687" s="168" t="s">
        <v>130</v>
      </c>
      <c r="G687" s="157">
        <v>374.9</v>
      </c>
      <c r="H687" s="171">
        <v>16.940000000000001</v>
      </c>
      <c r="I687" s="153">
        <f t="shared" si="48"/>
        <v>21.18</v>
      </c>
      <c r="J687" s="154">
        <f t="shared" si="49"/>
        <v>7940.38</v>
      </c>
    </row>
    <row r="688" spans="1:11" s="133" customFormat="1" ht="31.5" x14ac:dyDescent="0.25">
      <c r="A688" s="83"/>
      <c r="B688" s="157" t="s">
        <v>1715</v>
      </c>
      <c r="C688" s="157" t="s">
        <v>431</v>
      </c>
      <c r="D688" s="157" t="s">
        <v>527</v>
      </c>
      <c r="E688" s="170" t="s">
        <v>537</v>
      </c>
      <c r="F688" s="168" t="s">
        <v>127</v>
      </c>
      <c r="G688" s="157">
        <v>4.5199999999999996</v>
      </c>
      <c r="H688" s="171">
        <v>786.59</v>
      </c>
      <c r="I688" s="153">
        <f t="shared" si="48"/>
        <v>983.24</v>
      </c>
      <c r="J688" s="154">
        <f t="shared" si="49"/>
        <v>4444.24</v>
      </c>
      <c r="K688" s="83"/>
    </row>
    <row r="689" spans="1:11" ht="47.25" x14ac:dyDescent="0.25">
      <c r="B689" s="157" t="s">
        <v>1716</v>
      </c>
      <c r="C689" s="157" t="s">
        <v>131</v>
      </c>
      <c r="D689" s="157" t="s">
        <v>142</v>
      </c>
      <c r="E689" s="170" t="s">
        <v>538</v>
      </c>
      <c r="F689" s="168" t="s">
        <v>60</v>
      </c>
      <c r="G689" s="157">
        <v>91.62</v>
      </c>
      <c r="H689" s="171">
        <v>75.91</v>
      </c>
      <c r="I689" s="153">
        <f t="shared" si="48"/>
        <v>94.89</v>
      </c>
      <c r="J689" s="154">
        <f t="shared" si="49"/>
        <v>8693.82</v>
      </c>
    </row>
    <row r="690" spans="1:11" ht="31.5" x14ac:dyDescent="0.25">
      <c r="B690" s="157" t="s">
        <v>1717</v>
      </c>
      <c r="C690" s="157" t="s">
        <v>131</v>
      </c>
      <c r="D690" s="157" t="s">
        <v>146</v>
      </c>
      <c r="E690" s="170" t="s">
        <v>539</v>
      </c>
      <c r="F690" s="168" t="s">
        <v>130</v>
      </c>
      <c r="G690" s="157">
        <v>266.04000000000002</v>
      </c>
      <c r="H690" s="171">
        <v>15.1</v>
      </c>
      <c r="I690" s="153">
        <f t="shared" si="48"/>
        <v>18.88</v>
      </c>
      <c r="J690" s="154">
        <f t="shared" si="49"/>
        <v>5022.84</v>
      </c>
    </row>
    <row r="691" spans="1:11" ht="31.5" x14ac:dyDescent="0.25">
      <c r="B691" s="157" t="s">
        <v>1718</v>
      </c>
      <c r="C691" s="157" t="s">
        <v>131</v>
      </c>
      <c r="D691" s="157" t="s">
        <v>147</v>
      </c>
      <c r="E691" s="170" t="s">
        <v>533</v>
      </c>
      <c r="F691" s="168" t="s">
        <v>130</v>
      </c>
      <c r="G691" s="157">
        <v>28.28</v>
      </c>
      <c r="H691" s="171">
        <v>13.49</v>
      </c>
      <c r="I691" s="153">
        <f t="shared" si="48"/>
        <v>16.86</v>
      </c>
      <c r="J691" s="154">
        <f t="shared" si="49"/>
        <v>476.8</v>
      </c>
    </row>
    <row r="692" spans="1:11" ht="31.5" x14ac:dyDescent="0.25">
      <c r="B692" s="157" t="s">
        <v>1719</v>
      </c>
      <c r="C692" s="157" t="s">
        <v>131</v>
      </c>
      <c r="D692" s="157" t="s">
        <v>145</v>
      </c>
      <c r="E692" s="170" t="s">
        <v>536</v>
      </c>
      <c r="F692" s="168" t="s">
        <v>130</v>
      </c>
      <c r="G692" s="157">
        <v>128.75</v>
      </c>
      <c r="H692" s="171">
        <v>16.940000000000001</v>
      </c>
      <c r="I692" s="153">
        <f t="shared" si="48"/>
        <v>21.18</v>
      </c>
      <c r="J692" s="154">
        <f t="shared" si="49"/>
        <v>2726.93</v>
      </c>
    </row>
    <row r="693" spans="1:11" s="133" customFormat="1" ht="47.25" x14ac:dyDescent="0.25">
      <c r="A693" s="83"/>
      <c r="B693" s="157" t="s">
        <v>1720</v>
      </c>
      <c r="C693" s="157" t="s">
        <v>431</v>
      </c>
      <c r="D693" s="157" t="s">
        <v>528</v>
      </c>
      <c r="E693" s="170" t="s">
        <v>540</v>
      </c>
      <c r="F693" s="168" t="s">
        <v>127</v>
      </c>
      <c r="G693" s="157">
        <v>4.75</v>
      </c>
      <c r="H693" s="171">
        <v>787.41</v>
      </c>
      <c r="I693" s="153">
        <f t="shared" si="48"/>
        <v>984.26</v>
      </c>
      <c r="J693" s="154">
        <f t="shared" si="49"/>
        <v>4675.24</v>
      </c>
      <c r="K693" s="83"/>
    </row>
    <row r="694" spans="1:11" s="133" customFormat="1" ht="31.5" x14ac:dyDescent="0.25">
      <c r="A694" s="83"/>
      <c r="B694" s="157" t="s">
        <v>1721</v>
      </c>
      <c r="C694" s="157" t="s">
        <v>431</v>
      </c>
      <c r="D694" s="157" t="s">
        <v>729</v>
      </c>
      <c r="E694" s="170" t="s">
        <v>730</v>
      </c>
      <c r="F694" s="168" t="s">
        <v>60</v>
      </c>
      <c r="G694" s="157">
        <v>127.25</v>
      </c>
      <c r="H694" s="171">
        <v>42.28</v>
      </c>
      <c r="I694" s="153">
        <f t="shared" si="48"/>
        <v>52.85</v>
      </c>
      <c r="J694" s="154">
        <f t="shared" si="49"/>
        <v>6725.16</v>
      </c>
      <c r="K694" s="83"/>
    </row>
    <row r="695" spans="1:11" ht="47.25" x14ac:dyDescent="0.25">
      <c r="B695" s="157" t="s">
        <v>1722</v>
      </c>
      <c r="C695" s="157" t="s">
        <v>131</v>
      </c>
      <c r="D695" s="157" t="s">
        <v>385</v>
      </c>
      <c r="E695" s="170" t="s">
        <v>557</v>
      </c>
      <c r="F695" s="168" t="s">
        <v>60</v>
      </c>
      <c r="G695" s="157">
        <v>374.87</v>
      </c>
      <c r="H695" s="171">
        <v>73.08</v>
      </c>
      <c r="I695" s="153">
        <f t="shared" si="48"/>
        <v>91.35</v>
      </c>
      <c r="J695" s="154">
        <f t="shared" si="49"/>
        <v>34244.370000000003</v>
      </c>
    </row>
    <row r="696" spans="1:11" ht="31.5" x14ac:dyDescent="0.25">
      <c r="B696" s="157" t="s">
        <v>1723</v>
      </c>
      <c r="C696" s="157" t="s">
        <v>131</v>
      </c>
      <c r="D696" s="157" t="s">
        <v>155</v>
      </c>
      <c r="E696" s="170" t="s">
        <v>560</v>
      </c>
      <c r="F696" s="168" t="s">
        <v>128</v>
      </c>
      <c r="G696" s="157">
        <v>176.95</v>
      </c>
      <c r="H696" s="171">
        <v>13.01</v>
      </c>
      <c r="I696" s="153">
        <f t="shared" si="48"/>
        <v>16.260000000000002</v>
      </c>
      <c r="J696" s="154">
        <f t="shared" si="49"/>
        <v>2877.21</v>
      </c>
    </row>
    <row r="697" spans="1:11" s="133" customFormat="1" ht="47.25" x14ac:dyDescent="0.25">
      <c r="A697" s="83"/>
      <c r="B697" s="157" t="s">
        <v>1724</v>
      </c>
      <c r="C697" s="157" t="s">
        <v>431</v>
      </c>
      <c r="D697" s="157" t="s">
        <v>1731</v>
      </c>
      <c r="E697" s="170" t="s">
        <v>1732</v>
      </c>
      <c r="F697" s="168" t="s">
        <v>60</v>
      </c>
      <c r="G697" s="157">
        <v>374.87</v>
      </c>
      <c r="H697" s="171">
        <v>7.56</v>
      </c>
      <c r="I697" s="153">
        <f t="shared" si="48"/>
        <v>9.4499999999999993</v>
      </c>
      <c r="J697" s="154">
        <f t="shared" si="49"/>
        <v>3542.52</v>
      </c>
      <c r="K697" s="83"/>
    </row>
    <row r="698" spans="1:11" s="133" customFormat="1" ht="47.25" x14ac:dyDescent="0.25">
      <c r="A698" s="83"/>
      <c r="B698" s="157" t="s">
        <v>1725</v>
      </c>
      <c r="C698" s="157" t="s">
        <v>431</v>
      </c>
      <c r="D698" s="157" t="s">
        <v>1733</v>
      </c>
      <c r="E698" s="170" t="s">
        <v>1734</v>
      </c>
      <c r="F698" s="168" t="s">
        <v>60</v>
      </c>
      <c r="G698" s="157">
        <v>374.87</v>
      </c>
      <c r="H698" s="171">
        <v>7.56</v>
      </c>
      <c r="I698" s="153">
        <f t="shared" si="48"/>
        <v>9.4499999999999993</v>
      </c>
      <c r="J698" s="154">
        <f t="shared" si="49"/>
        <v>3542.52</v>
      </c>
      <c r="K698" s="83"/>
    </row>
    <row r="699" spans="1:11" s="133" customFormat="1" ht="47.25" x14ac:dyDescent="0.25">
      <c r="A699" s="83"/>
      <c r="B699" s="157" t="s">
        <v>1726</v>
      </c>
      <c r="C699" s="164" t="s">
        <v>431</v>
      </c>
      <c r="D699" s="164" t="s">
        <v>1735</v>
      </c>
      <c r="E699" s="172" t="s">
        <v>1736</v>
      </c>
      <c r="F699" s="164" t="s">
        <v>60</v>
      </c>
      <c r="G699" s="166">
        <v>374.87</v>
      </c>
      <c r="H699" s="173">
        <v>43.23</v>
      </c>
      <c r="I699" s="153">
        <f t="shared" si="48"/>
        <v>54.04</v>
      </c>
      <c r="J699" s="154">
        <f t="shared" si="49"/>
        <v>20257.97</v>
      </c>
      <c r="K699" s="83"/>
    </row>
    <row r="700" spans="1:11" s="133" customFormat="1" ht="47.25" x14ac:dyDescent="0.25">
      <c r="A700" s="83"/>
      <c r="B700" s="157" t="s">
        <v>1727</v>
      </c>
      <c r="C700" s="164" t="s">
        <v>431</v>
      </c>
      <c r="D700" s="164" t="s">
        <v>1737</v>
      </c>
      <c r="E700" s="172" t="s">
        <v>1738</v>
      </c>
      <c r="F700" s="164" t="s">
        <v>60</v>
      </c>
      <c r="G700" s="166">
        <v>374.87</v>
      </c>
      <c r="H700" s="173">
        <v>43.23</v>
      </c>
      <c r="I700" s="153">
        <f t="shared" si="48"/>
        <v>54.04</v>
      </c>
      <c r="J700" s="154">
        <f t="shared" si="49"/>
        <v>20257.97</v>
      </c>
      <c r="K700" s="83"/>
    </row>
    <row r="701" spans="1:11" ht="15.75" x14ac:dyDescent="0.25">
      <c r="B701" s="157" t="s">
        <v>1728</v>
      </c>
      <c r="C701" s="164" t="s">
        <v>131</v>
      </c>
      <c r="D701" s="164" t="s">
        <v>398</v>
      </c>
      <c r="E701" s="172" t="s">
        <v>727</v>
      </c>
      <c r="F701" s="164" t="s">
        <v>128</v>
      </c>
      <c r="G701" s="166">
        <v>110.1</v>
      </c>
      <c r="H701" s="173">
        <v>41.65</v>
      </c>
      <c r="I701" s="153">
        <f t="shared" si="48"/>
        <v>52.06</v>
      </c>
      <c r="J701" s="154">
        <f t="shared" si="49"/>
        <v>5731.81</v>
      </c>
    </row>
    <row r="702" spans="1:11" s="133" customFormat="1" ht="31.5" x14ac:dyDescent="0.25">
      <c r="A702" s="83"/>
      <c r="B702" s="157" t="s">
        <v>1729</v>
      </c>
      <c r="C702" s="164" t="s">
        <v>431</v>
      </c>
      <c r="D702" s="164" t="s">
        <v>1739</v>
      </c>
      <c r="E702" s="172" t="s">
        <v>1740</v>
      </c>
      <c r="F702" s="164" t="s">
        <v>60</v>
      </c>
      <c r="G702" s="166">
        <v>374.87</v>
      </c>
      <c r="H702" s="173">
        <v>16.84</v>
      </c>
      <c r="I702" s="153">
        <f t="shared" si="48"/>
        <v>21.05</v>
      </c>
      <c r="J702" s="154">
        <f t="shared" si="49"/>
        <v>7891.01</v>
      </c>
      <c r="K702" s="83"/>
    </row>
    <row r="703" spans="1:11" s="133" customFormat="1" ht="31.5" x14ac:dyDescent="0.25">
      <c r="A703" s="83"/>
      <c r="B703" s="157" t="s">
        <v>1730</v>
      </c>
      <c r="C703" s="164" t="s">
        <v>431</v>
      </c>
      <c r="D703" s="164" t="s">
        <v>1741</v>
      </c>
      <c r="E703" s="172" t="s">
        <v>1742</v>
      </c>
      <c r="F703" s="164" t="s">
        <v>60</v>
      </c>
      <c r="G703" s="166">
        <v>374.87</v>
      </c>
      <c r="H703" s="173">
        <v>16.84</v>
      </c>
      <c r="I703" s="153">
        <f t="shared" si="48"/>
        <v>21.05</v>
      </c>
      <c r="J703" s="154">
        <f t="shared" si="49"/>
        <v>7891.01</v>
      </c>
      <c r="K703" s="83"/>
    </row>
    <row r="704" spans="1:11" ht="15.75" x14ac:dyDescent="0.25">
      <c r="B704" s="185" t="s">
        <v>18</v>
      </c>
      <c r="C704" s="185"/>
      <c r="D704" s="185"/>
      <c r="E704" s="185"/>
      <c r="F704" s="185"/>
      <c r="G704" s="185"/>
      <c r="H704" s="185"/>
      <c r="I704" s="161"/>
      <c r="J704" s="162">
        <f>SUM(J666:J703)</f>
        <v>329977.44</v>
      </c>
    </row>
    <row r="705" spans="1:11" ht="15.75" x14ac:dyDescent="0.25">
      <c r="B705" s="202"/>
      <c r="C705" s="203"/>
      <c r="D705" s="203"/>
      <c r="E705" s="203"/>
      <c r="F705" s="203"/>
      <c r="G705" s="203"/>
      <c r="H705" s="203"/>
      <c r="I705" s="203"/>
      <c r="J705" s="204"/>
    </row>
    <row r="706" spans="1:11" ht="15.75" x14ac:dyDescent="0.25">
      <c r="B706" s="184">
        <v>25</v>
      </c>
      <c r="C706" s="184"/>
      <c r="D706" s="184"/>
      <c r="E706" s="143" t="s">
        <v>1743</v>
      </c>
      <c r="F706" s="144"/>
      <c r="G706" s="144"/>
      <c r="H706" s="144"/>
      <c r="I706" s="145"/>
      <c r="J706" s="146"/>
    </row>
    <row r="707" spans="1:11" s="133" customFormat="1" ht="31.5" x14ac:dyDescent="0.25">
      <c r="A707" s="83"/>
      <c r="B707" s="157" t="s">
        <v>1744</v>
      </c>
      <c r="C707" s="163" t="s">
        <v>431</v>
      </c>
      <c r="D707" s="163" t="s">
        <v>1747</v>
      </c>
      <c r="E707" s="174" t="s">
        <v>1748</v>
      </c>
      <c r="F707" s="157" t="s">
        <v>60</v>
      </c>
      <c r="G707" s="151">
        <v>1545.99</v>
      </c>
      <c r="H707" s="153">
        <v>17.62</v>
      </c>
      <c r="I707" s="153">
        <f t="shared" ref="I707:I709" si="50">ROUND(H707*(1+$I$11),2)</f>
        <v>22.03</v>
      </c>
      <c r="J707" s="154">
        <f t="shared" ref="J707:J709" si="51">ROUND(G707*I707,2)</f>
        <v>34058.160000000003</v>
      </c>
      <c r="K707" s="83"/>
    </row>
    <row r="708" spans="1:11" s="133" customFormat="1" ht="31.5" x14ac:dyDescent="0.25">
      <c r="A708" s="83"/>
      <c r="B708" s="157" t="s">
        <v>1745</v>
      </c>
      <c r="C708" s="163" t="s">
        <v>431</v>
      </c>
      <c r="D708" s="163" t="s">
        <v>1749</v>
      </c>
      <c r="E708" s="174" t="s">
        <v>1750</v>
      </c>
      <c r="F708" s="157" t="s">
        <v>60</v>
      </c>
      <c r="G708" s="151">
        <v>1545.99</v>
      </c>
      <c r="H708" s="153">
        <v>9.23</v>
      </c>
      <c r="I708" s="153">
        <f t="shared" si="50"/>
        <v>11.54</v>
      </c>
      <c r="J708" s="154">
        <f t="shared" si="51"/>
        <v>17840.72</v>
      </c>
      <c r="K708" s="83"/>
    </row>
    <row r="709" spans="1:11" s="133" customFormat="1" ht="31.5" x14ac:dyDescent="0.25">
      <c r="A709" s="83"/>
      <c r="B709" s="157" t="s">
        <v>1746</v>
      </c>
      <c r="C709" s="83" t="s">
        <v>431</v>
      </c>
      <c r="D709" s="163" t="s">
        <v>1751</v>
      </c>
      <c r="E709" s="174" t="s">
        <v>1752</v>
      </c>
      <c r="F709" s="157" t="s">
        <v>134</v>
      </c>
      <c r="G709" s="151">
        <v>1</v>
      </c>
      <c r="H709" s="153">
        <v>1378.15</v>
      </c>
      <c r="I709" s="153">
        <f t="shared" si="50"/>
        <v>1722.69</v>
      </c>
      <c r="J709" s="154">
        <f t="shared" si="51"/>
        <v>1722.69</v>
      </c>
      <c r="K709" s="83"/>
    </row>
    <row r="710" spans="1:11" ht="15.75" x14ac:dyDescent="0.25">
      <c r="B710" s="185" t="s">
        <v>18</v>
      </c>
      <c r="C710" s="185"/>
      <c r="D710" s="185"/>
      <c r="E710" s="185"/>
      <c r="F710" s="185"/>
      <c r="G710" s="185"/>
      <c r="H710" s="185"/>
      <c r="I710" s="161"/>
      <c r="J710" s="162">
        <f>SUM(J707:J709)</f>
        <v>53621.570000000007</v>
      </c>
    </row>
    <row r="711" spans="1:11" ht="15.75" x14ac:dyDescent="0.25">
      <c r="B711" s="199"/>
      <c r="C711" s="199"/>
      <c r="D711" s="199"/>
      <c r="E711" s="199"/>
      <c r="F711" s="199"/>
      <c r="G711" s="199"/>
      <c r="H711" s="199"/>
      <c r="I711" s="199"/>
      <c r="J711" s="199"/>
    </row>
    <row r="712" spans="1:11" ht="18.75" x14ac:dyDescent="0.3">
      <c r="B712" s="200" t="s">
        <v>102</v>
      </c>
      <c r="C712" s="200"/>
      <c r="D712" s="200"/>
      <c r="E712" s="200"/>
      <c r="F712" s="200"/>
      <c r="G712" s="200"/>
      <c r="H712" s="200"/>
      <c r="I712" s="175"/>
      <c r="J712" s="176">
        <f>J710+J704+J663+J649+J634+J628+J616+J607+J573+J472+J414+J377+J328+J306+J256+J232+J200+J183+J175+J166+J114+J98+J57+J34+J24</f>
        <v>6082912.6699999999</v>
      </c>
    </row>
    <row r="714" spans="1:11" x14ac:dyDescent="0.25">
      <c r="B714" s="201"/>
      <c r="C714" s="201"/>
      <c r="D714" s="201"/>
      <c r="E714" s="201"/>
    </row>
    <row r="715" spans="1:11" x14ac:dyDescent="0.25">
      <c r="B715" s="177"/>
      <c r="C715" s="177"/>
      <c r="D715" s="197" t="s">
        <v>103</v>
      </c>
      <c r="E715" s="197"/>
      <c r="F715" s="197"/>
      <c r="G715" s="197"/>
      <c r="H715" s="197"/>
      <c r="I715" s="197"/>
    </row>
    <row r="716" spans="1:11" x14ac:dyDescent="0.25">
      <c r="D716" s="198" t="s">
        <v>104</v>
      </c>
      <c r="E716" s="198"/>
      <c r="F716" s="198"/>
      <c r="G716" s="198"/>
      <c r="H716" s="198"/>
      <c r="I716" s="198"/>
      <c r="J716" s="180"/>
    </row>
    <row r="717" spans="1:11" x14ac:dyDescent="0.25">
      <c r="D717" s="197" t="s">
        <v>105</v>
      </c>
      <c r="E717" s="197"/>
      <c r="F717" s="197"/>
      <c r="G717" s="197"/>
      <c r="H717" s="197"/>
      <c r="I717" s="197"/>
      <c r="J717" s="180"/>
    </row>
    <row r="718" spans="1:11" x14ac:dyDescent="0.25">
      <c r="D718" s="197" t="s">
        <v>106</v>
      </c>
      <c r="E718" s="197"/>
      <c r="F718" s="197"/>
      <c r="G718" s="197"/>
      <c r="H718" s="197"/>
      <c r="I718" s="197"/>
      <c r="J718" s="180"/>
    </row>
    <row r="719" spans="1:11" x14ac:dyDescent="0.25">
      <c r="J719" s="180"/>
    </row>
    <row r="720" spans="1:11" x14ac:dyDescent="0.25">
      <c r="J720" s="180"/>
    </row>
    <row r="721" spans="9:10" x14ac:dyDescent="0.25">
      <c r="J721" s="180"/>
    </row>
    <row r="722" spans="9:10" x14ac:dyDescent="0.25">
      <c r="J722" s="180"/>
    </row>
    <row r="723" spans="9:10" x14ac:dyDescent="0.25">
      <c r="J723" s="180"/>
    </row>
    <row r="724" spans="9:10" x14ac:dyDescent="0.25">
      <c r="I724" s="181"/>
    </row>
    <row r="867" spans="1:22" s="4" customFormat="1" x14ac:dyDescent="0.25">
      <c r="A867" s="83"/>
      <c r="C867" s="83"/>
      <c r="D867" s="83"/>
      <c r="E867" s="83"/>
      <c r="F867" s="178"/>
      <c r="G867" s="178"/>
      <c r="H867" s="178"/>
      <c r="I867" s="179"/>
      <c r="J867" s="83"/>
      <c r="K867" s="83"/>
      <c r="L867" s="83"/>
      <c r="M867" s="83"/>
      <c r="N867" s="83"/>
      <c r="O867" s="83"/>
      <c r="P867" s="83"/>
      <c r="Q867" s="83"/>
      <c r="R867" s="83"/>
      <c r="S867" s="83"/>
      <c r="T867" s="83"/>
      <c r="U867" s="83"/>
      <c r="V867" s="83"/>
    </row>
  </sheetData>
  <mergeCells count="91">
    <mergeCell ref="D718:I718"/>
    <mergeCell ref="B618:D618"/>
    <mergeCell ref="B628:H628"/>
    <mergeCell ref="B629:J629"/>
    <mergeCell ref="B630:D630"/>
    <mergeCell ref="B634:H634"/>
    <mergeCell ref="B635:J635"/>
    <mergeCell ref="B636:D636"/>
    <mergeCell ref="B649:H649"/>
    <mergeCell ref="B650:J650"/>
    <mergeCell ref="B651:D651"/>
    <mergeCell ref="B663:H663"/>
    <mergeCell ref="B664:J664"/>
    <mergeCell ref="B665:D665"/>
    <mergeCell ref="B704:H704"/>
    <mergeCell ref="B705:J705"/>
    <mergeCell ref="D715:I715"/>
    <mergeCell ref="D716:I716"/>
    <mergeCell ref="D717:I717"/>
    <mergeCell ref="B574:J574"/>
    <mergeCell ref="B575:D575"/>
    <mergeCell ref="B607:H607"/>
    <mergeCell ref="B608:J608"/>
    <mergeCell ref="B609:D609"/>
    <mergeCell ref="B616:H616"/>
    <mergeCell ref="B617:J617"/>
    <mergeCell ref="B706:D706"/>
    <mergeCell ref="B710:H710"/>
    <mergeCell ref="B711:J711"/>
    <mergeCell ref="B712:H712"/>
    <mergeCell ref="B714:E714"/>
    <mergeCell ref="B473:J473"/>
    <mergeCell ref="B474:D474"/>
    <mergeCell ref="B573:H573"/>
    <mergeCell ref="B328:H328"/>
    <mergeCell ref="B329:J329"/>
    <mergeCell ref="B330:D330"/>
    <mergeCell ref="B377:H377"/>
    <mergeCell ref="B378:J378"/>
    <mergeCell ref="B379:D379"/>
    <mergeCell ref="B414:H414"/>
    <mergeCell ref="B415:J415"/>
    <mergeCell ref="B416:D416"/>
    <mergeCell ref="B472:H472"/>
    <mergeCell ref="B306:H306"/>
    <mergeCell ref="B307:J307"/>
    <mergeCell ref="B308:D308"/>
    <mergeCell ref="B256:H256"/>
    <mergeCell ref="B257:J257"/>
    <mergeCell ref="B258:D258"/>
    <mergeCell ref="B201:J201"/>
    <mergeCell ref="B202:D202"/>
    <mergeCell ref="B232:H232"/>
    <mergeCell ref="B233:J233"/>
    <mergeCell ref="B234:D234"/>
    <mergeCell ref="B185:D185"/>
    <mergeCell ref="B200:H200"/>
    <mergeCell ref="B59:D59"/>
    <mergeCell ref="B98:H98"/>
    <mergeCell ref="B99:J99"/>
    <mergeCell ref="B100:D100"/>
    <mergeCell ref="B114:H114"/>
    <mergeCell ref="B115:J115"/>
    <mergeCell ref="B116:D116"/>
    <mergeCell ref="B166:H166"/>
    <mergeCell ref="B167:J167"/>
    <mergeCell ref="B168:D168"/>
    <mergeCell ref="B175:H175"/>
    <mergeCell ref="B176:J176"/>
    <mergeCell ref="B177:D177"/>
    <mergeCell ref="B25:J25"/>
    <mergeCell ref="B26:D26"/>
    <mergeCell ref="B34:H34"/>
    <mergeCell ref="B183:H183"/>
    <mergeCell ref="B184:J184"/>
    <mergeCell ref="B35:J35"/>
    <mergeCell ref="B36:D36"/>
    <mergeCell ref="B57:H57"/>
    <mergeCell ref="B58:J58"/>
    <mergeCell ref="B14:D14"/>
    <mergeCell ref="B24:H24"/>
    <mergeCell ref="B2:J7"/>
    <mergeCell ref="B8:J8"/>
    <mergeCell ref="B9:J9"/>
    <mergeCell ref="B10:F10"/>
    <mergeCell ref="G10:G12"/>
    <mergeCell ref="B11:F11"/>
    <mergeCell ref="H11:H12"/>
    <mergeCell ref="I11:I12"/>
    <mergeCell ref="J11:J12"/>
    <mergeCell ref="B12:F12"/>
  </mergeCells>
  <phoneticPr fontId="36" type="noConversion"/>
  <printOptions verticalCentered="1"/>
  <pageMargins left="0.51180555555555596" right="0.35555555555555601" top="0.3" bottom="0.34027777777777801" header="0.511811023622047" footer="0.511811023622047"/>
  <pageSetup paperSize="9" scale="51" fitToHeight="0" orientation="portrait" horizontalDpi="300" verticalDpi="3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B2:AA70"/>
  <sheetViews>
    <sheetView tabSelected="1" view="pageBreakPreview" topLeftCell="B1" zoomScale="90" zoomScaleNormal="100" zoomScalePageLayoutView="90" workbookViewId="0">
      <selection activeCell="E81" sqref="E81"/>
    </sheetView>
  </sheetViews>
  <sheetFormatPr defaultColWidth="8.7109375" defaultRowHeight="15" x14ac:dyDescent="0.25"/>
  <cols>
    <col min="1" max="1" width="3.85546875" customWidth="1"/>
    <col min="3" max="3" width="51.28515625" customWidth="1"/>
    <col min="5" max="5" width="20.7109375" customWidth="1"/>
    <col min="9" max="10" width="13.7109375" customWidth="1"/>
    <col min="11" max="11" width="14.85546875" customWidth="1"/>
    <col min="12" max="16" width="13.7109375" customWidth="1"/>
    <col min="17" max="17" width="12.42578125" customWidth="1"/>
    <col min="18" max="18" width="12.7109375" customWidth="1"/>
    <col min="19" max="19" width="13.85546875" customWidth="1"/>
    <col min="20" max="20" width="14.85546875" customWidth="1"/>
    <col min="21" max="21" width="10.7109375" customWidth="1"/>
    <col min="22" max="22" width="17.5703125" customWidth="1"/>
    <col min="23" max="23" width="3.42578125" customWidth="1"/>
    <col min="24" max="24" width="15.85546875" customWidth="1"/>
  </cols>
  <sheetData>
    <row r="2" spans="2:24" ht="69.75" customHeight="1" x14ac:dyDescent="0.25">
      <c r="B2" s="205" t="s">
        <v>107</v>
      </c>
      <c r="C2" s="205"/>
      <c r="D2" s="205"/>
      <c r="E2" s="205"/>
      <c r="F2" s="205"/>
      <c r="G2" s="205"/>
      <c r="H2" s="205"/>
      <c r="I2" s="205"/>
      <c r="J2" s="205"/>
      <c r="K2" s="205"/>
      <c r="L2" s="205"/>
      <c r="M2" s="205"/>
      <c r="N2" s="205"/>
      <c r="O2" s="205"/>
      <c r="P2" s="205"/>
      <c r="Q2" s="205"/>
      <c r="R2" s="205"/>
      <c r="S2" s="205"/>
      <c r="T2" s="205"/>
      <c r="U2" s="205"/>
      <c r="V2" s="205"/>
    </row>
    <row r="3" spans="2:24" ht="15.75" x14ac:dyDescent="0.25">
      <c r="B3" s="206" t="s">
        <v>423</v>
      </c>
      <c r="C3" s="206"/>
      <c r="D3" s="206"/>
      <c r="E3" s="206"/>
      <c r="F3" s="206"/>
      <c r="G3" s="206"/>
      <c r="H3" s="206"/>
      <c r="I3" s="206"/>
      <c r="J3" s="206"/>
      <c r="K3" s="206"/>
      <c r="L3" s="206"/>
      <c r="M3" s="206"/>
      <c r="N3" s="206"/>
      <c r="O3" s="206"/>
      <c r="P3" s="206"/>
      <c r="Q3" s="206"/>
      <c r="R3" s="206"/>
      <c r="S3" s="206"/>
      <c r="T3" s="206"/>
      <c r="U3" s="206"/>
      <c r="V3" s="206"/>
    </row>
    <row r="4" spans="2:24" ht="15.75" x14ac:dyDescent="0.25">
      <c r="B4" s="206" t="s">
        <v>1757</v>
      </c>
      <c r="C4" s="206"/>
      <c r="D4" s="206"/>
      <c r="E4" s="206"/>
      <c r="F4" s="206"/>
      <c r="G4" s="206"/>
      <c r="H4" s="206"/>
      <c r="I4" s="206"/>
      <c r="J4" s="206"/>
      <c r="K4" s="206"/>
      <c r="L4" s="206"/>
      <c r="M4" s="206"/>
      <c r="N4" s="206"/>
      <c r="O4" s="206"/>
      <c r="P4" s="206"/>
      <c r="Q4" s="206"/>
      <c r="R4" s="206"/>
      <c r="S4" s="206"/>
      <c r="T4" s="206"/>
      <c r="U4" s="206"/>
      <c r="V4" s="206"/>
    </row>
    <row r="5" spans="2:24" ht="15.75" x14ac:dyDescent="0.25">
      <c r="B5" s="206" t="s">
        <v>1758</v>
      </c>
      <c r="C5" s="206"/>
      <c r="D5" s="206"/>
      <c r="E5" s="206"/>
      <c r="F5" s="206"/>
      <c r="G5" s="206"/>
      <c r="H5" s="206"/>
      <c r="I5" s="206"/>
      <c r="J5" s="206"/>
      <c r="K5" s="206"/>
      <c r="L5" s="206"/>
      <c r="M5" s="206"/>
      <c r="N5" s="206"/>
      <c r="O5" s="206"/>
      <c r="P5" s="206"/>
      <c r="Q5" s="206"/>
      <c r="R5" s="206"/>
      <c r="S5" s="206"/>
      <c r="T5" s="206"/>
      <c r="U5" s="206"/>
      <c r="V5" s="206"/>
    </row>
    <row r="6" spans="2:24" ht="15.75" thickBot="1" x14ac:dyDescent="0.3">
      <c r="B6" s="5"/>
      <c r="C6" s="6"/>
      <c r="D6" s="7"/>
      <c r="E6" s="8"/>
      <c r="F6" s="9"/>
      <c r="G6" s="9"/>
      <c r="H6" s="9"/>
      <c r="I6" s="224" t="s">
        <v>108</v>
      </c>
      <c r="J6" s="225"/>
      <c r="K6" s="225"/>
      <c r="L6" s="225"/>
      <c r="M6" s="225"/>
      <c r="N6" s="225"/>
      <c r="O6" s="225"/>
      <c r="P6" s="225"/>
      <c r="Q6" s="225"/>
      <c r="R6" s="225"/>
      <c r="S6" s="225"/>
      <c r="T6" s="226"/>
      <c r="U6" s="207" t="s">
        <v>109</v>
      </c>
      <c r="V6" s="207"/>
    </row>
    <row r="7" spans="2:24" ht="16.5" thickBot="1" x14ac:dyDescent="0.3">
      <c r="B7" s="11" t="s">
        <v>6</v>
      </c>
      <c r="C7" s="12" t="s">
        <v>9</v>
      </c>
      <c r="D7" s="13" t="s">
        <v>110</v>
      </c>
      <c r="E7" s="14"/>
      <c r="F7" s="15" t="s">
        <v>111</v>
      </c>
      <c r="G7" s="15" t="s">
        <v>112</v>
      </c>
      <c r="H7" s="15" t="s">
        <v>1766</v>
      </c>
      <c r="I7" s="15" t="s">
        <v>111</v>
      </c>
      <c r="J7" s="15" t="s">
        <v>112</v>
      </c>
      <c r="K7" s="15" t="s">
        <v>113</v>
      </c>
      <c r="L7" s="15" t="s">
        <v>114</v>
      </c>
      <c r="M7" s="15" t="s">
        <v>115</v>
      </c>
      <c r="N7" s="15" t="s">
        <v>116</v>
      </c>
      <c r="O7" s="15" t="s">
        <v>117</v>
      </c>
      <c r="P7" s="15" t="s">
        <v>118</v>
      </c>
      <c r="Q7" s="15" t="s">
        <v>1759</v>
      </c>
      <c r="R7" s="15" t="s">
        <v>1760</v>
      </c>
      <c r="S7" s="15" t="s">
        <v>1761</v>
      </c>
      <c r="T7" s="15" t="s">
        <v>1762</v>
      </c>
      <c r="U7" s="16" t="s">
        <v>119</v>
      </c>
      <c r="V7" s="17" t="s">
        <v>120</v>
      </c>
    </row>
    <row r="8" spans="2:24" ht="15.75" thickBot="1" x14ac:dyDescent="0.3">
      <c r="B8" s="18"/>
      <c r="C8" s="10"/>
      <c r="D8" s="19"/>
      <c r="E8" s="20"/>
      <c r="F8" s="21"/>
      <c r="G8" s="22"/>
      <c r="H8" s="22"/>
      <c r="I8" s="23"/>
      <c r="J8" s="21"/>
      <c r="K8" s="24"/>
      <c r="L8" s="24"/>
      <c r="M8" s="24"/>
      <c r="N8" s="24"/>
      <c r="O8" s="24"/>
      <c r="P8" s="24"/>
      <c r="Q8" s="24"/>
      <c r="R8" s="24"/>
      <c r="S8" s="24"/>
      <c r="T8" s="24"/>
      <c r="U8" s="25"/>
    </row>
    <row r="9" spans="2:24" ht="15.75" thickBot="1" x14ac:dyDescent="0.3">
      <c r="B9" s="26">
        <v>1</v>
      </c>
      <c r="C9" s="27" t="str">
        <f>VLOOKUP(B9,'Planilha Orçamentária'!$B$14:$J$712,4,0)</f>
        <v>SERVIÇOS PRELIMINARES</v>
      </c>
      <c r="D9" s="28" t="s">
        <v>121</v>
      </c>
      <c r="E9" s="29">
        <f>'Planilha Orçamentária'!J24</f>
        <v>624391.81000000006</v>
      </c>
      <c r="F9" s="30"/>
      <c r="G9" s="30"/>
      <c r="H9" s="30"/>
      <c r="I9" s="31">
        <v>109807.32</v>
      </c>
      <c r="J9" s="31">
        <v>67610.71727272727</v>
      </c>
      <c r="K9" s="31">
        <v>44697.377272727274</v>
      </c>
      <c r="L9" s="31">
        <v>44697.377272727274</v>
      </c>
      <c r="M9" s="31">
        <v>44697.377272727274</v>
      </c>
      <c r="N9" s="31">
        <v>44697.377272727274</v>
      </c>
      <c r="O9" s="31">
        <v>44697.377272727274</v>
      </c>
      <c r="P9" s="31">
        <v>44697.377272727274</v>
      </c>
      <c r="Q9" s="31">
        <v>44697.377272727274</v>
      </c>
      <c r="R9" s="31">
        <v>44697.377272727274</v>
      </c>
      <c r="S9" s="31">
        <v>44697.377272727274</v>
      </c>
      <c r="T9" s="31">
        <v>44697.377272727274</v>
      </c>
      <c r="U9" s="208">
        <f>SUM(I10:T10)</f>
        <v>1</v>
      </c>
      <c r="V9" s="209">
        <f>SUM(I9:T9)</f>
        <v>624391.81000000006</v>
      </c>
    </row>
    <row r="10" spans="2:24" ht="15.75" thickBot="1" x14ac:dyDescent="0.3">
      <c r="B10" s="32"/>
      <c r="C10" s="33"/>
      <c r="D10" s="34" t="s">
        <v>122</v>
      </c>
      <c r="E10" s="35">
        <f>E9/$E$59</f>
        <v>0.10264684763261611</v>
      </c>
      <c r="F10" s="36"/>
      <c r="G10" s="36"/>
      <c r="H10" s="36"/>
      <c r="I10" s="37">
        <f>I9/$E$9</f>
        <v>0.17586284483776299</v>
      </c>
      <c r="J10" s="37">
        <f t="shared" ref="J10:T10" si="0">J9/$E$9</f>
        <v>0.10828251778755277</v>
      </c>
      <c r="K10" s="37">
        <f t="shared" si="0"/>
        <v>7.1585463737468422E-2</v>
      </c>
      <c r="L10" s="37">
        <f t="shared" si="0"/>
        <v>7.1585463737468422E-2</v>
      </c>
      <c r="M10" s="37">
        <f t="shared" si="0"/>
        <v>7.1585463737468422E-2</v>
      </c>
      <c r="N10" s="37">
        <f t="shared" si="0"/>
        <v>7.1585463737468422E-2</v>
      </c>
      <c r="O10" s="37">
        <f t="shared" si="0"/>
        <v>7.1585463737468422E-2</v>
      </c>
      <c r="P10" s="37">
        <f t="shared" si="0"/>
        <v>7.1585463737468422E-2</v>
      </c>
      <c r="Q10" s="37">
        <f t="shared" si="0"/>
        <v>7.1585463737468422E-2</v>
      </c>
      <c r="R10" s="37">
        <f t="shared" si="0"/>
        <v>7.1585463737468422E-2</v>
      </c>
      <c r="S10" s="37">
        <f t="shared" si="0"/>
        <v>7.1585463737468422E-2</v>
      </c>
      <c r="T10" s="37">
        <f t="shared" si="0"/>
        <v>7.1585463737468422E-2</v>
      </c>
      <c r="U10" s="208"/>
      <c r="V10" s="209"/>
    </row>
    <row r="11" spans="2:24" ht="15.75" thickBot="1" x14ac:dyDescent="0.3">
      <c r="B11" s="38">
        <v>2</v>
      </c>
      <c r="C11" s="27" t="str">
        <f>VLOOKUP(B11,'Planilha Orçamentária'!$B$14:$J$712,4,0)</f>
        <v>MOVIMENTAÇÃO DE TERRA PARA FUNDAÇÕES</v>
      </c>
      <c r="D11" s="28" t="s">
        <v>121</v>
      </c>
      <c r="E11" s="29">
        <f>'Planilha Orçamentária'!J34</f>
        <v>168227.37</v>
      </c>
      <c r="F11" s="39"/>
      <c r="G11" s="39"/>
      <c r="H11" s="39"/>
      <c r="I11" s="31">
        <f>I12*$E$11</f>
        <v>42056.842499999999</v>
      </c>
      <c r="J11" s="31">
        <f>J12*$E$11</f>
        <v>126170.5275</v>
      </c>
      <c r="K11" s="31"/>
      <c r="L11" s="31"/>
      <c r="M11" s="31"/>
      <c r="N11" s="31"/>
      <c r="O11" s="31"/>
      <c r="P11" s="31"/>
      <c r="Q11" s="31"/>
      <c r="R11" s="31"/>
      <c r="S11" s="31"/>
      <c r="T11" s="31"/>
      <c r="U11" s="210">
        <f>SUM(I12:T12)</f>
        <v>1</v>
      </c>
      <c r="V11" s="209">
        <f>SUM(I11:T11)</f>
        <v>168227.37</v>
      </c>
      <c r="X11" s="2"/>
    </row>
    <row r="12" spans="2:24" ht="15.75" thickBot="1" x14ac:dyDescent="0.3">
      <c r="B12" s="40"/>
      <c r="C12" s="41"/>
      <c r="D12" s="42" t="s">
        <v>122</v>
      </c>
      <c r="E12" s="43">
        <f>E11/$E$59</f>
        <v>2.765572664386122E-2</v>
      </c>
      <c r="F12" s="44"/>
      <c r="G12" s="44"/>
      <c r="H12" s="36"/>
      <c r="I12" s="37">
        <v>0.25</v>
      </c>
      <c r="J12" s="37">
        <v>0.75</v>
      </c>
      <c r="K12" s="37"/>
      <c r="L12" s="36"/>
      <c r="M12" s="36"/>
      <c r="N12" s="36"/>
      <c r="O12" s="36"/>
      <c r="P12" s="36"/>
      <c r="Q12" s="36"/>
      <c r="R12" s="36"/>
      <c r="S12" s="36"/>
      <c r="T12" s="36"/>
      <c r="U12" s="211"/>
      <c r="V12" s="209"/>
    </row>
    <row r="13" spans="2:24" x14ac:dyDescent="0.25">
      <c r="B13" s="26">
        <v>3</v>
      </c>
      <c r="C13" s="27" t="str">
        <f>VLOOKUP(B13,'Planilha Orçamentária'!$B$14:$J$712,4,0)</f>
        <v>FUNDAÇÕES</v>
      </c>
      <c r="D13" s="45" t="s">
        <v>121</v>
      </c>
      <c r="E13" s="46">
        <f>'Planilha Orçamentária'!J57</f>
        <v>267647.70999999996</v>
      </c>
      <c r="F13" s="30"/>
      <c r="G13" s="30"/>
      <c r="H13" s="30"/>
      <c r="I13" s="31"/>
      <c r="J13" s="31">
        <f>J14*$E$13</f>
        <v>26764.770999999997</v>
      </c>
      <c r="K13" s="31">
        <f>K14*$E$13</f>
        <v>80294.31299999998</v>
      </c>
      <c r="L13" s="31">
        <f>L14*$E$13</f>
        <v>160588.62599999996</v>
      </c>
      <c r="M13" s="31"/>
      <c r="N13" s="31"/>
      <c r="O13" s="31"/>
      <c r="P13" s="31"/>
      <c r="Q13" s="31"/>
      <c r="R13" s="31"/>
      <c r="S13" s="31"/>
      <c r="T13" s="31"/>
      <c r="U13" s="210">
        <f>SUM(I14:T14)</f>
        <v>1</v>
      </c>
      <c r="V13" s="212">
        <f>SUM(I13:T13)</f>
        <v>267647.70999999996</v>
      </c>
      <c r="X13" s="2"/>
    </row>
    <row r="14" spans="2:24" ht="15.75" thickBot="1" x14ac:dyDescent="0.3">
      <c r="B14" s="47"/>
      <c r="C14" s="48"/>
      <c r="D14" s="49" t="s">
        <v>122</v>
      </c>
      <c r="E14" s="35">
        <f>E13/$E$59</f>
        <v>4.399992643655691E-2</v>
      </c>
      <c r="F14" s="36"/>
      <c r="G14" s="36"/>
      <c r="H14" s="36"/>
      <c r="I14" s="37"/>
      <c r="J14" s="37">
        <v>0.1</v>
      </c>
      <c r="K14" s="37">
        <v>0.3</v>
      </c>
      <c r="L14" s="37">
        <v>0.6</v>
      </c>
      <c r="M14" s="37"/>
      <c r="N14" s="36"/>
      <c r="O14" s="36"/>
      <c r="P14" s="36"/>
      <c r="Q14" s="36"/>
      <c r="R14" s="36"/>
      <c r="S14" s="36"/>
      <c r="T14" s="36"/>
      <c r="U14" s="211"/>
      <c r="V14" s="212"/>
    </row>
    <row r="15" spans="2:24" ht="15.75" thickBot="1" x14ac:dyDescent="0.3">
      <c r="B15" s="50">
        <v>4</v>
      </c>
      <c r="C15" s="27" t="str">
        <f>VLOOKUP(B15,'Planilha Orçamentária'!$B$14:$J$712,4,0)</f>
        <v>SUPERESTRUTURA</v>
      </c>
      <c r="D15" s="51" t="s">
        <v>121</v>
      </c>
      <c r="E15" s="29">
        <f>'Planilha Orçamentária'!J98</f>
        <v>862935.79</v>
      </c>
      <c r="F15" s="39"/>
      <c r="G15" s="39"/>
      <c r="H15" s="39"/>
      <c r="I15" s="31"/>
      <c r="J15" s="31"/>
      <c r="K15" s="31"/>
      <c r="L15" s="31">
        <f>L16*$E$15</f>
        <v>86293.579000000012</v>
      </c>
      <c r="M15" s="31">
        <f t="shared" ref="M15:O15" si="1">M16*$E$15</f>
        <v>258880.73699999999</v>
      </c>
      <c r="N15" s="31">
        <f t="shared" si="1"/>
        <v>258880.73699999999</v>
      </c>
      <c r="O15" s="31">
        <f t="shared" si="1"/>
        <v>258880.73699999999</v>
      </c>
      <c r="P15" s="31"/>
      <c r="Q15" s="31"/>
      <c r="R15" s="31"/>
      <c r="S15" s="31"/>
      <c r="T15" s="31"/>
      <c r="U15" s="210">
        <f>SUM(I16:T16)</f>
        <v>1</v>
      </c>
      <c r="V15" s="209">
        <f>SUM(I15:T15)</f>
        <v>862935.78999999992</v>
      </c>
      <c r="X15" s="2"/>
    </row>
    <row r="16" spans="2:24" ht="15.75" thickBot="1" x14ac:dyDescent="0.3">
      <c r="B16" s="52"/>
      <c r="C16" s="53"/>
      <c r="D16" s="54" t="s">
        <v>122</v>
      </c>
      <c r="E16" s="43">
        <f>E15/$E$59</f>
        <v>0.14186226842543179</v>
      </c>
      <c r="F16" s="44"/>
      <c r="G16" s="44"/>
      <c r="H16" s="36"/>
      <c r="I16" s="37"/>
      <c r="J16" s="37"/>
      <c r="K16" s="37"/>
      <c r="L16" s="37">
        <v>0.1</v>
      </c>
      <c r="M16" s="130">
        <v>0.3</v>
      </c>
      <c r="N16" s="130">
        <v>0.3</v>
      </c>
      <c r="O16" s="37">
        <v>0.3</v>
      </c>
      <c r="P16" s="36"/>
      <c r="Q16" s="36"/>
      <c r="R16" s="36"/>
      <c r="S16" s="36"/>
      <c r="T16" s="36"/>
      <c r="U16" s="211"/>
      <c r="V16" s="209"/>
    </row>
    <row r="17" spans="2:25" x14ac:dyDescent="0.25">
      <c r="B17" s="26">
        <v>5</v>
      </c>
      <c r="C17" s="27" t="str">
        <f>VLOOKUP(B17,'Planilha Orçamentária'!$B$14:$J$712,4,0)</f>
        <v>SISTEMA DE VEDAÇÃO VERTICAL</v>
      </c>
      <c r="D17" s="55" t="s">
        <v>121</v>
      </c>
      <c r="E17" s="46">
        <f>'Planilha Orçamentária'!J114</f>
        <v>187875.91999999998</v>
      </c>
      <c r="F17" s="30"/>
      <c r="G17" s="30"/>
      <c r="H17" s="30"/>
      <c r="I17" s="31"/>
      <c r="J17" s="31"/>
      <c r="K17" s="31"/>
      <c r="L17" s="31"/>
      <c r="M17" s="31">
        <f>M18*$E$17</f>
        <v>28181.387999999995</v>
      </c>
      <c r="N17" s="31">
        <f t="shared" ref="N17:P17" si="2">N18*$E$17</f>
        <v>28181.387999999995</v>
      </c>
      <c r="O17" s="31">
        <f t="shared" si="2"/>
        <v>56362.775999999991</v>
      </c>
      <c r="P17" s="31">
        <f t="shared" si="2"/>
        <v>75150.368000000002</v>
      </c>
      <c r="Q17" s="31"/>
      <c r="R17" s="31"/>
      <c r="S17" s="31"/>
      <c r="T17" s="31"/>
      <c r="U17" s="210">
        <f>SUM(I18:T18)</f>
        <v>1</v>
      </c>
      <c r="V17" s="212">
        <f>SUM(I17:T17)</f>
        <v>187875.91999999998</v>
      </c>
      <c r="X17" s="2"/>
    </row>
    <row r="18" spans="2:25" ht="15.75" thickBot="1" x14ac:dyDescent="0.3">
      <c r="B18" s="32"/>
      <c r="C18" s="33"/>
      <c r="D18" s="34" t="s">
        <v>122</v>
      </c>
      <c r="E18" s="35">
        <f>E17/$E$59</f>
        <v>3.0885848637376541E-2</v>
      </c>
      <c r="F18" s="36"/>
      <c r="G18" s="36"/>
      <c r="H18" s="36"/>
      <c r="I18" s="37"/>
      <c r="J18" s="37"/>
      <c r="K18" s="37"/>
      <c r="L18" s="37"/>
      <c r="M18" s="37">
        <v>0.15</v>
      </c>
      <c r="N18" s="37">
        <v>0.15</v>
      </c>
      <c r="O18" s="37">
        <v>0.3</v>
      </c>
      <c r="P18" s="37">
        <v>0.4</v>
      </c>
      <c r="Q18" s="37"/>
      <c r="R18" s="37"/>
      <c r="S18" s="37"/>
      <c r="T18" s="37"/>
      <c r="U18" s="211"/>
      <c r="V18" s="212"/>
    </row>
    <row r="19" spans="2:25" ht="15.75" thickBot="1" x14ac:dyDescent="0.3">
      <c r="B19" s="38">
        <v>6</v>
      </c>
      <c r="C19" s="27" t="str">
        <f>VLOOKUP(B19,'Planilha Orçamentária'!$B$14:$J$712,4,0)</f>
        <v>ESQUADRIAS</v>
      </c>
      <c r="D19" s="28" t="s">
        <v>121</v>
      </c>
      <c r="E19" s="29">
        <f>'Planilha Orçamentária'!J166</f>
        <v>565718.98</v>
      </c>
      <c r="F19" s="39"/>
      <c r="G19" s="39"/>
      <c r="H19" s="39"/>
      <c r="I19" s="31"/>
      <c r="J19" s="31"/>
      <c r="K19" s="31"/>
      <c r="L19" s="31"/>
      <c r="M19" s="31">
        <f>M20*$E$19</f>
        <v>56571.898000000001</v>
      </c>
      <c r="N19" s="31">
        <f t="shared" ref="N19:R19" si="3">N20*$E$19</f>
        <v>56571.898000000001</v>
      </c>
      <c r="O19" s="31">
        <f t="shared" si="3"/>
        <v>169715.69399999999</v>
      </c>
      <c r="P19" s="31">
        <f t="shared" si="3"/>
        <v>113143.796</v>
      </c>
      <c r="Q19" s="31">
        <f t="shared" si="3"/>
        <v>84857.846999999994</v>
      </c>
      <c r="R19" s="31">
        <f t="shared" si="3"/>
        <v>84857.846999999994</v>
      </c>
      <c r="S19" s="31"/>
      <c r="T19" s="31"/>
      <c r="U19" s="210">
        <f>SUM(I20:T20)</f>
        <v>1</v>
      </c>
      <c r="V19" s="209">
        <f>SUM(I19:T19)</f>
        <v>565718.98</v>
      </c>
    </row>
    <row r="20" spans="2:25" ht="15.75" thickBot="1" x14ac:dyDescent="0.3">
      <c r="B20" s="40"/>
      <c r="C20" s="41"/>
      <c r="D20" s="42" t="s">
        <v>122</v>
      </c>
      <c r="E20" s="43">
        <f>E19/$E$59</f>
        <v>9.3001331876756993E-2</v>
      </c>
      <c r="F20" s="44"/>
      <c r="G20" s="44"/>
      <c r="H20" s="36"/>
      <c r="I20" s="37"/>
      <c r="J20" s="37"/>
      <c r="K20" s="37"/>
      <c r="L20" s="37"/>
      <c r="M20" s="37">
        <v>0.1</v>
      </c>
      <c r="N20" s="37">
        <v>0.1</v>
      </c>
      <c r="O20" s="37">
        <v>0.3</v>
      </c>
      <c r="P20" s="37">
        <v>0.2</v>
      </c>
      <c r="Q20" s="37">
        <v>0.15</v>
      </c>
      <c r="R20" s="37">
        <v>0.15</v>
      </c>
      <c r="S20" s="37"/>
      <c r="T20" s="37"/>
      <c r="U20" s="211"/>
      <c r="V20" s="209"/>
      <c r="X20" s="2"/>
      <c r="Y20" s="2"/>
    </row>
    <row r="21" spans="2:25" x14ac:dyDescent="0.25">
      <c r="B21" s="26">
        <v>7</v>
      </c>
      <c r="C21" s="27" t="str">
        <f>VLOOKUP(B21,'Planilha Orçamentária'!$B$14:$J$712,4,0)</f>
        <v>SISTEMAS DE COBERTURA</v>
      </c>
      <c r="D21" s="45" t="s">
        <v>121</v>
      </c>
      <c r="E21" s="46">
        <f>'Planilha Orçamentária'!J175</f>
        <v>466620.63999999996</v>
      </c>
      <c r="F21" s="30"/>
      <c r="G21" s="30"/>
      <c r="H21" s="30"/>
      <c r="I21" s="31"/>
      <c r="J21" s="31"/>
      <c r="K21" s="31"/>
      <c r="L21" s="31"/>
      <c r="M21" s="31">
        <f>M22*$E$21</f>
        <v>116655.15999999999</v>
      </c>
      <c r="N21" s="31">
        <f t="shared" ref="N21:P21" si="4">N22*$E$21</f>
        <v>163317.22399999999</v>
      </c>
      <c r="O21" s="31">
        <f t="shared" si="4"/>
        <v>116655.15999999999</v>
      </c>
      <c r="P21" s="31">
        <f t="shared" si="4"/>
        <v>69993.09599999999</v>
      </c>
      <c r="Q21" s="31"/>
      <c r="R21" s="31"/>
      <c r="S21" s="31"/>
      <c r="T21" s="31"/>
      <c r="U21" s="210">
        <f>SUM(I22:T22)</f>
        <v>1</v>
      </c>
      <c r="V21" s="212">
        <f>SUM(I21:T21)</f>
        <v>466620.6399999999</v>
      </c>
      <c r="X21" s="2"/>
    </row>
    <row r="22" spans="2:25" ht="15.75" thickBot="1" x14ac:dyDescent="0.3">
      <c r="B22" s="47"/>
      <c r="C22" s="48"/>
      <c r="D22" s="49" t="s">
        <v>122</v>
      </c>
      <c r="E22" s="35">
        <f>E21/$E$59</f>
        <v>7.6710067251384684E-2</v>
      </c>
      <c r="F22" s="36"/>
      <c r="G22" s="36"/>
      <c r="H22" s="36"/>
      <c r="I22" s="37"/>
      <c r="J22" s="36"/>
      <c r="K22" s="130"/>
      <c r="L22" s="37"/>
      <c r="M22" s="130">
        <v>0.25</v>
      </c>
      <c r="N22" s="37">
        <v>0.35</v>
      </c>
      <c r="O22" s="37">
        <v>0.25</v>
      </c>
      <c r="P22" s="37">
        <v>0.15</v>
      </c>
      <c r="Q22" s="37"/>
      <c r="R22" s="37"/>
      <c r="S22" s="37"/>
      <c r="T22" s="36"/>
      <c r="U22" s="211"/>
      <c r="V22" s="212"/>
    </row>
    <row r="23" spans="2:25" ht="15.75" thickBot="1" x14ac:dyDescent="0.3">
      <c r="B23" s="50">
        <v>8</v>
      </c>
      <c r="C23" s="27" t="str">
        <f>VLOOKUP(B23,'Planilha Orçamentária'!$B$14:$J$712,4,0)</f>
        <v>IMPERMEABILIZAÇÃO</v>
      </c>
      <c r="D23" s="51" t="s">
        <v>121</v>
      </c>
      <c r="E23" s="29">
        <f>'Planilha Orçamentária'!J183</f>
        <v>51849.88</v>
      </c>
      <c r="F23" s="39"/>
      <c r="G23" s="39"/>
      <c r="H23" s="39"/>
      <c r="I23" s="31"/>
      <c r="J23" s="31"/>
      <c r="K23" s="31"/>
      <c r="L23" s="31"/>
      <c r="M23" s="31">
        <f>M24*$E$23</f>
        <v>51849.88</v>
      </c>
      <c r="N23" s="31"/>
      <c r="O23" s="31"/>
      <c r="P23" s="31"/>
      <c r="Q23" s="31"/>
      <c r="R23" s="31"/>
      <c r="S23" s="31"/>
      <c r="T23" s="31"/>
      <c r="U23" s="210">
        <f>SUM(I24:T24)</f>
        <v>1</v>
      </c>
      <c r="V23" s="209">
        <f>SUM(I23:T23)</f>
        <v>51849.88</v>
      </c>
    </row>
    <row r="24" spans="2:25" ht="15.75" thickBot="1" x14ac:dyDescent="0.3">
      <c r="B24" s="52"/>
      <c r="C24" s="53"/>
      <c r="D24" s="54" t="s">
        <v>122</v>
      </c>
      <c r="E24" s="43">
        <f>E23/$E$59</f>
        <v>8.5238573711103431E-3</v>
      </c>
      <c r="F24" s="44"/>
      <c r="G24" s="44"/>
      <c r="H24" s="36"/>
      <c r="I24" s="37"/>
      <c r="J24" s="36"/>
      <c r="K24" s="37"/>
      <c r="L24" s="37"/>
      <c r="M24" s="37">
        <v>1</v>
      </c>
      <c r="N24" s="37"/>
      <c r="O24" s="37"/>
      <c r="P24" s="37"/>
      <c r="Q24" s="37"/>
      <c r="R24" s="37"/>
      <c r="S24" s="37"/>
      <c r="T24" s="36"/>
      <c r="U24" s="211"/>
      <c r="V24" s="209"/>
    </row>
    <row r="25" spans="2:25" x14ac:dyDescent="0.25">
      <c r="B25" s="26">
        <v>9</v>
      </c>
      <c r="C25" s="27" t="str">
        <f>VLOOKUP(B25,'Planilha Orçamentária'!$B$14:$J$712,4,0)</f>
        <v>REVESTIMENTOS INTERNO E EXTERNO</v>
      </c>
      <c r="D25" s="45" t="s">
        <v>121</v>
      </c>
      <c r="E25" s="46">
        <f>'Planilha Orçamentária'!J200</f>
        <v>471228.20999999996</v>
      </c>
      <c r="F25" s="30"/>
      <c r="G25" s="30"/>
      <c r="H25" s="30"/>
      <c r="I25" s="31"/>
      <c r="J25" s="31"/>
      <c r="K25" s="31"/>
      <c r="L25" s="31">
        <f>L26*$E$25</f>
        <v>47122.820999999996</v>
      </c>
      <c r="M25" s="31">
        <f t="shared" ref="M25:S25" si="5">M26*$E$25</f>
        <v>70684.231499999994</v>
      </c>
      <c r="N25" s="31">
        <f t="shared" si="5"/>
        <v>70684.231499999994</v>
      </c>
      <c r="O25" s="31">
        <f t="shared" si="5"/>
        <v>47122.820999999996</v>
      </c>
      <c r="P25" s="31">
        <f t="shared" si="5"/>
        <v>70684.231499999994</v>
      </c>
      <c r="Q25" s="31">
        <f t="shared" si="5"/>
        <v>47122.820999999996</v>
      </c>
      <c r="R25" s="31">
        <f t="shared" si="5"/>
        <v>70684.231499999994</v>
      </c>
      <c r="S25" s="31">
        <f t="shared" si="5"/>
        <v>47122.820999999996</v>
      </c>
      <c r="T25" s="31"/>
      <c r="U25" s="210">
        <f>SUM(I26:T26)</f>
        <v>1</v>
      </c>
      <c r="V25" s="212">
        <f>SUM(I25:T25)</f>
        <v>471228.20999999996</v>
      </c>
      <c r="X25" s="2"/>
    </row>
    <row r="26" spans="2:25" ht="15.75" thickBot="1" x14ac:dyDescent="0.3">
      <c r="B26" s="56"/>
      <c r="C26" s="57"/>
      <c r="D26" s="49" t="s">
        <v>122</v>
      </c>
      <c r="E26" s="35">
        <f>E25/$E$59</f>
        <v>7.7467528397049956E-2</v>
      </c>
      <c r="F26" s="36"/>
      <c r="G26" s="36"/>
      <c r="H26" s="36"/>
      <c r="I26" s="37"/>
      <c r="J26" s="36"/>
      <c r="K26" s="36"/>
      <c r="L26" s="130">
        <v>0.1</v>
      </c>
      <c r="M26" s="130">
        <v>0.15</v>
      </c>
      <c r="N26" s="130">
        <v>0.15</v>
      </c>
      <c r="O26" s="130">
        <v>0.1</v>
      </c>
      <c r="P26" s="130">
        <v>0.15</v>
      </c>
      <c r="Q26" s="130">
        <v>0.1</v>
      </c>
      <c r="R26" s="130">
        <v>0.15</v>
      </c>
      <c r="S26" s="37">
        <v>0.1</v>
      </c>
      <c r="T26" s="36"/>
      <c r="U26" s="211"/>
      <c r="V26" s="212"/>
    </row>
    <row r="27" spans="2:25" ht="15.75" thickBot="1" x14ac:dyDescent="0.3">
      <c r="B27" s="50">
        <v>10</v>
      </c>
      <c r="C27" s="27" t="str">
        <f>VLOOKUP(B27,'Planilha Orçamentária'!$B$14:$J$712,4,0)</f>
        <v>SISTEMAS DE PISOS</v>
      </c>
      <c r="D27" s="28" t="s">
        <v>121</v>
      </c>
      <c r="E27" s="29">
        <f>'Planilha Orçamentária'!J232</f>
        <v>591319.3899999999</v>
      </c>
      <c r="F27" s="39"/>
      <c r="G27" s="39"/>
      <c r="H27" s="39"/>
      <c r="I27" s="31"/>
      <c r="J27" s="31"/>
      <c r="K27" s="31"/>
      <c r="L27" s="31">
        <f>L28*$E$27</f>
        <v>88697.908499999976</v>
      </c>
      <c r="M27" s="31">
        <f t="shared" ref="M27:R27" si="6">M28*$E$27</f>
        <v>88697.908499999976</v>
      </c>
      <c r="N27" s="31">
        <f t="shared" si="6"/>
        <v>59131.938999999991</v>
      </c>
      <c r="O27" s="31">
        <f t="shared" si="6"/>
        <v>118263.87799999998</v>
      </c>
      <c r="P27" s="31">
        <f t="shared" si="6"/>
        <v>88697.908499999976</v>
      </c>
      <c r="Q27" s="31">
        <f t="shared" si="6"/>
        <v>59131.938999999991</v>
      </c>
      <c r="R27" s="31">
        <f t="shared" si="6"/>
        <v>88697.908499999976</v>
      </c>
      <c r="S27" s="31"/>
      <c r="T27" s="31"/>
      <c r="U27" s="210">
        <f>SUM(I28:T28)</f>
        <v>1</v>
      </c>
      <c r="V27" s="209">
        <f>SUM(I27:T27)</f>
        <v>591319.3899999999</v>
      </c>
    </row>
    <row r="28" spans="2:25" ht="15.75" thickBot="1" x14ac:dyDescent="0.3">
      <c r="B28" s="58"/>
      <c r="C28" s="59"/>
      <c r="D28" s="42" t="s">
        <v>122</v>
      </c>
      <c r="E28" s="43">
        <f>E27/$E$59</f>
        <v>9.7209909475816939E-2</v>
      </c>
      <c r="F28" s="44"/>
      <c r="G28" s="44"/>
      <c r="H28" s="36"/>
      <c r="I28" s="37"/>
      <c r="J28" s="36"/>
      <c r="K28" s="36"/>
      <c r="L28" s="130">
        <v>0.15</v>
      </c>
      <c r="M28" s="130">
        <v>0.15</v>
      </c>
      <c r="N28" s="130">
        <v>0.1</v>
      </c>
      <c r="O28" s="130">
        <v>0.2</v>
      </c>
      <c r="P28" s="130">
        <v>0.15</v>
      </c>
      <c r="Q28" s="130">
        <v>0.1</v>
      </c>
      <c r="R28" s="37">
        <v>0.15</v>
      </c>
      <c r="S28" s="37"/>
      <c r="T28" s="37"/>
      <c r="U28" s="211"/>
      <c r="V28" s="209"/>
    </row>
    <row r="29" spans="2:25" x14ac:dyDescent="0.25">
      <c r="B29" s="60">
        <v>11</v>
      </c>
      <c r="C29" s="27" t="str">
        <f>VLOOKUP(B29,'Planilha Orçamentária'!$B$14:$J$712,4,0)</f>
        <v>PINTURAS E ACABAMENTOS</v>
      </c>
      <c r="D29" s="55" t="s">
        <v>121</v>
      </c>
      <c r="E29" s="46">
        <f>'Planilha Orçamentária'!J256</f>
        <v>192750.8</v>
      </c>
      <c r="F29" s="30"/>
      <c r="G29" s="30"/>
      <c r="H29" s="30"/>
      <c r="I29" s="31"/>
      <c r="J29" s="31"/>
      <c r="K29" s="31"/>
      <c r="L29" s="31"/>
      <c r="M29" s="31"/>
      <c r="N29" s="31"/>
      <c r="O29" s="31"/>
      <c r="P29" s="31"/>
      <c r="Q29" s="31">
        <f>Q30*$E$29</f>
        <v>57825.24</v>
      </c>
      <c r="R29" s="31">
        <f t="shared" ref="R29:T29" si="7">R30*$E$29</f>
        <v>48187.7</v>
      </c>
      <c r="S29" s="31">
        <f t="shared" si="7"/>
        <v>77100.319999999992</v>
      </c>
      <c r="T29" s="31">
        <f t="shared" si="7"/>
        <v>9637.5399999999991</v>
      </c>
      <c r="U29" s="210">
        <f>SUM(I30:T30)</f>
        <v>1</v>
      </c>
      <c r="V29" s="212">
        <f>SUM(I29:T29)</f>
        <v>192750.80000000002</v>
      </c>
    </row>
    <row r="30" spans="2:25" ht="15.75" thickBot="1" x14ac:dyDescent="0.3">
      <c r="B30" s="47"/>
      <c r="C30" s="48"/>
      <c r="D30" s="34" t="s">
        <v>122</v>
      </c>
      <c r="E30" s="35">
        <f>E29/$E$59</f>
        <v>3.1687254191666701E-2</v>
      </c>
      <c r="F30" s="36"/>
      <c r="G30" s="36"/>
      <c r="H30" s="36"/>
      <c r="I30" s="37"/>
      <c r="J30" s="36"/>
      <c r="K30" s="36"/>
      <c r="L30" s="36"/>
      <c r="M30" s="36"/>
      <c r="N30" s="36"/>
      <c r="O30" s="36"/>
      <c r="P30" s="36"/>
      <c r="Q30" s="130">
        <v>0.3</v>
      </c>
      <c r="R30" s="130">
        <v>0.25</v>
      </c>
      <c r="S30" s="37">
        <v>0.4</v>
      </c>
      <c r="T30" s="37">
        <v>0.05</v>
      </c>
      <c r="U30" s="211"/>
      <c r="V30" s="212"/>
    </row>
    <row r="31" spans="2:25" ht="15.75" thickBot="1" x14ac:dyDescent="0.3">
      <c r="B31" s="50">
        <v>12</v>
      </c>
      <c r="C31" s="27" t="str">
        <f>VLOOKUP(B31,'Planilha Orçamentária'!$B$14:$J$712,4,0)</f>
        <v>INSTALAÇÕES DE ÁGUA FRIA</v>
      </c>
      <c r="D31" s="51" t="s">
        <v>121</v>
      </c>
      <c r="E31" s="29">
        <f>'Planilha Orçamentária'!J306</f>
        <v>200142.50999999995</v>
      </c>
      <c r="F31" s="39"/>
      <c r="G31" s="39"/>
      <c r="H31" s="39"/>
      <c r="I31" s="31"/>
      <c r="J31" s="31"/>
      <c r="K31" s="31"/>
      <c r="L31" s="31"/>
      <c r="M31" s="31"/>
      <c r="N31" s="31">
        <f>N32*$E$31</f>
        <v>20014.250999999997</v>
      </c>
      <c r="O31" s="31">
        <f t="shared" ref="O31:S31" si="8">O32*$E$31</f>
        <v>40028.501999999993</v>
      </c>
      <c r="P31" s="31">
        <f t="shared" si="8"/>
        <v>60042.752999999982</v>
      </c>
      <c r="Q31" s="31">
        <f t="shared" si="8"/>
        <v>40028.501999999993</v>
      </c>
      <c r="R31" s="31">
        <f t="shared" si="8"/>
        <v>20014.250999999997</v>
      </c>
      <c r="S31" s="31">
        <f t="shared" si="8"/>
        <v>20014.250999999997</v>
      </c>
      <c r="T31" s="31"/>
      <c r="U31" s="210">
        <f>SUM(I32:T32)</f>
        <v>1</v>
      </c>
      <c r="V31" s="209">
        <f>SUM(I31:T31)</f>
        <v>200142.50999999995</v>
      </c>
    </row>
    <row r="32" spans="2:25" ht="15.75" thickBot="1" x14ac:dyDescent="0.3">
      <c r="B32" s="40"/>
      <c r="C32" s="41"/>
      <c r="D32" s="54" t="s">
        <v>122</v>
      </c>
      <c r="E32" s="43">
        <f>E31/$E$59</f>
        <v>3.2902413836560958E-2</v>
      </c>
      <c r="F32" s="44"/>
      <c r="G32" s="44"/>
      <c r="H32" s="36"/>
      <c r="I32" s="37"/>
      <c r="J32" s="36"/>
      <c r="K32" s="36"/>
      <c r="L32" s="36"/>
      <c r="M32" s="36"/>
      <c r="N32" s="130">
        <v>0.1</v>
      </c>
      <c r="O32" s="130">
        <v>0.2</v>
      </c>
      <c r="P32" s="130">
        <v>0.3</v>
      </c>
      <c r="Q32" s="130">
        <v>0.2</v>
      </c>
      <c r="R32" s="130">
        <v>0.1</v>
      </c>
      <c r="S32" s="130">
        <v>0.1</v>
      </c>
      <c r="T32" s="36"/>
      <c r="U32" s="211"/>
      <c r="V32" s="209"/>
    </row>
    <row r="33" spans="2:24" ht="15.75" thickBot="1" x14ac:dyDescent="0.3">
      <c r="B33" s="26">
        <v>13</v>
      </c>
      <c r="C33" s="27" t="str">
        <f>VLOOKUP(B33,'Planilha Orçamentária'!$B$14:$J$712,4,0)</f>
        <v>INSTALAÇÕES DE ÁGUAS PLUVIAIS</v>
      </c>
      <c r="D33" s="45" t="s">
        <v>121</v>
      </c>
      <c r="E33" s="46">
        <f>'Planilha Orçamentária'!J328</f>
        <v>74723.64</v>
      </c>
      <c r="F33" s="30"/>
      <c r="G33" s="30"/>
      <c r="H33" s="30"/>
      <c r="I33" s="31"/>
      <c r="J33" s="31"/>
      <c r="K33" s="31"/>
      <c r="L33" s="31"/>
      <c r="M33" s="31"/>
      <c r="N33" s="31"/>
      <c r="O33" s="31">
        <f>O34*$E$33</f>
        <v>14944.728000000001</v>
      </c>
      <c r="P33" s="31">
        <f>P34*$E$33</f>
        <v>14944.728000000001</v>
      </c>
      <c r="Q33" s="31">
        <f>Q34*$E$33</f>
        <v>22417.092000000001</v>
      </c>
      <c r="R33" s="31">
        <f>R34*$E$33</f>
        <v>18680.91</v>
      </c>
      <c r="S33" s="31">
        <f>S34*$E$33</f>
        <v>3736.1820000000002</v>
      </c>
      <c r="T33" s="31"/>
      <c r="U33" s="210">
        <f>SUM(I34:T34)</f>
        <v>1</v>
      </c>
      <c r="V33" s="209">
        <f>SUM(I33:T33)</f>
        <v>74723.64</v>
      </c>
    </row>
    <row r="34" spans="2:24" ht="15.75" thickBot="1" x14ac:dyDescent="0.3">
      <c r="B34" s="56"/>
      <c r="C34" s="57"/>
      <c r="D34" s="49" t="s">
        <v>122</v>
      </c>
      <c r="E34" s="35">
        <f>E33/$E$59</f>
        <v>1.2284187535442623E-2</v>
      </c>
      <c r="F34" s="36"/>
      <c r="G34" s="36"/>
      <c r="H34" s="36"/>
      <c r="I34" s="37"/>
      <c r="J34" s="36"/>
      <c r="K34" s="37"/>
      <c r="L34" s="37"/>
      <c r="M34" s="37"/>
      <c r="N34" s="37"/>
      <c r="O34" s="37">
        <v>0.2</v>
      </c>
      <c r="P34" s="37">
        <v>0.2</v>
      </c>
      <c r="Q34" s="37">
        <v>0.3</v>
      </c>
      <c r="R34" s="37">
        <v>0.25</v>
      </c>
      <c r="S34" s="37">
        <v>0.05</v>
      </c>
      <c r="T34" s="36"/>
      <c r="U34" s="211"/>
      <c r="V34" s="209"/>
    </row>
    <row r="35" spans="2:24" ht="15.75" thickBot="1" x14ac:dyDescent="0.3">
      <c r="B35" s="50">
        <v>14</v>
      </c>
      <c r="C35" s="27" t="str">
        <f>VLOOKUP(B35,'Planilha Orçamentária'!$B$14:$J$712,4,0)</f>
        <v>INSTALAÇÕES DE ESGOTO SANITÁRIO</v>
      </c>
      <c r="D35" s="51" t="s">
        <v>121</v>
      </c>
      <c r="E35" s="29">
        <f>'Planilha Orçamentária'!J377</f>
        <v>121253.49999999999</v>
      </c>
      <c r="F35" s="30"/>
      <c r="G35" s="30"/>
      <c r="H35" s="30"/>
      <c r="I35" s="31"/>
      <c r="J35" s="31"/>
      <c r="K35" s="31"/>
      <c r="L35" s="31"/>
      <c r="M35" s="31"/>
      <c r="N35" s="31">
        <f>N36*$E$35</f>
        <v>24250.699999999997</v>
      </c>
      <c r="O35" s="31">
        <f t="shared" ref="O35:R35" si="9">O36*$E$35</f>
        <v>24250.699999999997</v>
      </c>
      <c r="P35" s="31">
        <f t="shared" si="9"/>
        <v>24250.699999999997</v>
      </c>
      <c r="Q35" s="31">
        <f t="shared" si="9"/>
        <v>24250.699999999997</v>
      </c>
      <c r="R35" s="31">
        <f t="shared" si="9"/>
        <v>24250.699999999997</v>
      </c>
      <c r="S35" s="31"/>
      <c r="T35" s="31"/>
      <c r="U35" s="210">
        <f>SUM(I36:T36)</f>
        <v>1</v>
      </c>
      <c r="V35" s="209">
        <f>SUM(I35:T35)</f>
        <v>121253.49999999999</v>
      </c>
    </row>
    <row r="36" spans="2:24" ht="15.75" thickBot="1" x14ac:dyDescent="0.3">
      <c r="B36" s="58"/>
      <c r="C36" s="57"/>
      <c r="D36" s="54" t="s">
        <v>122</v>
      </c>
      <c r="E36" s="43">
        <f>E35/$E$59</f>
        <v>1.9933460593311459E-2</v>
      </c>
      <c r="F36" s="36"/>
      <c r="G36" s="36"/>
      <c r="H36" s="36"/>
      <c r="I36" s="37"/>
      <c r="J36" s="36"/>
      <c r="K36" s="36"/>
      <c r="L36" s="37"/>
      <c r="M36" s="37"/>
      <c r="N36" s="37">
        <v>0.2</v>
      </c>
      <c r="O36" s="37">
        <v>0.2</v>
      </c>
      <c r="P36" s="37">
        <v>0.2</v>
      </c>
      <c r="Q36" s="37">
        <v>0.2</v>
      </c>
      <c r="R36" s="130">
        <v>0.2</v>
      </c>
      <c r="S36" s="36"/>
      <c r="T36" s="36"/>
      <c r="U36" s="211"/>
      <c r="V36" s="209"/>
    </row>
    <row r="37" spans="2:24" ht="15.75" thickBot="1" x14ac:dyDescent="0.3">
      <c r="B37" s="50">
        <v>15</v>
      </c>
      <c r="C37" s="27" t="str">
        <f>VLOOKUP(B37,'Planilha Orçamentária'!$B$14:$J$712,4,0)</f>
        <v>LOUÇAS, ACESSÓRIOS E METAIS</v>
      </c>
      <c r="D37" s="45" t="s">
        <v>121</v>
      </c>
      <c r="E37" s="46">
        <f>'Planilha Orçamentária'!J414</f>
        <v>100239.88000000002</v>
      </c>
      <c r="F37" s="30"/>
      <c r="G37" s="30"/>
      <c r="H37" s="30"/>
      <c r="I37" s="31"/>
      <c r="J37" s="31"/>
      <c r="K37" s="31"/>
      <c r="L37" s="31"/>
      <c r="M37" s="31"/>
      <c r="N37" s="31"/>
      <c r="O37" s="31"/>
      <c r="P37" s="31">
        <f>P38*$E$37</f>
        <v>10023.988000000003</v>
      </c>
      <c r="Q37" s="31">
        <f t="shared" ref="Q37:S37" si="10">Q38*$E$37</f>
        <v>20047.976000000006</v>
      </c>
      <c r="R37" s="31">
        <f t="shared" si="10"/>
        <v>30071.964000000004</v>
      </c>
      <c r="S37" s="31">
        <f t="shared" si="10"/>
        <v>40095.952000000012</v>
      </c>
      <c r="T37" s="31"/>
      <c r="U37" s="210">
        <f>SUM(I38:T38)</f>
        <v>1</v>
      </c>
      <c r="V37" s="209">
        <f>SUM(I37:T37)</f>
        <v>100239.88000000003</v>
      </c>
    </row>
    <row r="38" spans="2:24" ht="15.75" thickBot="1" x14ac:dyDescent="0.3">
      <c r="B38" s="58"/>
      <c r="C38" s="57"/>
      <c r="D38" s="49" t="s">
        <v>122</v>
      </c>
      <c r="E38" s="35">
        <f>E37/$E$59</f>
        <v>1.6478928013280193E-2</v>
      </c>
      <c r="F38" s="36"/>
      <c r="G38" s="36"/>
      <c r="H38" s="36"/>
      <c r="I38" s="37"/>
      <c r="J38" s="36"/>
      <c r="K38" s="36"/>
      <c r="L38" s="36"/>
      <c r="M38" s="36"/>
      <c r="N38" s="36"/>
      <c r="O38" s="36"/>
      <c r="P38" s="130">
        <v>0.1</v>
      </c>
      <c r="Q38" s="130">
        <v>0.2</v>
      </c>
      <c r="R38" s="37">
        <v>0.3</v>
      </c>
      <c r="S38" s="37">
        <v>0.4</v>
      </c>
      <c r="T38" s="36"/>
      <c r="U38" s="211"/>
      <c r="V38" s="209"/>
    </row>
    <row r="39" spans="2:24" ht="15.75" thickBot="1" x14ac:dyDescent="0.3">
      <c r="B39" s="50">
        <v>16</v>
      </c>
      <c r="C39" s="27" t="str">
        <f>VLOOKUP(B39,'Planilha Orçamentária'!$B$14:$J$712,4,0)</f>
        <v>INSTALAÇÕES DE PROTEÇÃO CONTRA INCÊNDIO</v>
      </c>
      <c r="D39" s="51" t="s">
        <v>121</v>
      </c>
      <c r="E39" s="29">
        <f>'Planilha Orçamentária'!J472</f>
        <v>86653.949999999968</v>
      </c>
      <c r="F39" s="30"/>
      <c r="G39" s="30"/>
      <c r="H39" s="30"/>
      <c r="I39" s="31"/>
      <c r="J39" s="31"/>
      <c r="K39" s="31"/>
      <c r="L39" s="31"/>
      <c r="M39" s="31"/>
      <c r="N39" s="31">
        <f>N40*$E$39</f>
        <v>4332.6974999999984</v>
      </c>
      <c r="O39" s="31">
        <f t="shared" ref="O39:S39" si="11">O40*$E$39</f>
        <v>8665.3949999999968</v>
      </c>
      <c r="P39" s="31">
        <f t="shared" si="11"/>
        <v>8665.3949999999968</v>
      </c>
      <c r="Q39" s="31">
        <f t="shared" si="11"/>
        <v>17330.789999999994</v>
      </c>
      <c r="R39" s="31">
        <f t="shared" si="11"/>
        <v>25996.18499999999</v>
      </c>
      <c r="S39" s="31">
        <f t="shared" si="11"/>
        <v>21663.487499999992</v>
      </c>
      <c r="T39" s="31"/>
      <c r="U39" s="210">
        <f>SUM(I40:T40)</f>
        <v>1</v>
      </c>
      <c r="V39" s="209">
        <f>SUM(I39:T39)</f>
        <v>86653.949999999968</v>
      </c>
    </row>
    <row r="40" spans="2:24" ht="15.75" thickBot="1" x14ac:dyDescent="0.3">
      <c r="B40" s="58"/>
      <c r="C40" s="57"/>
      <c r="D40" s="54" t="s">
        <v>122</v>
      </c>
      <c r="E40" s="35">
        <f>E39/$E$59</f>
        <v>1.4245470007709312E-2</v>
      </c>
      <c r="F40" s="36"/>
      <c r="G40" s="36"/>
      <c r="H40" s="36"/>
      <c r="I40" s="37"/>
      <c r="J40" s="36"/>
      <c r="K40" s="36"/>
      <c r="L40" s="37"/>
      <c r="M40" s="37"/>
      <c r="N40" s="37">
        <v>0.05</v>
      </c>
      <c r="O40" s="37">
        <v>0.1</v>
      </c>
      <c r="P40" s="37">
        <v>0.1</v>
      </c>
      <c r="Q40" s="37">
        <v>0.2</v>
      </c>
      <c r="R40" s="37">
        <v>0.3</v>
      </c>
      <c r="S40" s="130">
        <v>0.25</v>
      </c>
      <c r="T40" s="36"/>
      <c r="U40" s="211"/>
      <c r="V40" s="209"/>
    </row>
    <row r="41" spans="2:24" ht="15.75" thickBot="1" x14ac:dyDescent="0.3">
      <c r="B41" s="50">
        <v>17</v>
      </c>
      <c r="C41" s="27" t="str">
        <f>VLOOKUP(B41,'Planilha Orçamentária'!$B$14:$J$712,4,0)</f>
        <v>INSTALAÇÕES ELÉTRICAS - 220v</v>
      </c>
      <c r="D41" s="28" t="s">
        <v>121</v>
      </c>
      <c r="E41" s="29">
        <f>'Planilha Orçamentária'!J573</f>
        <v>329477.65999999997</v>
      </c>
      <c r="F41" s="30"/>
      <c r="G41" s="30"/>
      <c r="H41" s="30"/>
      <c r="I41" s="31"/>
      <c r="J41" s="31"/>
      <c r="K41" s="31"/>
      <c r="L41" s="31">
        <f>L42*$E$41</f>
        <v>16473.882999999998</v>
      </c>
      <c r="M41" s="31">
        <f t="shared" ref="M41:Q41" si="12">M42*$E$41</f>
        <v>32947.765999999996</v>
      </c>
      <c r="N41" s="31">
        <f t="shared" si="12"/>
        <v>32947.765999999996</v>
      </c>
      <c r="O41" s="31">
        <f t="shared" si="12"/>
        <v>65895.531999999992</v>
      </c>
      <c r="P41" s="31">
        <f t="shared" si="12"/>
        <v>98843.297999999995</v>
      </c>
      <c r="Q41" s="31">
        <f t="shared" si="12"/>
        <v>82369.414999999994</v>
      </c>
      <c r="R41" s="31"/>
      <c r="S41" s="31"/>
      <c r="T41" s="31"/>
      <c r="U41" s="210">
        <f>SUM(I42:T42)</f>
        <v>1</v>
      </c>
      <c r="V41" s="209">
        <f>SUM(I41:T41)</f>
        <v>329477.65999999997</v>
      </c>
    </row>
    <row r="42" spans="2:24" ht="15.75" thickBot="1" x14ac:dyDescent="0.3">
      <c r="B42" s="58"/>
      <c r="C42" s="33"/>
      <c r="D42" s="34" t="s">
        <v>122</v>
      </c>
      <c r="E42" s="35">
        <f>E41/$E$59</f>
        <v>5.4164456712478166E-2</v>
      </c>
      <c r="F42" s="36"/>
      <c r="G42" s="36"/>
      <c r="H42" s="36"/>
      <c r="I42" s="37"/>
      <c r="J42" s="36"/>
      <c r="K42" s="36"/>
      <c r="L42" s="130">
        <v>0.05</v>
      </c>
      <c r="M42" s="130">
        <v>0.1</v>
      </c>
      <c r="N42" s="130">
        <v>0.1</v>
      </c>
      <c r="O42" s="130">
        <v>0.2</v>
      </c>
      <c r="P42" s="130">
        <v>0.3</v>
      </c>
      <c r="Q42" s="130">
        <v>0.25</v>
      </c>
      <c r="R42" s="36"/>
      <c r="S42" s="36"/>
      <c r="T42" s="37"/>
      <c r="U42" s="211"/>
      <c r="V42" s="209"/>
    </row>
    <row r="43" spans="2:24" ht="15.75" thickBot="1" x14ac:dyDescent="0.3">
      <c r="B43" s="50">
        <v>18</v>
      </c>
      <c r="C43" s="27" t="str">
        <f>VLOOKUP(B43,'Planilha Orçamentária'!$B$14:$J$712,4,0)</f>
        <v>INSTALAÇÕES DE CABEAMENTO ESTRUTURADO</v>
      </c>
      <c r="D43" s="28" t="s">
        <v>121</v>
      </c>
      <c r="E43" s="29">
        <f>'Planilha Orçamentária'!J607</f>
        <v>72212.62</v>
      </c>
      <c r="F43" s="30"/>
      <c r="G43" s="30"/>
      <c r="H43" s="30"/>
      <c r="I43" s="31"/>
      <c r="J43" s="31"/>
      <c r="K43" s="31"/>
      <c r="L43" s="31"/>
      <c r="M43" s="31"/>
      <c r="N43" s="31"/>
      <c r="O43" s="31"/>
      <c r="P43" s="31"/>
      <c r="Q43" s="31">
        <f>Q44*$E$43</f>
        <v>14442.523999999999</v>
      </c>
      <c r="R43" s="31">
        <f t="shared" ref="R43:T43" si="13">R44*$E$43</f>
        <v>21663.785999999996</v>
      </c>
      <c r="S43" s="31">
        <f t="shared" si="13"/>
        <v>21663.785999999996</v>
      </c>
      <c r="T43" s="31">
        <f t="shared" si="13"/>
        <v>14442.523999999999</v>
      </c>
      <c r="U43" s="210">
        <f>SUM(I44:T44)</f>
        <v>1</v>
      </c>
      <c r="V43" s="209">
        <f>SUM(I43:T43)</f>
        <v>72212.62</v>
      </c>
    </row>
    <row r="44" spans="2:24" ht="15.75" thickBot="1" x14ac:dyDescent="0.3">
      <c r="B44" s="58"/>
      <c r="C44" s="33"/>
      <c r="D44" s="34" t="s">
        <v>122</v>
      </c>
      <c r="E44" s="35">
        <f>E43/$E$59</f>
        <v>1.1871388579379357E-2</v>
      </c>
      <c r="F44" s="36"/>
      <c r="G44" s="36"/>
      <c r="H44" s="36"/>
      <c r="I44" s="37"/>
      <c r="J44" s="37"/>
      <c r="K44" s="37"/>
      <c r="L44" s="37"/>
      <c r="M44" s="37"/>
      <c r="N44" s="37"/>
      <c r="O44" s="37"/>
      <c r="P44" s="37"/>
      <c r="Q44" s="37">
        <v>0.2</v>
      </c>
      <c r="R44" s="37">
        <v>0.3</v>
      </c>
      <c r="S44" s="37">
        <v>0.3</v>
      </c>
      <c r="T44" s="37">
        <v>0.2</v>
      </c>
      <c r="U44" s="211"/>
      <c r="V44" s="209"/>
      <c r="X44" s="3"/>
    </row>
    <row r="45" spans="2:24" ht="15.75" thickBot="1" x14ac:dyDescent="0.3">
      <c r="B45" s="50">
        <v>19</v>
      </c>
      <c r="C45" s="27" t="str">
        <f>VLOOKUP(B45,'Planilha Orçamentária'!$B$14:$J$712,4,0)</f>
        <v>INSTALAÇÕES DO SISTEMA DE PROTEÇÃO CONTRA DESCARGAS ATMOSFÉRICAS (SPDA)</v>
      </c>
      <c r="D45" s="28" t="s">
        <v>121</v>
      </c>
      <c r="E45" s="29">
        <f>'Planilha Orçamentária'!J616</f>
        <v>46642.600000000006</v>
      </c>
      <c r="F45" s="30"/>
      <c r="G45" s="30"/>
      <c r="H45" s="30"/>
      <c r="I45" s="31"/>
      <c r="J45" s="31"/>
      <c r="K45" s="31"/>
      <c r="L45" s="31"/>
      <c r="M45" s="31">
        <f>M46*$E$45</f>
        <v>2332.1300000000006</v>
      </c>
      <c r="N45" s="31">
        <f>N46*$E$45</f>
        <v>2332.1300000000006</v>
      </c>
      <c r="O45" s="31"/>
      <c r="P45" s="31"/>
      <c r="Q45" s="31">
        <f t="shared" ref="Q45:T45" si="14">Q46*$E$45</f>
        <v>13992.78</v>
      </c>
      <c r="R45" s="31">
        <f t="shared" si="14"/>
        <v>9328.5200000000023</v>
      </c>
      <c r="S45" s="31">
        <f t="shared" si="14"/>
        <v>9328.5200000000023</v>
      </c>
      <c r="T45" s="31">
        <f t="shared" si="14"/>
        <v>9328.5200000000023</v>
      </c>
      <c r="U45" s="210">
        <f>SUM(I46:T46)</f>
        <v>1</v>
      </c>
      <c r="V45" s="209">
        <f>SUM(I45:T45)</f>
        <v>46642.600000000013</v>
      </c>
      <c r="X45" s="3"/>
    </row>
    <row r="46" spans="2:24" ht="15.75" thickBot="1" x14ac:dyDescent="0.3">
      <c r="B46" s="58"/>
      <c r="C46" s="33"/>
      <c r="D46" s="34" t="s">
        <v>122</v>
      </c>
      <c r="E46" s="35">
        <f>E45/$E$59</f>
        <v>7.667806942229208E-3</v>
      </c>
      <c r="F46" s="36"/>
      <c r="G46" s="36"/>
      <c r="H46" s="36"/>
      <c r="I46" s="37"/>
      <c r="J46" s="37"/>
      <c r="K46" s="37"/>
      <c r="L46" s="37"/>
      <c r="M46" s="37">
        <v>0.05</v>
      </c>
      <c r="N46" s="37">
        <v>0.05</v>
      </c>
      <c r="O46" s="37"/>
      <c r="P46" s="37"/>
      <c r="Q46" s="37">
        <v>0.3</v>
      </c>
      <c r="R46" s="37">
        <v>0.2</v>
      </c>
      <c r="S46" s="37">
        <v>0.2</v>
      </c>
      <c r="T46" s="37">
        <v>0.2</v>
      </c>
      <c r="U46" s="211"/>
      <c r="V46" s="209"/>
      <c r="X46" s="3"/>
    </row>
    <row r="47" spans="2:24" ht="15.75" thickBot="1" x14ac:dyDescent="0.3">
      <c r="B47" s="50">
        <v>20</v>
      </c>
      <c r="C47" s="27" t="str">
        <f>VLOOKUP(B47,'Planilha Orçamentária'!$B$14:$J$712,4,0)</f>
        <v>INSTALAÇÕES DE CLIMATIZAÇÃO</v>
      </c>
      <c r="D47" s="28" t="s">
        <v>121</v>
      </c>
      <c r="E47" s="29">
        <f>'Planilha Orçamentária'!J628</f>
        <v>29024.67</v>
      </c>
      <c r="F47" s="30"/>
      <c r="G47" s="30"/>
      <c r="H47" s="30"/>
      <c r="I47" s="31"/>
      <c r="J47" s="31"/>
      <c r="K47" s="31"/>
      <c r="L47" s="31"/>
      <c r="M47" s="31"/>
      <c r="N47" s="31">
        <f>N48*$E$47</f>
        <v>5804.9340000000002</v>
      </c>
      <c r="O47" s="31"/>
      <c r="P47" s="31"/>
      <c r="Q47" s="31"/>
      <c r="R47" s="31"/>
      <c r="S47" s="31">
        <f>S48*$E$47</f>
        <v>23219.736000000001</v>
      </c>
      <c r="T47" s="31"/>
      <c r="U47" s="210">
        <f>SUM(I48:T48)</f>
        <v>1</v>
      </c>
      <c r="V47" s="209">
        <f>SUM(I47:T47)</f>
        <v>29024.670000000002</v>
      </c>
      <c r="X47" s="3"/>
    </row>
    <row r="48" spans="2:24" ht="15.75" thickBot="1" x14ac:dyDescent="0.3">
      <c r="B48" s="58"/>
      <c r="C48" s="33"/>
      <c r="D48" s="34" t="s">
        <v>122</v>
      </c>
      <c r="E48" s="35">
        <f>E47/$E$59</f>
        <v>4.7715085806089661E-3</v>
      </c>
      <c r="F48" s="36"/>
      <c r="G48" s="36"/>
      <c r="H48" s="36"/>
      <c r="I48" s="37"/>
      <c r="J48" s="37"/>
      <c r="K48" s="37"/>
      <c r="L48" s="37"/>
      <c r="M48" s="37"/>
      <c r="N48" s="37">
        <v>0.2</v>
      </c>
      <c r="O48" s="37"/>
      <c r="P48" s="37"/>
      <c r="Q48" s="37"/>
      <c r="R48" s="37"/>
      <c r="S48" s="37">
        <v>0.8</v>
      </c>
      <c r="T48" s="37"/>
      <c r="U48" s="211"/>
      <c r="V48" s="209"/>
      <c r="X48" s="3"/>
    </row>
    <row r="49" spans="2:27" ht="15.75" thickBot="1" x14ac:dyDescent="0.3">
      <c r="B49" s="50">
        <v>21</v>
      </c>
      <c r="C49" s="27" t="str">
        <f>VLOOKUP(B49,'Planilha Orçamentária'!$B$14:$J$712,4,0)</f>
        <v>INSTALAÇÕES DE EXAUSTÃO MECÂNICA</v>
      </c>
      <c r="D49" s="28" t="s">
        <v>121</v>
      </c>
      <c r="E49" s="29">
        <f>'Planilha Orçamentária'!J634</f>
        <v>14617.39</v>
      </c>
      <c r="F49" s="30"/>
      <c r="G49" s="30"/>
      <c r="H49" s="30"/>
      <c r="I49" s="31"/>
      <c r="J49" s="31"/>
      <c r="K49" s="31"/>
      <c r="L49" s="31"/>
      <c r="M49" s="31"/>
      <c r="N49" s="31"/>
      <c r="O49" s="31"/>
      <c r="P49" s="31"/>
      <c r="Q49" s="31"/>
      <c r="R49" s="31"/>
      <c r="S49" s="31"/>
      <c r="T49" s="31">
        <f>T50*$E$49</f>
        <v>14617.39</v>
      </c>
      <c r="U49" s="210">
        <f>SUM(I50:T50)</f>
        <v>1</v>
      </c>
      <c r="V49" s="209">
        <f>SUM(I49:T49)</f>
        <v>14617.39</v>
      </c>
      <c r="X49" s="3"/>
    </row>
    <row r="50" spans="2:27" ht="15.75" thickBot="1" x14ac:dyDescent="0.3">
      <c r="B50" s="58"/>
      <c r="C50" s="33"/>
      <c r="D50" s="34" t="s">
        <v>122</v>
      </c>
      <c r="E50" s="35">
        <f>E49/$E$59</f>
        <v>2.403024799631062E-3</v>
      </c>
      <c r="F50" s="36"/>
      <c r="G50" s="36"/>
      <c r="H50" s="36"/>
      <c r="I50" s="37"/>
      <c r="J50" s="37"/>
      <c r="K50" s="37"/>
      <c r="L50" s="37"/>
      <c r="M50" s="37"/>
      <c r="N50" s="37"/>
      <c r="O50" s="37"/>
      <c r="P50" s="37"/>
      <c r="Q50" s="37"/>
      <c r="R50" s="37"/>
      <c r="S50" s="37"/>
      <c r="T50" s="37">
        <v>1</v>
      </c>
      <c r="U50" s="211"/>
      <c r="V50" s="209"/>
      <c r="X50" s="3"/>
    </row>
    <row r="51" spans="2:27" ht="15.75" thickBot="1" x14ac:dyDescent="0.3">
      <c r="B51" s="50">
        <v>22</v>
      </c>
      <c r="C51" s="27" t="str">
        <f>VLOOKUP(B51,'Planilha Orçamentária'!$B$14:$J$712,4,0)</f>
        <v>INSTALAÇÕES DE GÁS COMBUSTÍVEL</v>
      </c>
      <c r="D51" s="28" t="s">
        <v>121</v>
      </c>
      <c r="E51" s="29">
        <f>'Planilha Orçamentária'!J649</f>
        <v>5901.38</v>
      </c>
      <c r="F51" s="30"/>
      <c r="G51" s="30"/>
      <c r="H51" s="30"/>
      <c r="I51" s="31"/>
      <c r="J51" s="31"/>
      <c r="K51" s="31"/>
      <c r="L51" s="31"/>
      <c r="M51" s="31"/>
      <c r="N51" s="31">
        <f>N52*$E$51</f>
        <v>1770.414</v>
      </c>
      <c r="O51" s="31">
        <f>O52*$E$51</f>
        <v>1770.414</v>
      </c>
      <c r="P51" s="31"/>
      <c r="Q51" s="31"/>
      <c r="R51" s="31">
        <f>R52*$E$51</f>
        <v>1180.2760000000001</v>
      </c>
      <c r="S51" s="31">
        <f>S52*$E$51</f>
        <v>1180.2760000000001</v>
      </c>
      <c r="T51" s="31"/>
      <c r="U51" s="210">
        <f>SUM(I52:T52)</f>
        <v>1</v>
      </c>
      <c r="V51" s="209">
        <f>SUM(I51:T51)</f>
        <v>5901.38</v>
      </c>
      <c r="X51" s="3"/>
    </row>
    <row r="52" spans="2:27" ht="15.75" thickBot="1" x14ac:dyDescent="0.3">
      <c r="B52" s="58"/>
      <c r="C52" s="33"/>
      <c r="D52" s="34" t="s">
        <v>122</v>
      </c>
      <c r="E52" s="35">
        <f>E51/$E$59</f>
        <v>9.701569494996548E-4</v>
      </c>
      <c r="F52" s="36"/>
      <c r="G52" s="36"/>
      <c r="H52" s="36"/>
      <c r="I52" s="37"/>
      <c r="J52" s="37"/>
      <c r="K52" s="37"/>
      <c r="L52" s="37"/>
      <c r="M52" s="37"/>
      <c r="N52" s="37">
        <v>0.3</v>
      </c>
      <c r="O52" s="37">
        <v>0.3</v>
      </c>
      <c r="P52" s="37"/>
      <c r="Q52" s="37"/>
      <c r="R52" s="37">
        <v>0.2</v>
      </c>
      <c r="S52" s="37">
        <v>0.2</v>
      </c>
      <c r="T52" s="37"/>
      <c r="U52" s="211"/>
      <c r="V52" s="209"/>
      <c r="X52" s="3"/>
    </row>
    <row r="53" spans="2:27" ht="15.75" thickBot="1" x14ac:dyDescent="0.3">
      <c r="B53" s="50">
        <v>23</v>
      </c>
      <c r="C53" s="27" t="str">
        <f>VLOOKUP(B53,'Planilha Orçamentária'!$B$14:$J$712,4,0)</f>
        <v>SERVIÇOS COMPLEMENTARES</v>
      </c>
      <c r="D53" s="28" t="s">
        <v>121</v>
      </c>
      <c r="E53" s="29">
        <f>'Planilha Orçamentária'!J663</f>
        <v>167857.36</v>
      </c>
      <c r="F53" s="30"/>
      <c r="G53" s="30"/>
      <c r="H53" s="30"/>
      <c r="I53" s="31"/>
      <c r="J53" s="31"/>
      <c r="K53" s="31"/>
      <c r="L53" s="31">
        <f>L54*$E$53</f>
        <v>16785.736000000001</v>
      </c>
      <c r="M53" s="31">
        <f>M54*$E$53</f>
        <v>16785.736000000001</v>
      </c>
      <c r="N53" s="31"/>
      <c r="O53" s="31"/>
      <c r="P53" s="31">
        <f>P54*$E$53</f>
        <v>41964.34</v>
      </c>
      <c r="Q53" s="31">
        <f>Q54*$E$53</f>
        <v>50357.207999999991</v>
      </c>
      <c r="R53" s="31">
        <f>R54*$E$53</f>
        <v>41964.34</v>
      </c>
      <c r="S53" s="31"/>
      <c r="T53" s="31"/>
      <c r="U53" s="210">
        <f>SUM(I54:T54)</f>
        <v>1</v>
      </c>
      <c r="V53" s="209">
        <f>SUM(I53:T53)</f>
        <v>167857.36</v>
      </c>
      <c r="X53" s="3"/>
    </row>
    <row r="54" spans="2:27" ht="15.75" thickBot="1" x14ac:dyDescent="0.3">
      <c r="B54" s="58"/>
      <c r="C54" s="33"/>
      <c r="D54" s="34" t="s">
        <v>122</v>
      </c>
      <c r="E54" s="35">
        <f>E53/$E$59</f>
        <v>2.7594898875968901E-2</v>
      </c>
      <c r="F54" s="36"/>
      <c r="G54" s="36"/>
      <c r="H54" s="36"/>
      <c r="I54" s="37"/>
      <c r="J54" s="37"/>
      <c r="K54" s="37"/>
      <c r="L54" s="37">
        <v>0.1</v>
      </c>
      <c r="M54" s="37">
        <v>0.1</v>
      </c>
      <c r="N54" s="37"/>
      <c r="O54" s="37"/>
      <c r="P54" s="37">
        <v>0.25</v>
      </c>
      <c r="Q54" s="37">
        <v>0.3</v>
      </c>
      <c r="R54" s="37">
        <v>0.25</v>
      </c>
      <c r="S54" s="37"/>
      <c r="T54" s="37"/>
      <c r="U54" s="211"/>
      <c r="V54" s="209"/>
      <c r="X54" s="3"/>
    </row>
    <row r="55" spans="2:27" ht="15.75" thickBot="1" x14ac:dyDescent="0.3">
      <c r="B55" s="50">
        <v>24</v>
      </c>
      <c r="C55" s="27" t="str">
        <f>VLOOKUP(B55,'Planilha Orçamentária'!$B$14:$J$712,4,0)</f>
        <v>FECHAMENTO - MURO</v>
      </c>
      <c r="D55" s="28" t="s">
        <v>121</v>
      </c>
      <c r="E55" s="29">
        <f>'Planilha Orçamentária'!J704</f>
        <v>329977.44</v>
      </c>
      <c r="F55" s="30"/>
      <c r="G55" s="30"/>
      <c r="H55" s="30"/>
      <c r="I55" s="31"/>
      <c r="J55" s="31"/>
      <c r="K55" s="31"/>
      <c r="L55" s="31"/>
      <c r="M55" s="31"/>
      <c r="N55" s="31"/>
      <c r="O55" s="31"/>
      <c r="P55" s="31"/>
      <c r="Q55" s="31">
        <f>Q56*$E$55</f>
        <v>131990.976</v>
      </c>
      <c r="R55" s="31">
        <f>R56*$E$55</f>
        <v>197986.46400000001</v>
      </c>
      <c r="S55" s="31"/>
      <c r="T55" s="31"/>
      <c r="U55" s="210">
        <f>SUM(I56:T56)</f>
        <v>1</v>
      </c>
      <c r="V55" s="209">
        <f>SUM(I55:T55)</f>
        <v>329977.44</v>
      </c>
      <c r="X55" s="3"/>
    </row>
    <row r="56" spans="2:27" ht="15.75" thickBot="1" x14ac:dyDescent="0.3">
      <c r="B56" s="58"/>
      <c r="C56" s="33"/>
      <c r="D56" s="34" t="s">
        <v>122</v>
      </c>
      <c r="E56" s="35">
        <f>E55/$E$59</f>
        <v>5.4246618010381532E-2</v>
      </c>
      <c r="F56" s="36"/>
      <c r="G56" s="36"/>
      <c r="H56" s="36"/>
      <c r="I56" s="37"/>
      <c r="J56" s="37"/>
      <c r="K56" s="37"/>
      <c r="L56" s="37"/>
      <c r="M56" s="37"/>
      <c r="N56" s="37"/>
      <c r="O56" s="37"/>
      <c r="P56" s="37"/>
      <c r="Q56" s="37">
        <v>0.4</v>
      </c>
      <c r="R56" s="37">
        <v>0.6</v>
      </c>
      <c r="S56" s="37"/>
      <c r="T56" s="37"/>
      <c r="U56" s="211"/>
      <c r="V56" s="209"/>
      <c r="X56" s="3"/>
    </row>
    <row r="57" spans="2:27" x14ac:dyDescent="0.25">
      <c r="B57" s="26">
        <v>25</v>
      </c>
      <c r="C57" s="27" t="str">
        <f>VLOOKUP(B57,'Planilha Orçamentária'!$B$14:$J$712,4,0)</f>
        <v>SERVIÇOS FINAIS</v>
      </c>
      <c r="D57" s="28" t="s">
        <v>121</v>
      </c>
      <c r="E57" s="29">
        <f>'Planilha Orçamentária'!J710</f>
        <v>53621.570000000007</v>
      </c>
      <c r="F57" s="30"/>
      <c r="G57" s="30"/>
      <c r="H57" s="30"/>
      <c r="I57" s="31"/>
      <c r="J57" s="31"/>
      <c r="K57" s="31"/>
      <c r="L57" s="31"/>
      <c r="M57" s="31"/>
      <c r="N57" s="31"/>
      <c r="O57" s="31"/>
      <c r="P57" s="31"/>
      <c r="Q57" s="31"/>
      <c r="R57" s="31"/>
      <c r="S57" s="31">
        <f>S58*$E$57</f>
        <v>26810.785000000003</v>
      </c>
      <c r="T57" s="31">
        <f>T58*$E$57</f>
        <v>26810.785000000003</v>
      </c>
      <c r="U57" s="210">
        <f>SUM(I58:T58)</f>
        <v>1</v>
      </c>
      <c r="V57" s="212">
        <f>E57</f>
        <v>53621.570000000007</v>
      </c>
      <c r="X57" s="3"/>
    </row>
    <row r="58" spans="2:27" ht="15.75" thickBot="1" x14ac:dyDescent="0.3">
      <c r="B58" s="32"/>
      <c r="C58" s="33"/>
      <c r="D58" s="34" t="s">
        <v>122</v>
      </c>
      <c r="E58" s="35">
        <f>E57/$E$59</f>
        <v>8.8151142238903791E-3</v>
      </c>
      <c r="F58" s="36"/>
      <c r="G58" s="36"/>
      <c r="H58" s="36"/>
      <c r="I58" s="37"/>
      <c r="J58" s="37"/>
      <c r="K58" s="37"/>
      <c r="L58" s="37"/>
      <c r="M58" s="37"/>
      <c r="N58" s="37"/>
      <c r="O58" s="37"/>
      <c r="P58" s="37"/>
      <c r="Q58" s="37"/>
      <c r="R58" s="37"/>
      <c r="S58" s="37">
        <v>0.5</v>
      </c>
      <c r="T58" s="37">
        <v>0.5</v>
      </c>
      <c r="U58" s="211"/>
      <c r="V58" s="212"/>
      <c r="X58" s="3"/>
    </row>
    <row r="59" spans="2:27" ht="15.75" thickBot="1" x14ac:dyDescent="0.3">
      <c r="B59" s="61"/>
      <c r="C59" s="62" t="s">
        <v>14</v>
      </c>
      <c r="D59" s="63"/>
      <c r="E59" s="64">
        <f>E9+E11+E13+E15+E17+E19+E21+E23+E25+E27+E29+E31+E33+E35+E37+E39+E41+E43+E45+E47+E49+E51+E53+E55+E57</f>
        <v>6082912.6699999999</v>
      </c>
      <c r="F59" s="65"/>
      <c r="G59" s="65"/>
      <c r="H59" s="65"/>
      <c r="I59" s="65"/>
      <c r="J59" s="65"/>
      <c r="K59" s="65"/>
      <c r="L59" s="65"/>
      <c r="M59" s="65"/>
      <c r="N59" s="65"/>
      <c r="O59" s="65"/>
      <c r="P59" s="65"/>
      <c r="Q59" s="65"/>
      <c r="R59" s="65"/>
      <c r="S59" s="65"/>
      <c r="T59" s="65"/>
      <c r="U59" s="65"/>
      <c r="V59" s="213">
        <f>SUM(V9:V58)</f>
        <v>6082912.669999999</v>
      </c>
      <c r="X59" s="66"/>
    </row>
    <row r="60" spans="2:27" x14ac:dyDescent="0.25">
      <c r="B60" s="67"/>
      <c r="C60" s="53"/>
      <c r="D60" s="54"/>
      <c r="E60" s="68"/>
      <c r="F60" s="44"/>
      <c r="G60" s="44"/>
      <c r="H60" s="44"/>
      <c r="I60" s="44"/>
      <c r="J60" s="44"/>
      <c r="K60" s="44"/>
      <c r="L60" s="44"/>
      <c r="M60" s="44"/>
      <c r="N60" s="44"/>
      <c r="O60" s="44"/>
      <c r="P60" s="44"/>
      <c r="Q60" s="44"/>
      <c r="R60" s="44"/>
      <c r="S60" s="44"/>
      <c r="T60" s="44"/>
      <c r="U60" s="44"/>
      <c r="V60" s="213"/>
    </row>
    <row r="61" spans="2:27" x14ac:dyDescent="0.25">
      <c r="B61" s="5"/>
      <c r="C61" s="69" t="s">
        <v>123</v>
      </c>
      <c r="D61" s="70"/>
      <c r="E61" s="71"/>
      <c r="F61" s="72"/>
      <c r="G61" s="72"/>
      <c r="H61" s="72"/>
      <c r="I61" s="72">
        <f>I9+I11+I13+I15+I17+I19+I21+I23+I25+I27+I29+I31+I33+I35+I37+I39+I41+I43+I45+I47+I49+I51+I53+I55+I57</f>
        <v>151864.16250000001</v>
      </c>
      <c r="J61" s="72">
        <f>J9+J11+J13+J15+J17+J19+J21+J23+J25+J27+J29+J31+J33+J35+J37+J39+J41+J43+J45+J47+J49+J51+J53+J55+J57</f>
        <v>220546.01577272726</v>
      </c>
      <c r="K61" s="72">
        <f>K9+K11+K13+K15+K17+K19+K21+K23+K25+K27+K29+K31+K33+K35+K37+K39+K41+K43+K45+K47+K49+K51+K53+K55+K57</f>
        <v>124991.69027272725</v>
      </c>
      <c r="L61" s="72">
        <f t="shared" ref="L61:T61" si="15">L9+L11+L13+L15+L17+L19+L21+L23+L25+L27+L29+L31+L33+L35+L37+L39+L41+L43+L45+L47+L49+L51+L53+L55+L57</f>
        <v>460659.93077272718</v>
      </c>
      <c r="M61" s="72">
        <f>M9+M11+M13+M15+M17+M19+M21+M23+M25+M27+M29+M31+M33+M35+M37+M39+M41+M43+M45+M47+M49+M51+M53+M55+M57</f>
        <v>768284.21227272716</v>
      </c>
      <c r="N61" s="72">
        <f t="shared" si="15"/>
        <v>772917.68727272714</v>
      </c>
      <c r="O61" s="72">
        <f t="shared" si="15"/>
        <v>967253.71427272726</v>
      </c>
      <c r="P61" s="72">
        <f t="shared" si="15"/>
        <v>721101.97927272704</v>
      </c>
      <c r="Q61" s="72">
        <f t="shared" si="15"/>
        <v>710863.18727272726</v>
      </c>
      <c r="R61" s="72">
        <f t="shared" si="15"/>
        <v>728262.4602727273</v>
      </c>
      <c r="S61" s="72">
        <f t="shared" si="15"/>
        <v>336633.49377272732</v>
      </c>
      <c r="T61" s="72">
        <f t="shared" si="15"/>
        <v>119534.13627272728</v>
      </c>
      <c r="U61" s="73"/>
      <c r="V61" s="74"/>
      <c r="X61" s="2"/>
      <c r="Y61" s="2"/>
      <c r="Z61" s="2"/>
      <c r="AA61" s="2"/>
    </row>
    <row r="62" spans="2:27" x14ac:dyDescent="0.25">
      <c r="B62" s="75"/>
      <c r="C62" s="76" t="s">
        <v>124</v>
      </c>
      <c r="D62" s="70"/>
      <c r="E62" s="77"/>
      <c r="F62" s="77"/>
      <c r="G62" s="77"/>
      <c r="H62" s="77"/>
      <c r="I62" s="77">
        <f>I61/$E$59</f>
        <v>2.4965698299265572E-2</v>
      </c>
      <c r="J62" s="77">
        <f t="shared" ref="J62:T62" si="16">J61/$E$59</f>
        <v>3.6256646731166575E-2</v>
      </c>
      <c r="K62" s="77">
        <f t="shared" si="16"/>
        <v>2.0548000119937158E-2</v>
      </c>
      <c r="L62" s="77">
        <f t="shared" si="16"/>
        <v>7.5730156877745744E-2</v>
      </c>
      <c r="M62" s="77">
        <f t="shared" si="16"/>
        <v>0.12630202897072451</v>
      </c>
      <c r="N62" s="77">
        <f t="shared" si="16"/>
        <v>0.12706374876704044</v>
      </c>
      <c r="O62" s="77">
        <f t="shared" si="16"/>
        <v>0.1590116062397337</v>
      </c>
      <c r="P62" s="77">
        <f t="shared" si="16"/>
        <v>0.11854550909946354</v>
      </c>
      <c r="Q62" s="77">
        <f t="shared" si="16"/>
        <v>0.11686230360968297</v>
      </c>
      <c r="R62" s="77">
        <f t="shared" si="16"/>
        <v>0.11972265586918697</v>
      </c>
      <c r="S62" s="77">
        <f t="shared" si="16"/>
        <v>5.5340839501601347E-2</v>
      </c>
      <c r="T62" s="77">
        <f t="shared" si="16"/>
        <v>1.9650805914451386E-2</v>
      </c>
      <c r="U62" s="77"/>
      <c r="V62" s="74"/>
    </row>
    <row r="63" spans="2:27" x14ac:dyDescent="0.25">
      <c r="B63" s="75"/>
      <c r="C63" s="76" t="s">
        <v>125</v>
      </c>
      <c r="D63" s="70"/>
      <c r="E63" s="71"/>
      <c r="F63" s="71"/>
      <c r="G63" s="71"/>
      <c r="H63" s="71"/>
      <c r="I63" s="71">
        <f>I61</f>
        <v>151864.16250000001</v>
      </c>
      <c r="J63" s="71">
        <f>SUM($I$61:J61)</f>
        <v>372410.17827272729</v>
      </c>
      <c r="K63" s="71">
        <f>SUM($I$61:K61)</f>
        <v>497401.86854545458</v>
      </c>
      <c r="L63" s="71">
        <f>SUM($I$61:L61)</f>
        <v>958061.79931818182</v>
      </c>
      <c r="M63" s="71">
        <f>SUM($I$61:M61)</f>
        <v>1726346.011590909</v>
      </c>
      <c r="N63" s="71">
        <f>SUM($I$61:N61)</f>
        <v>2499263.6988636362</v>
      </c>
      <c r="O63" s="71">
        <f>SUM($I$61:O61)</f>
        <v>3466517.4131363635</v>
      </c>
      <c r="P63" s="71">
        <f>SUM($I$61:P61)</f>
        <v>4187619.3924090904</v>
      </c>
      <c r="Q63" s="71">
        <f>SUM($I$61:Q61)</f>
        <v>4898482.5796818174</v>
      </c>
      <c r="R63" s="71">
        <f>SUM($I$61:R61)</f>
        <v>5626745.039954545</v>
      </c>
      <c r="S63" s="71">
        <f>SUM($I$61:S61)</f>
        <v>5963378.5337272724</v>
      </c>
      <c r="T63" s="71">
        <f>SUM($I$61:T61)</f>
        <v>6082912.6699999999</v>
      </c>
      <c r="U63" s="71"/>
      <c r="V63" s="78"/>
    </row>
    <row r="64" spans="2:27" ht="15.75" thickBot="1" x14ac:dyDescent="0.3">
      <c r="B64" s="75"/>
      <c r="C64" s="79" t="s">
        <v>126</v>
      </c>
      <c r="D64" s="70"/>
      <c r="E64" s="77"/>
      <c r="F64" s="80"/>
      <c r="G64" s="80"/>
      <c r="H64" s="80"/>
      <c r="I64" s="80">
        <f>I63/$E$59</f>
        <v>2.4965698299265572E-2</v>
      </c>
      <c r="J64" s="80">
        <f t="shared" ref="J64:T64" si="17">J63/$E$59</f>
        <v>6.1222345030432154E-2</v>
      </c>
      <c r="K64" s="80">
        <f t="shared" si="17"/>
        <v>8.1770345150369322E-2</v>
      </c>
      <c r="L64" s="80">
        <f t="shared" si="17"/>
        <v>0.15750050202811505</v>
      </c>
      <c r="M64" s="80">
        <f t="shared" si="17"/>
        <v>0.28380253099883956</v>
      </c>
      <c r="N64" s="80">
        <f t="shared" si="17"/>
        <v>0.41086627976588003</v>
      </c>
      <c r="O64" s="80">
        <f t="shared" si="17"/>
        <v>0.56987788600561373</v>
      </c>
      <c r="P64" s="80">
        <f t="shared" si="17"/>
        <v>0.68842339510507722</v>
      </c>
      <c r="Q64" s="80">
        <f t="shared" si="17"/>
        <v>0.80528569871476019</v>
      </c>
      <c r="R64" s="80">
        <f t="shared" si="17"/>
        <v>0.92500835458394726</v>
      </c>
      <c r="S64" s="80">
        <f t="shared" si="17"/>
        <v>0.98034919408554855</v>
      </c>
      <c r="T64" s="80">
        <f t="shared" si="17"/>
        <v>1</v>
      </c>
      <c r="U64" s="81"/>
      <c r="V64" s="82"/>
    </row>
    <row r="65" spans="5:20" x14ac:dyDescent="0.25">
      <c r="J65" s="132"/>
      <c r="K65" s="132"/>
      <c r="L65" s="132"/>
      <c r="M65" s="132"/>
      <c r="N65" s="132"/>
      <c r="O65" s="132"/>
      <c r="P65" s="132"/>
      <c r="Q65" s="132"/>
      <c r="R65" s="132"/>
      <c r="S65" s="132"/>
      <c r="T65" s="132"/>
    </row>
    <row r="67" spans="5:20" x14ac:dyDescent="0.25">
      <c r="E67" s="214" t="s">
        <v>103</v>
      </c>
      <c r="F67" s="214"/>
      <c r="G67" s="214"/>
      <c r="H67" s="214"/>
      <c r="I67" s="214"/>
      <c r="J67" s="214"/>
      <c r="K67" s="214"/>
    </row>
    <row r="68" spans="5:20" x14ac:dyDescent="0.25">
      <c r="E68" s="215" t="s">
        <v>104</v>
      </c>
      <c r="F68" s="215"/>
      <c r="G68" s="215"/>
      <c r="H68" s="215"/>
      <c r="I68" s="215"/>
      <c r="J68" s="215"/>
      <c r="K68" s="215"/>
    </row>
    <row r="69" spans="5:20" x14ac:dyDescent="0.25">
      <c r="E69" s="214" t="s">
        <v>105</v>
      </c>
      <c r="F69" s="214"/>
      <c r="G69" s="214"/>
      <c r="H69" s="214"/>
      <c r="I69" s="214"/>
      <c r="J69" s="214"/>
      <c r="K69" s="214"/>
    </row>
    <row r="70" spans="5:20" x14ac:dyDescent="0.25">
      <c r="E70" s="214" t="s">
        <v>106</v>
      </c>
      <c r="F70" s="214"/>
      <c r="G70" s="214"/>
      <c r="H70" s="214"/>
      <c r="I70" s="214"/>
      <c r="J70" s="214"/>
      <c r="K70" s="214"/>
    </row>
  </sheetData>
  <mergeCells count="61">
    <mergeCell ref="E67:K67"/>
    <mergeCell ref="E68:K68"/>
    <mergeCell ref="E69:K69"/>
    <mergeCell ref="E70:K70"/>
    <mergeCell ref="U47:U48"/>
    <mergeCell ref="U49:U50"/>
    <mergeCell ref="U51:U52"/>
    <mergeCell ref="U55:U56"/>
    <mergeCell ref="U53:U54"/>
    <mergeCell ref="U45:U46"/>
    <mergeCell ref="V45:V46"/>
    <mergeCell ref="U57:U58"/>
    <mergeCell ref="V57:V58"/>
    <mergeCell ref="V59:V60"/>
    <mergeCell ref="V47:V48"/>
    <mergeCell ref="V49:V50"/>
    <mergeCell ref="V51:V52"/>
    <mergeCell ref="V55:V56"/>
    <mergeCell ref="V53:V54"/>
    <mergeCell ref="U39:U40"/>
    <mergeCell ref="V39:V40"/>
    <mergeCell ref="U41:U42"/>
    <mergeCell ref="V41:V42"/>
    <mergeCell ref="U43:U44"/>
    <mergeCell ref="V43:V44"/>
    <mergeCell ref="U33:U34"/>
    <mergeCell ref="V33:V34"/>
    <mergeCell ref="U35:U36"/>
    <mergeCell ref="V35:V36"/>
    <mergeCell ref="U37:U38"/>
    <mergeCell ref="V37:V38"/>
    <mergeCell ref="U27:U28"/>
    <mergeCell ref="V27:V28"/>
    <mergeCell ref="U29:U30"/>
    <mergeCell ref="V29:V30"/>
    <mergeCell ref="U31:U32"/>
    <mergeCell ref="V31:V32"/>
    <mergeCell ref="U21:U22"/>
    <mergeCell ref="V21:V22"/>
    <mergeCell ref="U23:U24"/>
    <mergeCell ref="V23:V24"/>
    <mergeCell ref="U25:U26"/>
    <mergeCell ref="V25:V26"/>
    <mergeCell ref="U15:U16"/>
    <mergeCell ref="V15:V16"/>
    <mergeCell ref="U17:U18"/>
    <mergeCell ref="V17:V18"/>
    <mergeCell ref="U19:U20"/>
    <mergeCell ref="V19:V20"/>
    <mergeCell ref="U9:U10"/>
    <mergeCell ref="V9:V10"/>
    <mergeCell ref="U11:U12"/>
    <mergeCell ref="V11:V12"/>
    <mergeCell ref="U13:U14"/>
    <mergeCell ref="V13:V14"/>
    <mergeCell ref="B2:V2"/>
    <mergeCell ref="B3:V3"/>
    <mergeCell ref="B4:V4"/>
    <mergeCell ref="B5:V5"/>
    <mergeCell ref="U6:V6"/>
    <mergeCell ref="I6:T6"/>
  </mergeCells>
  <printOptions horizontalCentered="1" verticalCentered="1"/>
  <pageMargins left="0.51180555555555596" right="0.51180555555555596" top="0.78749999999999998" bottom="0.78749999999999998" header="0.511811023622047" footer="0.511811023622047"/>
  <pageSetup paperSize="9" scale="43" fitToHeight="0" orientation="landscape" horizontalDpi="300" verticalDpi="30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B2:G37"/>
  <sheetViews>
    <sheetView view="pageBreakPreview" topLeftCell="A10" zoomScale="90" zoomScaleNormal="100" zoomScalePageLayoutView="90" workbookViewId="0">
      <selection activeCell="M34" sqref="M34"/>
    </sheetView>
  </sheetViews>
  <sheetFormatPr defaultColWidth="8.7109375" defaultRowHeight="15" x14ac:dyDescent="0.25"/>
  <cols>
    <col min="1" max="1" width="3.28515625" customWidth="1"/>
    <col min="2" max="2" width="12.28515625" customWidth="1"/>
    <col min="3" max="3" width="59.140625" customWidth="1"/>
    <col min="4" max="4" width="12.5703125" customWidth="1"/>
    <col min="5" max="5" width="15.28515625" customWidth="1"/>
    <col min="6" max="6" width="4.140625" customWidth="1"/>
    <col min="7" max="7" width="3.85546875" customWidth="1"/>
    <col min="255" max="255" width="45.85546875" customWidth="1"/>
    <col min="256" max="256" width="12.5703125" customWidth="1"/>
    <col min="257" max="257" width="11.85546875" customWidth="1"/>
    <col min="258" max="258" width="2" customWidth="1"/>
    <col min="511" max="511" width="45.85546875" customWidth="1"/>
    <col min="512" max="512" width="12.5703125" customWidth="1"/>
    <col min="513" max="513" width="11.85546875" customWidth="1"/>
    <col min="514" max="514" width="2" customWidth="1"/>
    <col min="767" max="767" width="45.85546875" customWidth="1"/>
    <col min="768" max="768" width="12.5703125" customWidth="1"/>
    <col min="769" max="769" width="11.85546875" customWidth="1"/>
    <col min="770" max="770" width="2" customWidth="1"/>
    <col min="1023" max="1023" width="45.85546875" customWidth="1"/>
    <col min="1024" max="1024" width="12.5703125" customWidth="1"/>
    <col min="1025" max="1025" width="11.85546875" customWidth="1"/>
    <col min="1026" max="1026" width="2" customWidth="1"/>
    <col min="1279" max="1279" width="45.85546875" customWidth="1"/>
    <col min="1280" max="1280" width="12.5703125" customWidth="1"/>
    <col min="1281" max="1281" width="11.85546875" customWidth="1"/>
    <col min="1282" max="1282" width="2" customWidth="1"/>
    <col min="1535" max="1535" width="45.85546875" customWidth="1"/>
    <col min="1536" max="1536" width="12.5703125" customWidth="1"/>
    <col min="1537" max="1537" width="11.85546875" customWidth="1"/>
    <col min="1538" max="1538" width="2" customWidth="1"/>
    <col min="1791" max="1791" width="45.85546875" customWidth="1"/>
    <col min="1792" max="1792" width="12.5703125" customWidth="1"/>
    <col min="1793" max="1793" width="11.85546875" customWidth="1"/>
    <col min="1794" max="1794" width="2" customWidth="1"/>
    <col min="2047" max="2047" width="45.85546875" customWidth="1"/>
    <col min="2048" max="2048" width="12.5703125" customWidth="1"/>
    <col min="2049" max="2049" width="11.85546875" customWidth="1"/>
    <col min="2050" max="2050" width="2" customWidth="1"/>
    <col min="2303" max="2303" width="45.85546875" customWidth="1"/>
    <col min="2304" max="2304" width="12.5703125" customWidth="1"/>
    <col min="2305" max="2305" width="11.85546875" customWidth="1"/>
    <col min="2306" max="2306" width="2" customWidth="1"/>
    <col min="2559" max="2559" width="45.85546875" customWidth="1"/>
    <col min="2560" max="2560" width="12.5703125" customWidth="1"/>
    <col min="2561" max="2561" width="11.85546875" customWidth="1"/>
    <col min="2562" max="2562" width="2" customWidth="1"/>
    <col min="2815" max="2815" width="45.85546875" customWidth="1"/>
    <col min="2816" max="2816" width="12.5703125" customWidth="1"/>
    <col min="2817" max="2817" width="11.85546875" customWidth="1"/>
    <col min="2818" max="2818" width="2" customWidth="1"/>
    <col min="3071" max="3071" width="45.85546875" customWidth="1"/>
    <col min="3072" max="3072" width="12.5703125" customWidth="1"/>
    <col min="3073" max="3073" width="11.85546875" customWidth="1"/>
    <col min="3074" max="3074" width="2" customWidth="1"/>
    <col min="3327" max="3327" width="45.85546875" customWidth="1"/>
    <col min="3328" max="3328" width="12.5703125" customWidth="1"/>
    <col min="3329" max="3329" width="11.85546875" customWidth="1"/>
    <col min="3330" max="3330" width="2" customWidth="1"/>
    <col min="3583" max="3583" width="45.85546875" customWidth="1"/>
    <col min="3584" max="3584" width="12.5703125" customWidth="1"/>
    <col min="3585" max="3585" width="11.85546875" customWidth="1"/>
    <col min="3586" max="3586" width="2" customWidth="1"/>
    <col min="3839" max="3839" width="45.85546875" customWidth="1"/>
    <col min="3840" max="3840" width="12.5703125" customWidth="1"/>
    <col min="3841" max="3841" width="11.85546875" customWidth="1"/>
    <col min="3842" max="3842" width="2" customWidth="1"/>
    <col min="4095" max="4095" width="45.85546875" customWidth="1"/>
    <col min="4096" max="4096" width="12.5703125" customWidth="1"/>
    <col min="4097" max="4097" width="11.85546875" customWidth="1"/>
    <col min="4098" max="4098" width="2" customWidth="1"/>
    <col min="4351" max="4351" width="45.85546875" customWidth="1"/>
    <col min="4352" max="4352" width="12.5703125" customWidth="1"/>
    <col min="4353" max="4353" width="11.85546875" customWidth="1"/>
    <col min="4354" max="4354" width="2" customWidth="1"/>
    <col min="4607" max="4607" width="45.85546875" customWidth="1"/>
    <col min="4608" max="4608" width="12.5703125" customWidth="1"/>
    <col min="4609" max="4609" width="11.85546875" customWidth="1"/>
    <col min="4610" max="4610" width="2" customWidth="1"/>
    <col min="4863" max="4863" width="45.85546875" customWidth="1"/>
    <col min="4864" max="4864" width="12.5703125" customWidth="1"/>
    <col min="4865" max="4865" width="11.85546875" customWidth="1"/>
    <col min="4866" max="4866" width="2" customWidth="1"/>
    <col min="5119" max="5119" width="45.85546875" customWidth="1"/>
    <col min="5120" max="5120" width="12.5703125" customWidth="1"/>
    <col min="5121" max="5121" width="11.85546875" customWidth="1"/>
    <col min="5122" max="5122" width="2" customWidth="1"/>
    <col min="5375" max="5375" width="45.85546875" customWidth="1"/>
    <col min="5376" max="5376" width="12.5703125" customWidth="1"/>
    <col min="5377" max="5377" width="11.85546875" customWidth="1"/>
    <col min="5378" max="5378" width="2" customWidth="1"/>
    <col min="5631" max="5631" width="45.85546875" customWidth="1"/>
    <col min="5632" max="5632" width="12.5703125" customWidth="1"/>
    <col min="5633" max="5633" width="11.85546875" customWidth="1"/>
    <col min="5634" max="5634" width="2" customWidth="1"/>
    <col min="5887" max="5887" width="45.85546875" customWidth="1"/>
    <col min="5888" max="5888" width="12.5703125" customWidth="1"/>
    <col min="5889" max="5889" width="11.85546875" customWidth="1"/>
    <col min="5890" max="5890" width="2" customWidth="1"/>
    <col min="6143" max="6143" width="45.85546875" customWidth="1"/>
    <col min="6144" max="6144" width="12.5703125" customWidth="1"/>
    <col min="6145" max="6145" width="11.85546875" customWidth="1"/>
    <col min="6146" max="6146" width="2" customWidth="1"/>
    <col min="6399" max="6399" width="45.85546875" customWidth="1"/>
    <col min="6400" max="6400" width="12.5703125" customWidth="1"/>
    <col min="6401" max="6401" width="11.85546875" customWidth="1"/>
    <col min="6402" max="6402" width="2" customWidth="1"/>
    <col min="6655" max="6655" width="45.85546875" customWidth="1"/>
    <col min="6656" max="6656" width="12.5703125" customWidth="1"/>
    <col min="6657" max="6657" width="11.85546875" customWidth="1"/>
    <col min="6658" max="6658" width="2" customWidth="1"/>
    <col min="6911" max="6911" width="45.85546875" customWidth="1"/>
    <col min="6912" max="6912" width="12.5703125" customWidth="1"/>
    <col min="6913" max="6913" width="11.85546875" customWidth="1"/>
    <col min="6914" max="6914" width="2" customWidth="1"/>
    <col min="7167" max="7167" width="45.85546875" customWidth="1"/>
    <col min="7168" max="7168" width="12.5703125" customWidth="1"/>
    <col min="7169" max="7169" width="11.85546875" customWidth="1"/>
    <col min="7170" max="7170" width="2" customWidth="1"/>
    <col min="7423" max="7423" width="45.85546875" customWidth="1"/>
    <col min="7424" max="7424" width="12.5703125" customWidth="1"/>
    <col min="7425" max="7425" width="11.85546875" customWidth="1"/>
    <col min="7426" max="7426" width="2" customWidth="1"/>
    <col min="7679" max="7679" width="45.85546875" customWidth="1"/>
    <col min="7680" max="7680" width="12.5703125" customWidth="1"/>
    <col min="7681" max="7681" width="11.85546875" customWidth="1"/>
    <col min="7682" max="7682" width="2" customWidth="1"/>
    <col min="7935" max="7935" width="45.85546875" customWidth="1"/>
    <col min="7936" max="7936" width="12.5703125" customWidth="1"/>
    <col min="7937" max="7937" width="11.85546875" customWidth="1"/>
    <col min="7938" max="7938" width="2" customWidth="1"/>
    <col min="8191" max="8191" width="45.85546875" customWidth="1"/>
    <col min="8192" max="8192" width="12.5703125" customWidth="1"/>
    <col min="8193" max="8193" width="11.85546875" customWidth="1"/>
    <col min="8194" max="8194" width="2" customWidth="1"/>
    <col min="8447" max="8447" width="45.85546875" customWidth="1"/>
    <col min="8448" max="8448" width="12.5703125" customWidth="1"/>
    <col min="8449" max="8449" width="11.85546875" customWidth="1"/>
    <col min="8450" max="8450" width="2" customWidth="1"/>
    <col min="8703" max="8703" width="45.85546875" customWidth="1"/>
    <col min="8704" max="8704" width="12.5703125" customWidth="1"/>
    <col min="8705" max="8705" width="11.85546875" customWidth="1"/>
    <col min="8706" max="8706" width="2" customWidth="1"/>
    <col min="8959" max="8959" width="45.85546875" customWidth="1"/>
    <col min="8960" max="8960" width="12.5703125" customWidth="1"/>
    <col min="8961" max="8961" width="11.85546875" customWidth="1"/>
    <col min="8962" max="8962" width="2" customWidth="1"/>
    <col min="9215" max="9215" width="45.85546875" customWidth="1"/>
    <col min="9216" max="9216" width="12.5703125" customWidth="1"/>
    <col min="9217" max="9217" width="11.85546875" customWidth="1"/>
    <col min="9218" max="9218" width="2" customWidth="1"/>
    <col min="9471" max="9471" width="45.85546875" customWidth="1"/>
    <col min="9472" max="9472" width="12.5703125" customWidth="1"/>
    <col min="9473" max="9473" width="11.85546875" customWidth="1"/>
    <col min="9474" max="9474" width="2" customWidth="1"/>
    <col min="9727" max="9727" width="45.85546875" customWidth="1"/>
    <col min="9728" max="9728" width="12.5703125" customWidth="1"/>
    <col min="9729" max="9729" width="11.85546875" customWidth="1"/>
    <col min="9730" max="9730" width="2" customWidth="1"/>
    <col min="9983" max="9983" width="45.85546875" customWidth="1"/>
    <col min="9984" max="9984" width="12.5703125" customWidth="1"/>
    <col min="9985" max="9985" width="11.85546875" customWidth="1"/>
    <col min="9986" max="9986" width="2" customWidth="1"/>
    <col min="10239" max="10239" width="45.85546875" customWidth="1"/>
    <col min="10240" max="10240" width="12.5703125" customWidth="1"/>
    <col min="10241" max="10241" width="11.85546875" customWidth="1"/>
    <col min="10242" max="10242" width="2" customWidth="1"/>
    <col min="10495" max="10495" width="45.85546875" customWidth="1"/>
    <col min="10496" max="10496" width="12.5703125" customWidth="1"/>
    <col min="10497" max="10497" width="11.85546875" customWidth="1"/>
    <col min="10498" max="10498" width="2" customWidth="1"/>
    <col min="10751" max="10751" width="45.85546875" customWidth="1"/>
    <col min="10752" max="10752" width="12.5703125" customWidth="1"/>
    <col min="10753" max="10753" width="11.85546875" customWidth="1"/>
    <col min="10754" max="10754" width="2" customWidth="1"/>
    <col min="11007" max="11007" width="45.85546875" customWidth="1"/>
    <col min="11008" max="11008" width="12.5703125" customWidth="1"/>
    <col min="11009" max="11009" width="11.85546875" customWidth="1"/>
    <col min="11010" max="11010" width="2" customWidth="1"/>
    <col min="11263" max="11263" width="45.85546875" customWidth="1"/>
    <col min="11264" max="11264" width="12.5703125" customWidth="1"/>
    <col min="11265" max="11265" width="11.85546875" customWidth="1"/>
    <col min="11266" max="11266" width="2" customWidth="1"/>
    <col min="11519" max="11519" width="45.85546875" customWidth="1"/>
    <col min="11520" max="11520" width="12.5703125" customWidth="1"/>
    <col min="11521" max="11521" width="11.85546875" customWidth="1"/>
    <col min="11522" max="11522" width="2" customWidth="1"/>
    <col min="11775" max="11775" width="45.85546875" customWidth="1"/>
    <col min="11776" max="11776" width="12.5703125" customWidth="1"/>
    <col min="11777" max="11777" width="11.85546875" customWidth="1"/>
    <col min="11778" max="11778" width="2" customWidth="1"/>
    <col min="12031" max="12031" width="45.85546875" customWidth="1"/>
    <col min="12032" max="12032" width="12.5703125" customWidth="1"/>
    <col min="12033" max="12033" width="11.85546875" customWidth="1"/>
    <col min="12034" max="12034" width="2" customWidth="1"/>
    <col min="12287" max="12287" width="45.85546875" customWidth="1"/>
    <col min="12288" max="12288" width="12.5703125" customWidth="1"/>
    <col min="12289" max="12289" width="11.85546875" customWidth="1"/>
    <col min="12290" max="12290" width="2" customWidth="1"/>
    <col min="12543" max="12543" width="45.85546875" customWidth="1"/>
    <col min="12544" max="12544" width="12.5703125" customWidth="1"/>
    <col min="12545" max="12545" width="11.85546875" customWidth="1"/>
    <col min="12546" max="12546" width="2" customWidth="1"/>
    <col min="12799" max="12799" width="45.85546875" customWidth="1"/>
    <col min="12800" max="12800" width="12.5703125" customWidth="1"/>
    <col min="12801" max="12801" width="11.85546875" customWidth="1"/>
    <col min="12802" max="12802" width="2" customWidth="1"/>
    <col min="13055" max="13055" width="45.85546875" customWidth="1"/>
    <col min="13056" max="13056" width="12.5703125" customWidth="1"/>
    <col min="13057" max="13057" width="11.85546875" customWidth="1"/>
    <col min="13058" max="13058" width="2" customWidth="1"/>
    <col min="13311" max="13311" width="45.85546875" customWidth="1"/>
    <col min="13312" max="13312" width="12.5703125" customWidth="1"/>
    <col min="13313" max="13313" width="11.85546875" customWidth="1"/>
    <col min="13314" max="13314" width="2" customWidth="1"/>
    <col min="13567" max="13567" width="45.85546875" customWidth="1"/>
    <col min="13568" max="13568" width="12.5703125" customWidth="1"/>
    <col min="13569" max="13569" width="11.85546875" customWidth="1"/>
    <col min="13570" max="13570" width="2" customWidth="1"/>
    <col min="13823" max="13823" width="45.85546875" customWidth="1"/>
    <col min="13824" max="13824" width="12.5703125" customWidth="1"/>
    <col min="13825" max="13825" width="11.85546875" customWidth="1"/>
    <col min="13826" max="13826" width="2" customWidth="1"/>
    <col min="14079" max="14079" width="45.85546875" customWidth="1"/>
    <col min="14080" max="14080" width="12.5703125" customWidth="1"/>
    <col min="14081" max="14081" width="11.85546875" customWidth="1"/>
    <col min="14082" max="14082" width="2" customWidth="1"/>
    <col min="14335" max="14335" width="45.85546875" customWidth="1"/>
    <col min="14336" max="14336" width="12.5703125" customWidth="1"/>
    <col min="14337" max="14337" width="11.85546875" customWidth="1"/>
    <col min="14338" max="14338" width="2" customWidth="1"/>
    <col min="14591" max="14591" width="45.85546875" customWidth="1"/>
    <col min="14592" max="14592" width="12.5703125" customWidth="1"/>
    <col min="14593" max="14593" width="11.85546875" customWidth="1"/>
    <col min="14594" max="14594" width="2" customWidth="1"/>
    <col min="14847" max="14847" width="45.85546875" customWidth="1"/>
    <col min="14848" max="14848" width="12.5703125" customWidth="1"/>
    <col min="14849" max="14849" width="11.85546875" customWidth="1"/>
    <col min="14850" max="14850" width="2" customWidth="1"/>
    <col min="15103" max="15103" width="45.85546875" customWidth="1"/>
    <col min="15104" max="15104" width="12.5703125" customWidth="1"/>
    <col min="15105" max="15105" width="11.85546875" customWidth="1"/>
    <col min="15106" max="15106" width="2" customWidth="1"/>
    <col min="15359" max="15359" width="45.85546875" customWidth="1"/>
    <col min="15360" max="15360" width="12.5703125" customWidth="1"/>
    <col min="15361" max="15361" width="11.85546875" customWidth="1"/>
    <col min="15362" max="15362" width="2" customWidth="1"/>
    <col min="15615" max="15615" width="45.85546875" customWidth="1"/>
    <col min="15616" max="15616" width="12.5703125" customWidth="1"/>
    <col min="15617" max="15617" width="11.85546875" customWidth="1"/>
    <col min="15618" max="15618" width="2" customWidth="1"/>
    <col min="15871" max="15871" width="45.85546875" customWidth="1"/>
    <col min="15872" max="15872" width="12.5703125" customWidth="1"/>
    <col min="15873" max="15873" width="11.85546875" customWidth="1"/>
    <col min="15874" max="15874" width="2" customWidth="1"/>
    <col min="16127" max="16127" width="45.85546875" customWidth="1"/>
    <col min="16128" max="16128" width="12.5703125" customWidth="1"/>
    <col min="16129" max="16129" width="11.85546875" customWidth="1"/>
    <col min="16130" max="16130" width="2" customWidth="1"/>
    <col min="16131" max="16384" width="11.5703125" customWidth="1"/>
  </cols>
  <sheetData>
    <row r="2" spans="2:6" ht="164.1" customHeight="1" x14ac:dyDescent="0.25">
      <c r="B2" s="219" t="s">
        <v>1753</v>
      </c>
      <c r="C2" s="219"/>
      <c r="D2" s="219"/>
      <c r="E2" s="219"/>
      <c r="F2" s="219"/>
    </row>
    <row r="3" spans="2:6" ht="15.75" x14ac:dyDescent="0.25">
      <c r="B3" s="84"/>
      <c r="C3" s="85"/>
      <c r="D3" s="85"/>
      <c r="E3" s="85"/>
      <c r="F3" s="1"/>
    </row>
    <row r="4" spans="2:6" ht="26.85" customHeight="1" x14ac:dyDescent="0.25">
      <c r="B4" s="86" t="s">
        <v>400</v>
      </c>
      <c r="C4" s="220" t="s">
        <v>1754</v>
      </c>
      <c r="D4" s="220"/>
      <c r="E4" s="87"/>
      <c r="F4" s="88"/>
    </row>
    <row r="5" spans="2:6" ht="36" customHeight="1" x14ac:dyDescent="0.25">
      <c r="B5" s="86" t="s">
        <v>401</v>
      </c>
      <c r="C5" s="221" t="s">
        <v>1755</v>
      </c>
      <c r="D5" s="221"/>
      <c r="E5" s="89" t="s">
        <v>1756</v>
      </c>
      <c r="F5" s="88"/>
    </row>
    <row r="6" spans="2:6" x14ac:dyDescent="0.25">
      <c r="B6" s="90"/>
      <c r="C6" s="91"/>
      <c r="D6" s="92"/>
      <c r="E6" s="93"/>
      <c r="F6" s="1"/>
    </row>
    <row r="7" spans="2:6" x14ac:dyDescent="0.25">
      <c r="B7" s="94" t="s">
        <v>402</v>
      </c>
      <c r="C7" s="95"/>
      <c r="D7" s="95"/>
      <c r="E7" s="95"/>
      <c r="F7" s="88"/>
    </row>
    <row r="8" spans="2:6" x14ac:dyDescent="0.25">
      <c r="B8" s="96"/>
      <c r="C8" s="97" t="s">
        <v>403</v>
      </c>
      <c r="D8" s="97"/>
      <c r="E8" s="97"/>
      <c r="F8" s="88"/>
    </row>
    <row r="9" spans="2:6" x14ac:dyDescent="0.25">
      <c r="B9" s="96"/>
      <c r="C9" s="98"/>
      <c r="D9" s="99"/>
      <c r="E9" s="95"/>
      <c r="F9" s="1"/>
    </row>
    <row r="10" spans="2:6" x14ac:dyDescent="0.25">
      <c r="B10" s="94" t="s">
        <v>404</v>
      </c>
      <c r="C10" s="95"/>
      <c r="D10" s="95"/>
      <c r="E10" s="95"/>
      <c r="F10" s="100"/>
    </row>
    <row r="11" spans="2:6" x14ac:dyDescent="0.25">
      <c r="B11" s="96"/>
      <c r="C11" s="97" t="s">
        <v>405</v>
      </c>
      <c r="D11" s="97"/>
      <c r="E11" s="97"/>
      <c r="F11" s="101"/>
    </row>
    <row r="12" spans="2:6" x14ac:dyDescent="0.25">
      <c r="B12" s="96"/>
      <c r="C12" s="102"/>
      <c r="D12" s="103"/>
      <c r="E12" s="103"/>
      <c r="F12" s="1"/>
    </row>
    <row r="13" spans="2:6" x14ac:dyDescent="0.25">
      <c r="B13" s="94" t="s">
        <v>406</v>
      </c>
      <c r="C13" s="95"/>
      <c r="D13" s="95"/>
      <c r="E13" s="95"/>
      <c r="F13" s="100"/>
    </row>
    <row r="14" spans="2:6" x14ac:dyDescent="0.25">
      <c r="B14" s="104"/>
      <c r="C14" s="105"/>
      <c r="D14" s="106"/>
      <c r="E14" s="106"/>
      <c r="F14" s="1"/>
    </row>
    <row r="15" spans="2:6" x14ac:dyDescent="0.25">
      <c r="B15" s="107"/>
      <c r="C15" s="108" t="s">
        <v>407</v>
      </c>
      <c r="D15" s="109">
        <v>5.5</v>
      </c>
      <c r="E15" s="110" t="s">
        <v>408</v>
      </c>
      <c r="F15" s="101"/>
    </row>
    <row r="16" spans="2:6" x14ac:dyDescent="0.25">
      <c r="B16" s="107"/>
      <c r="C16" s="108" t="s">
        <v>409</v>
      </c>
      <c r="D16" s="109">
        <v>0</v>
      </c>
      <c r="E16" s="110" t="s">
        <v>408</v>
      </c>
      <c r="F16" s="101"/>
    </row>
    <row r="17" spans="2:6" x14ac:dyDescent="0.25">
      <c r="B17" s="107"/>
      <c r="C17" s="108" t="s">
        <v>410</v>
      </c>
      <c r="D17" s="109">
        <v>2.0699999999999998</v>
      </c>
      <c r="E17" s="110" t="s">
        <v>408</v>
      </c>
      <c r="F17" s="100"/>
    </row>
    <row r="18" spans="2:6" x14ac:dyDescent="0.25">
      <c r="B18" s="107"/>
      <c r="C18" s="108" t="s">
        <v>411</v>
      </c>
      <c r="D18" s="109">
        <v>1.23</v>
      </c>
      <c r="E18" s="110" t="s">
        <v>408</v>
      </c>
      <c r="F18" s="100"/>
    </row>
    <row r="19" spans="2:6" x14ac:dyDescent="0.25">
      <c r="B19" s="96"/>
      <c r="C19" s="111"/>
      <c r="D19" s="112"/>
      <c r="E19" s="110"/>
      <c r="F19" s="1"/>
    </row>
    <row r="20" spans="2:6" x14ac:dyDescent="0.25">
      <c r="B20" s="107"/>
      <c r="C20" s="108" t="s">
        <v>412</v>
      </c>
      <c r="D20" s="109">
        <v>8.3000000000000007</v>
      </c>
      <c r="E20" s="110" t="s">
        <v>408</v>
      </c>
      <c r="F20" s="100"/>
    </row>
    <row r="21" spans="2:6" x14ac:dyDescent="0.25">
      <c r="B21" s="96"/>
      <c r="C21" s="98"/>
      <c r="D21" s="103"/>
      <c r="E21" s="103"/>
      <c r="F21" s="1"/>
    </row>
    <row r="22" spans="2:6" x14ac:dyDescent="0.25">
      <c r="B22" s="94" t="s">
        <v>413</v>
      </c>
      <c r="C22" s="95"/>
      <c r="D22" s="95"/>
      <c r="E22" s="95"/>
      <c r="F22" s="100"/>
    </row>
    <row r="23" spans="2:6" x14ac:dyDescent="0.25">
      <c r="B23" s="104"/>
      <c r="C23" s="105"/>
      <c r="D23" s="106"/>
      <c r="E23" s="106"/>
      <c r="F23" s="1"/>
    </row>
    <row r="24" spans="2:6" x14ac:dyDescent="0.25">
      <c r="B24" s="107"/>
      <c r="C24" s="113" t="s">
        <v>414</v>
      </c>
      <c r="D24" s="114">
        <f>D25+D26+D27</f>
        <v>5.65</v>
      </c>
      <c r="E24" s="115" t="s">
        <v>408</v>
      </c>
      <c r="F24" s="100"/>
    </row>
    <row r="25" spans="2:6" x14ac:dyDescent="0.25">
      <c r="B25" s="96"/>
      <c r="C25" s="116" t="s">
        <v>415</v>
      </c>
      <c r="D25" s="109">
        <v>3</v>
      </c>
      <c r="E25" s="110" t="s">
        <v>408</v>
      </c>
      <c r="F25" s="100"/>
    </row>
    <row r="26" spans="2:6" x14ac:dyDescent="0.25">
      <c r="B26" s="96"/>
      <c r="C26" s="116" t="s">
        <v>416</v>
      </c>
      <c r="D26" s="112">
        <v>2</v>
      </c>
      <c r="E26" s="112" t="s">
        <v>408</v>
      </c>
      <c r="F26" s="100"/>
    </row>
    <row r="27" spans="2:6" x14ac:dyDescent="0.25">
      <c r="B27" s="96"/>
      <c r="C27" s="116" t="s">
        <v>417</v>
      </c>
      <c r="D27" s="112">
        <v>0.65</v>
      </c>
      <c r="E27" s="112" t="s">
        <v>408</v>
      </c>
      <c r="F27" s="100"/>
    </row>
    <row r="28" spans="2:6" x14ac:dyDescent="0.25">
      <c r="B28" s="96"/>
      <c r="C28" s="116"/>
      <c r="D28" s="112"/>
      <c r="E28" s="110"/>
      <c r="F28" s="1"/>
    </row>
    <row r="29" spans="2:6" x14ac:dyDescent="0.25">
      <c r="B29" s="94" t="s">
        <v>418</v>
      </c>
      <c r="C29" s="222" t="s">
        <v>419</v>
      </c>
      <c r="D29" s="223">
        <f>((1+D15/100+D16/100+D17/100)*(1+D18/100)*(1+D20/100))/(1-D24/100)-1</f>
        <v>0.24993364295707443</v>
      </c>
      <c r="E29" s="223"/>
      <c r="F29" s="117"/>
    </row>
    <row r="30" spans="2:6" x14ac:dyDescent="0.25">
      <c r="B30" s="118"/>
      <c r="C30" s="222"/>
      <c r="D30" s="223"/>
      <c r="E30" s="223"/>
      <c r="F30" s="1"/>
    </row>
    <row r="31" spans="2:6" x14ac:dyDescent="0.25">
      <c r="B31" s="118"/>
      <c r="C31" s="216"/>
      <c r="D31" s="216"/>
      <c r="E31" s="216"/>
      <c r="F31" s="216"/>
    </row>
    <row r="32" spans="2:6" x14ac:dyDescent="0.25">
      <c r="B32" s="94" t="s">
        <v>420</v>
      </c>
      <c r="C32" s="120"/>
      <c r="D32" s="120"/>
      <c r="E32" s="120"/>
      <c r="F32" s="119"/>
    </row>
    <row r="33" spans="2:7" ht="30" x14ac:dyDescent="0.25">
      <c r="B33" s="118"/>
      <c r="C33" s="121" t="s">
        <v>421</v>
      </c>
      <c r="D33" s="217">
        <v>0.15570000000000001</v>
      </c>
      <c r="E33" s="217"/>
      <c r="F33" s="119"/>
    </row>
    <row r="34" spans="2:7" x14ac:dyDescent="0.25">
      <c r="B34" s="118"/>
      <c r="C34" s="121"/>
      <c r="D34" s="121"/>
      <c r="E34" s="121"/>
      <c r="F34" s="119"/>
    </row>
    <row r="35" spans="2:7" ht="94.5" customHeight="1" x14ac:dyDescent="0.25">
      <c r="B35" s="218" t="s">
        <v>422</v>
      </c>
      <c r="C35" s="218"/>
      <c r="D35" s="218"/>
      <c r="E35" s="218"/>
      <c r="F35" s="122"/>
    </row>
    <row r="36" spans="2:7" x14ac:dyDescent="0.25">
      <c r="B36" s="123"/>
      <c r="C36" s="124"/>
      <c r="D36" s="125"/>
      <c r="E36" s="125"/>
      <c r="F36" s="126"/>
    </row>
    <row r="37" spans="2:7" ht="23.25" x14ac:dyDescent="0.25">
      <c r="C37" s="127"/>
      <c r="D37" s="128"/>
      <c r="E37" s="128"/>
      <c r="F37" s="128"/>
      <c r="G37" s="128"/>
    </row>
  </sheetData>
  <mergeCells count="8">
    <mergeCell ref="C31:F31"/>
    <mergeCell ref="D33:E33"/>
    <mergeCell ref="B35:E35"/>
    <mergeCell ref="B2:F2"/>
    <mergeCell ref="C4:D4"/>
    <mergeCell ref="C5:D5"/>
    <mergeCell ref="C29:C30"/>
    <mergeCell ref="D29:E30"/>
  </mergeCells>
  <dataValidations count="2">
    <dataValidation type="list" allowBlank="1" showInputMessage="1" showErrorMessage="1" sqref="C8:E8 IU8:IW8 SQ8:SS8 ACM8:ACO8 AMI8:AMK8 AWE8:AWG8 BGA8:BGC8 BPW8:BPY8 BZS8:BZU8 CJO8:CJQ8 CTK8:CTM8 DDG8:DDI8 DNC8:DNE8 DWY8:DXA8 EGU8:EGW8 EQQ8:EQS8 FAM8:FAO8 FKI8:FKK8 FUE8:FUG8 GEA8:GEC8 GNW8:GNY8 GXS8:GXU8 HHO8:HHQ8 HRK8:HRM8 IBG8:IBI8 ILC8:ILE8 IUY8:IVA8 JEU8:JEW8 JOQ8:JOS8 JYM8:JYO8 KII8:KIK8 KSE8:KSG8 LCA8:LCC8 LLW8:LLY8 LVS8:LVU8 MFO8:MFQ8 MPK8:MPM8 MZG8:MZI8 NJC8:NJE8 NSY8:NTA8 OCU8:OCW8 OMQ8:OMS8 OWM8:OWO8 PGI8:PGK8 PQE8:PQG8 QAA8:QAC8 QJW8:QJY8 QTS8:QTU8 RDO8:RDQ8 RNK8:RNM8 RXG8:RXI8 SHC8:SHE8 SQY8:SRA8 TAU8:TAW8 TKQ8:TKS8 TUM8:TUO8 UEI8:UEK8 UOE8:UOG8 UYA8:UYC8 VHW8:VHY8 VRS8:VRU8 WBO8:WBQ8 WLK8:WLM8 WVG8:WVI8" xr:uid="{00000000-0002-0000-0F00-000000000000}">
      <formula1>"Com Desoneração,Sem Desoneração"</formula1>
      <formula2>0</formula2>
    </dataValidation>
    <dataValidation type="list" allowBlank="1" showInputMessage="1" showErrorMessage="1" sqref="C11:E11" xr:uid="{00000000-0002-0000-0F00-000001000000}">
      <formula1>#REF!</formula1>
      <formula2>0</formula2>
    </dataValidation>
  </dataValidations>
  <pageMargins left="0.78749999999999998" right="0.78749999999999998" top="1.05277777777778" bottom="1.05277777777778" header="0.78749999999999998" footer="0.78749999999999998"/>
  <pageSetup paperSize="9" scale="78" orientation="portrait" horizontalDpi="300" verticalDpi="300" r:id="rId1"/>
  <headerFooter>
    <oddHeader>&amp;C&amp;"Times New Roman,Normal"&amp;12&amp;Kffffff&amp;A</oddHeader>
    <oddFooter>&amp;C&amp;"Times New Roman,Normal"&amp;12&amp;KffffffPágina &amp;P</oddFooter>
  </headerFooter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4287</TotalTime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3</vt:i4>
      </vt:variant>
      <vt:variant>
        <vt:lpstr>Intervalos Nomeados</vt:lpstr>
      </vt:variant>
      <vt:variant>
        <vt:i4>3</vt:i4>
      </vt:variant>
    </vt:vector>
  </HeadingPairs>
  <TitlesOfParts>
    <vt:vector size="6" baseType="lpstr">
      <vt:lpstr>Planilha Orçamentária</vt:lpstr>
      <vt:lpstr>Cronograma</vt:lpstr>
      <vt:lpstr>BDI</vt:lpstr>
      <vt:lpstr>'Planilha Orçamentária'!Area_de_impressao</vt:lpstr>
      <vt:lpstr>'Planilha Orçamentária'!Print_Area_0_0</vt:lpstr>
      <vt:lpstr>'Planilha Orçamentária'!Print_Area_0_0_0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dc:description/>
  <cp:lastModifiedBy>ENGENHARIA</cp:lastModifiedBy>
  <cp:revision>511</cp:revision>
  <cp:lastPrinted>2025-06-26T11:36:32Z</cp:lastPrinted>
  <dcterms:created xsi:type="dcterms:W3CDTF">2021-01-18T16:09:41Z</dcterms:created>
  <dcterms:modified xsi:type="dcterms:W3CDTF">2025-06-26T11:36:55Z</dcterms:modified>
  <dc:language>pt-BR</dc:language>
</cp:coreProperties>
</file>