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workbook.xml" ContentType="application/vnd.openxmlformats-officedocument.spreadsheetml.sheet.main+xml"/>
  <Override PartName="/xl/styles.xml" ContentType="application/vnd.openxmlformats-officedocument.spreadsheetml.styl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_rels/sheet2.xml.rels" ContentType="application/vnd.openxmlformats-package.relationships+xml"/>
  <Override PartName="/xl/worksheets/_rels/sheet3.xml.rels" ContentType="application/vnd.openxmlformats-package.relationships+xml"/>
  <Override PartName="/xl/worksheets/_rels/sheet4.xml.rels" ContentType="application/vnd.openxmlformats-package.relationships+xml"/>
  <Override PartName="/xl/sharedStrings.xml" ContentType="application/vnd.openxmlformats-officedocument.spreadsheetml.sharedStrings+xml"/>
  <Override PartName="/xl/media/image1.png" ContentType="image/png"/>
  <Override PartName="/xl/media/image7.jpeg" ContentType="image/jpeg"/>
  <Override PartName="/xl/media/image2.png" ContentType="image/png"/>
  <Override PartName="/xl/media/image4.jpeg" ContentType="image/jpeg"/>
  <Override PartName="/xl/media/image3.png" ContentType="image/png"/>
  <Override PartName="/xl/media/image5.jpeg" ContentType="image/jpeg"/>
  <Override PartName="/xl/media/image6.jpeg" ContentType="image/jpeg"/>
  <Override PartName="/xl/media/image8.png" ContentType="image/png"/>
  <Override PartName="/xl/drawings/drawing1.xml" ContentType="application/vnd.openxmlformats-officedocument.drawing+xml"/>
  <Override PartName="/xl/drawings/vmlDrawing1.vml" ContentType="application/vnd.openxmlformats-officedocument.vmlDrawing"/>
  <Override PartName="/xl/drawings/drawing2.xml" ContentType="application/vnd.openxmlformats-officedocument.drawing+xml"/>
  <Override PartName="/xl/drawings/drawing3.xml" ContentType="application/vnd.openxmlformats-officedocument.drawing+xml"/>
  <Override PartName="/xl/drawings/_rels/drawing1.xml.rels" ContentType="application/vnd.openxmlformats-package.relationships+xml"/>
  <Override PartName="/xl/drawings/_rels/drawing2.xml.rels" ContentType="application/vnd.openxmlformats-package.relationships+xml"/>
  <Override PartName="/xl/drawings/_rels/drawing3.xml.rels" ContentType="application/vnd.openxmlformats-package.relationships+xml"/>
  <Override PartName="/xl/comments4.xml" ContentType="application/vnd.openxmlformats-officedocument.spreadsheetml.comments+xml"/>
  <Override PartName="/xl/_rels/workbook.xml.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MEDIÇÃO 2" sheetId="1" state="visible" r:id="rId2"/>
    <sheet name="Memória da 2ª medição" sheetId="2" state="visible" r:id="rId3"/>
    <sheet name="Memória da 1ª medição" sheetId="3" state="visible" r:id="rId4"/>
    <sheet name="Memória de cálculo Geral" sheetId="4" state="visible" r:id="rId5"/>
  </sheets>
  <definedNames>
    <definedName function="false" hidden="false" localSheetId="0" name="_xlnm.Print_Area" vbProcedure="false">'MEDIÇÃO 2'!$A$1:$N$563</definedName>
    <definedName function="false" hidden="false" localSheetId="2" name="_xlnm.Print_Area" vbProcedure="false">'Memória da 1ª medição'!$A$1:$D$79</definedName>
    <definedName function="false" hidden="false" localSheetId="2" name="_xlnm.Print_Titles" vbProcedure="false">'Memória da 1ª medição'!$1:$3</definedName>
    <definedName function="false" hidden="false" localSheetId="1" name="_xlnm.Print_Area" vbProcedure="false">'Memória da 2ª medição'!$A$1:$D$53</definedName>
    <definedName function="false" hidden="false" localSheetId="1" name="_xlnm.Print_Titles" vbProcedure="false">'Memória da 2ª medição'!$1:$3</definedName>
    <definedName function="false" hidden="false" localSheetId="3" name="_xlnm.Print_Area" vbProcedure="false">'Memória de cálculo Geral'!$A$1:$H$3961</definedName>
    <definedName function="false" hidden="false" localSheetId="3" name="_xlnm.Print_Titles" vbProcedure="false">'Memória de cálculo Geral'!$1:$3</definedName>
    <definedName function="false" hidden="false" localSheetId="2" name="_xlnm.Print_Area" vbProcedure="false">'Memória da 1ª medição'!$A$1:$D$78</definedName>
  </definedNames>
  <calcPr iterateCount="100" refMode="A1" iterate="false" iterateDelta="0.0001"/>
  <extLst>
    <ext xmlns:loext="http://schemas.libreoffice.org/" uri="{7626C862-2A13-11E5-B345-FEFF819CDC9F}">
      <loext:extCalcPr stringRefSyntax="ExcelA1"/>
    </ext>
  </extLst>
</workbook>
</file>

<file path=xl/comments4.xml><?xml version="1.0" encoding="utf-8"?>
<comments xmlns="http://schemas.openxmlformats.org/spreadsheetml/2006/main" xmlns:xdr="http://schemas.openxmlformats.org/drawingml/2006/spreadsheetDrawing">
  <authors>
    <author> </author>
  </authors>
  <commentList>
    <comment ref="B881" authorId="0">
      <text>
        <r>
          <rPr>
            <sz val="11"/>
            <color rgb="FF000000"/>
            <rFont val="Calibri"/>
            <family val="2"/>
            <charset val="1"/>
          </rPr>
          <t xml:space="preserve">======
ID#AAAAcpy5RD8
Thaisa medeiros    (2022-07-08 04:05:51)
Não tem informação no projeto sobre calha</t>
        </r>
      </text>
    </comment>
    <comment ref="G1600" authorId="0">
      <text>
        <r>
          <rPr>
            <sz val="11"/>
            <color rgb="FF000000"/>
            <rFont val="Calibri"/>
            <family val="2"/>
            <charset val="1"/>
          </rPr>
          <t xml:space="preserve">======
ID#AAAAYXae5xY
Thaisa medeiros    (2022-07-13 02:29:14)
Coloquei a área real. No projeto esta falando 30,48m²</t>
        </r>
      </text>
    </comment>
  </commentList>
</comments>
</file>

<file path=xl/sharedStrings.xml><?xml version="1.0" encoding="utf-8"?>
<sst xmlns="http://schemas.openxmlformats.org/spreadsheetml/2006/main" count="6631" uniqueCount="1965">
  <si>
    <t xml:space="preserve">BOLETIM DE</t>
  </si>
  <si>
    <t xml:space="preserve">DATA: 30/03/2023</t>
  </si>
  <si>
    <r>
      <rPr>
        <b val="true"/>
        <sz val="10"/>
        <rFont val="Arial"/>
        <family val="2"/>
        <charset val="1"/>
      </rPr>
      <t xml:space="preserve">OBRA:</t>
    </r>
    <r>
      <rPr>
        <sz val="10"/>
        <rFont val="Arial"/>
        <family val="2"/>
        <charset val="1"/>
      </rPr>
      <t xml:space="preserve"> CONSTRUÇÃO DA SEDE MUNICIPAL</t>
    </r>
  </si>
  <si>
    <t xml:space="preserve">CONTRATO Nº:</t>
  </si>
  <si>
    <t xml:space="preserve">107/2022</t>
  </si>
  <si>
    <t xml:space="preserve">Assinatura: 02/12/2022</t>
  </si>
  <si>
    <t xml:space="preserve">INÍCIO:</t>
  </si>
  <si>
    <t xml:space="preserve">TÉRMINO:</t>
  </si>
  <si>
    <r>
      <rPr>
        <b val="true"/>
        <sz val="10"/>
        <rFont val="Arial"/>
        <family val="2"/>
        <charset val="1"/>
      </rPr>
      <t xml:space="preserve">LOCAL:</t>
    </r>
    <r>
      <rPr>
        <sz val="10"/>
        <rFont val="Arial"/>
        <family val="2"/>
        <charset val="1"/>
      </rPr>
      <t xml:space="preserve"> RUA ATÍLIO DALLA BERNARDINA</t>
    </r>
  </si>
  <si>
    <t xml:space="preserve">PERÍODO:</t>
  </si>
  <si>
    <t xml:space="preserve">a </t>
  </si>
  <si>
    <t xml:space="preserve">PRAZO:</t>
  </si>
  <si>
    <t xml:space="preserve">360 DIAS</t>
  </si>
  <si>
    <r>
      <rPr>
        <b val="true"/>
        <sz val="10"/>
        <rFont val="Arial"/>
        <family val="2"/>
        <charset val="1"/>
      </rPr>
      <t xml:space="preserve">EMPREITEIRA: </t>
    </r>
    <r>
      <rPr>
        <sz val="11"/>
        <rFont val="Arial"/>
        <family val="2"/>
        <charset val="1"/>
      </rPr>
      <t xml:space="preserve">DELFIN CONSTRUTORA LTDA EPP</t>
    </r>
  </si>
  <si>
    <t xml:space="preserve">% MÊS:</t>
  </si>
  <si>
    <t xml:space="preserve">% ACUM:</t>
  </si>
  <si>
    <t xml:space="preserve">ITEM</t>
  </si>
  <si>
    <t xml:space="preserve">ESPECIFICAÇÃO</t>
  </si>
  <si>
    <t xml:space="preserve">UNID.</t>
  </si>
  <si>
    <t xml:space="preserve">QUANT.</t>
  </si>
  <si>
    <t xml:space="preserve">UNIT + BDI</t>
  </si>
  <si>
    <t xml:space="preserve">ACUMULADO ANTERIOR</t>
  </si>
  <si>
    <t xml:space="preserve">MEDIÇÃO 02</t>
  </si>
  <si>
    <t xml:space="preserve">TOTAL MEDIDO</t>
  </si>
  <si>
    <t xml:space="preserve">TOTAL</t>
  </si>
  <si>
    <t xml:space="preserve">%</t>
  </si>
  <si>
    <t xml:space="preserve">SERVIÇOS PRELIMINARES</t>
  </si>
  <si>
    <t xml:space="preserve"> 1.1 </t>
  </si>
  <si>
    <t xml:space="preserve">LOCAÇÃO</t>
  </si>
  <si>
    <t xml:space="preserve">1.1.1</t>
  </si>
  <si>
    <t xml:space="preserve">Locação de obra com gabarito de madeira</t>
  </si>
  <si>
    <t xml:space="preserve"> m² </t>
  </si>
  <si>
    <t xml:space="preserve">1.1.2</t>
  </si>
  <si>
    <t xml:space="preserve">Equipe topográfica para serviços simples de locação e nivelamento (incluindo equipamento, transporte e profissionais nivel médio)</t>
  </si>
  <si>
    <t xml:space="preserve"> mês </t>
  </si>
  <si>
    <t xml:space="preserve">INSTALAÇÃO DO CANTEIRO DE OBRAS</t>
  </si>
  <si>
    <t xml:space="preserve">2.1</t>
  </si>
  <si>
    <t xml:space="preserve">TAPUMES, BARRACÕES E COBERTURAS</t>
  </si>
  <si>
    <t xml:space="preserve">2.1.1</t>
  </si>
  <si>
    <t xml:space="preserve">Placa de obra nas dimensões de 2.0 x 4.0 m, padrão DER</t>
  </si>
  <si>
    <t xml:space="preserve">2.1.2</t>
  </si>
  <si>
    <t xml:space="preserve">Locação de andaime metálico para trabalho em fachada de edifíco (aluguel de 1 m² por 1 mês) inclusive frete, montagem e desmontagem</t>
  </si>
  <si>
    <t xml:space="preserve">2.1.3</t>
  </si>
  <si>
    <t xml:space="preserve">Fornecimento e instalação de proteção para andaime fachadeiro considerando plataforma, rodapé e guarda-corpo em madeira, inclusive entelamento, conforme NR-18 (medido por m2 de fachada)</t>
  </si>
  <si>
    <t xml:space="preserve">2.1.4</t>
  </si>
  <si>
    <t xml:space="preserve">Tapume Telha Metálica Ondulada em aço galvalume 0,50mm Branca h=2,20m, incl. montagem estr. mad. 8"x8", c/adesivo "DER-ES" 60x60cm a cada 10m, incl. faixas pint. esmalte sint. cores azul c/ h=30cm e rosa c/ h=10cm (Reaproveitamento 2x)</t>
  </si>
  <si>
    <t xml:space="preserve"> m </t>
  </si>
  <si>
    <t xml:space="preserve">2.2</t>
  </si>
  <si>
    <t xml:space="preserve">INSTALAÇÃO DO CANTEIRO DE OBRAS </t>
  </si>
  <si>
    <t xml:space="preserve">2.2.1</t>
  </si>
  <si>
    <t xml:space="preserve">Barracão para escritório com sanitário área 14.50m2, de chapa de compens. 12mm e pontalete 8x8cm, piso cimentado e cobertura de telha de fibroc. 6mm, incl. ponto de luz e cx. de inspeção, conf. projeto (2 utilizações)</t>
  </si>
  <si>
    <t xml:space="preserve">2.2.2</t>
  </si>
  <si>
    <t xml:space="preserve">Barracão para almoxarifado área de 10.90m2, de chapa de compensado 12mm e pontaletes 8x8cm, piso cimentado e cobertura de telha de fibrocimento de 6mm, inclusive ponto de luz, conf. projeto (2 utilizações)</t>
  </si>
  <si>
    <t xml:space="preserve">2.2.3</t>
  </si>
  <si>
    <t xml:space="preserve">Barracão para depósito de cimento área de 10.90m2, de chapa de compensado 12mm e pontaletes 8x8cm, piso cimentado e cobertura de telhas de fibrocimento de 6mm, inclusive ponto de luz, conf. projeto (2 utilizações)</t>
  </si>
  <si>
    <t xml:space="preserve">2.2.4</t>
  </si>
  <si>
    <t xml:space="preserve">Unidade de sanitário e vestiário para até 20 func. área 18.15m2, paredes de chapa compens. 12mm e pontalete 8x8cm, piso cimentado, cobert. telha fibroc. 6mm, incl. inst. de luz e cx. de inspeção, conf. projeto (2 utilizações)</t>
  </si>
  <si>
    <t xml:space="preserve"> und </t>
  </si>
  <si>
    <t xml:space="preserve">2.2.5</t>
  </si>
  <si>
    <t xml:space="preserve">Galpão para serraria e carpintaria área 12.00m2, em peças de madeira 8x8cm e contraventamento de 5x7cm, cobertura de telhas de fibroc. de 6mm, inclusive ponto e cabo de alimentação da máquina, conf. projeto (2 utilizações)</t>
  </si>
  <si>
    <t xml:space="preserve">2.2.6</t>
  </si>
  <si>
    <t xml:space="preserve">Galpão para corte e armação com área de 6.00m2, de peças de madeira 8x8cm e contraventamento de 5x7cm, cobertura de telhas de fibroc. de 6mm, inclusive ponto e cabo de alimentação da máquina, conf. projeto (2 utilizações)</t>
  </si>
  <si>
    <t xml:space="preserve">2.2.7</t>
  </si>
  <si>
    <t xml:space="preserve">Reservatório de poliestileno de 500 L, incl. suporte em madeira de 7x12cm e 5x7cm, elevado de 4m, conforme projeto (2 utilizações)</t>
  </si>
  <si>
    <t xml:space="preserve">2.2.8</t>
  </si>
  <si>
    <t xml:space="preserve">Rede de água, com padrão de entrada d</t>
  </si>
  <si>
    <t xml:space="preserve">2.2.9</t>
  </si>
  <si>
    <t xml:space="preserve">Rede de esgoto, contendo fossa e filtro, inclusive tubos e conexões de ligação entre caixas, considerando distância de 25m, conforme projeto (1 utilização)</t>
  </si>
  <si>
    <t xml:space="preserve">2.2.10</t>
  </si>
  <si>
    <t xml:space="preserve">Rede de luz, incl. padrão entrada de energia trifás., cabo de ligação até barracões, quadro de distrib., disj. e chave de força (quando necessário), cons. 20m entre padrão entrada e QDG, conf. projeto (1 utilização)</t>
  </si>
  <si>
    <t xml:space="preserve">MOVIMENTO DE TERRA</t>
  </si>
  <si>
    <t xml:space="preserve">3.1</t>
  </si>
  <si>
    <t xml:space="preserve">ESCAVAÇÕES</t>
  </si>
  <si>
    <t xml:space="preserve">3.1.1</t>
  </si>
  <si>
    <t xml:space="preserve">Escavação mecânica em material de 1a. categoria</t>
  </si>
  <si>
    <t xml:space="preserve"> m³ </t>
  </si>
  <si>
    <t xml:space="preserve">3.2</t>
  </si>
  <si>
    <t xml:space="preserve">REATERRO E COMPACTAÇÃO</t>
  </si>
  <si>
    <t xml:space="preserve">3.2.1</t>
  </si>
  <si>
    <t xml:space="preserve">Reaterro apiloado de cavas de fundação, em camadas de 20 cm</t>
  </si>
  <si>
    <t xml:space="preserve">3.2.2</t>
  </si>
  <si>
    <t xml:space="preserve">Aterro compactado utilizando compactador de placa vibratória com reaproveitamento do material</t>
  </si>
  <si>
    <t xml:space="preserve">3.3</t>
  </si>
  <si>
    <t xml:space="preserve">TRANSPORTES</t>
  </si>
  <si>
    <t xml:space="preserve">3.3.1</t>
  </si>
  <si>
    <t xml:space="preserve">Índice de preço para remoção de entulho decorrente da execução de obras (Classe A CONAMA - NBR 10.004 - Classe II-B), incluindo aluguel da caçamba, carga, transporte e descarga em área licenciada</t>
  </si>
  <si>
    <t xml:space="preserve">3.3.2</t>
  </si>
  <si>
    <t xml:space="preserve">CARGA, MANOBRA E DESCARGA DE ENTULHO EM CAMINHÃO BASCULANTE 10 M³ DESCARGA LIVRE (UNIDADE: M3)</t>
  </si>
  <si>
    <t xml:space="preserve">ESTRUTURAS</t>
  </si>
  <si>
    <t xml:space="preserve">4.1</t>
  </si>
  <si>
    <t xml:space="preserve">INFRA-ESTRUTURA (FUNDAÇÃO ESTAQUEAMENTO)</t>
  </si>
  <si>
    <t xml:space="preserve">4.1.1</t>
  </si>
  <si>
    <t xml:space="preserve">MOBILIZAÇÃO E DESMOBILIZAÇÃO DE EQUIPAMENTO PARA ESTACA CRAVADA DMT DE 50,1 A 100 KM</t>
  </si>
  <si>
    <t xml:space="preserve"> UN </t>
  </si>
  <si>
    <t xml:space="preserve">4.1.2</t>
  </si>
  <si>
    <t xml:space="preserve">Fornecimento de estaca pré-moldada 20cmx20cm com capacidade de carga de 40,0tf</t>
  </si>
  <si>
    <t xml:space="preserve"> M </t>
  </si>
  <si>
    <t xml:space="preserve">4.1.3</t>
  </si>
  <si>
    <t xml:space="preserve">Fornecimento de estaca pré-moldada 23cmx23cm com capacidade de carga de 60,0tf</t>
  </si>
  <si>
    <t xml:space="preserve">4.1.4</t>
  </si>
  <si>
    <t xml:space="preserve">Cravação de estacas pré-moldadas 20cmx20cm com equipamento com capacidade mínima de 2,0tf</t>
  </si>
  <si>
    <t xml:space="preserve">4.1.5</t>
  </si>
  <si>
    <t xml:space="preserve">Cravação de estacas pré-moldadas 23cmx23cm com equipamento com capacidade mínima de 2,0tf</t>
  </si>
  <si>
    <t xml:space="preserve">4.1.6</t>
  </si>
  <si>
    <t xml:space="preserve">Emenda de estacas pré-moldadas 20cmx20cm</t>
  </si>
  <si>
    <t xml:space="preserve">4.1.7</t>
  </si>
  <si>
    <t xml:space="preserve">Emenda de estacas pré-moldadas 23cmx23cm</t>
  </si>
  <si>
    <t xml:space="preserve">4.1.8</t>
  </si>
  <si>
    <t xml:space="preserve">Arrasamento de estaca de concreto armado, até 30cm de lado ou diâmetro</t>
  </si>
  <si>
    <t xml:space="preserve">4.2</t>
  </si>
  <si>
    <t xml:space="preserve">INFRA-ESTRUTURA (FUNDAÇÃO)</t>
  </si>
  <si>
    <t xml:space="preserve">4.2.1</t>
  </si>
  <si>
    <t xml:space="preserve">Fôrma de tábua de madeira de 2.5 x 30.0 cm para fundações, levando-se em conta a utilização 5 vezes (incluido o material, corte, montagem, escoramento e desforma)</t>
  </si>
  <si>
    <t xml:space="preserve">4.2.2</t>
  </si>
  <si>
    <t xml:space="preserve">Fornecimento, preparo e aplicação de concreto Fck = 30 MPa (com brita 1 e 2) - (5% de perdas já incluído no custo)</t>
  </si>
  <si>
    <t xml:space="preserve">4.2.3</t>
  </si>
  <si>
    <t xml:space="preserve">Fornecimento, preparo e aplicação de concreto magro com consumo mínimo de cimento de 250 kg/m3 (brita 1 e 2) - (5% de perdas já incluído no custo)</t>
  </si>
  <si>
    <t xml:space="preserve">4.2.4</t>
  </si>
  <si>
    <t xml:space="preserve">Fornecimento, dobragem e colocação em fôrma, de armadura CA-60 B fina, diâmetro de 4.0 a 7.0mm</t>
  </si>
  <si>
    <t xml:space="preserve"> kg </t>
  </si>
  <si>
    <t xml:space="preserve">4.2.5</t>
  </si>
  <si>
    <t xml:space="preserve">Fornecimento, dobragem e colocação em fôrma, de armadura CA-50 A média, diâmetro de 6.3 a 10.0 mm</t>
  </si>
  <si>
    <t xml:space="preserve">4.2.6</t>
  </si>
  <si>
    <t xml:space="preserve">Fornecimento, dobragem e colocação em fôrma, de armadura CA-50 A grossa diâmetro de 12.5 a 25.0 mm (1/2 a 1")</t>
  </si>
  <si>
    <t xml:space="preserve">4.3</t>
  </si>
  <si>
    <t xml:space="preserve">SUPER-ESTRUTURA</t>
  </si>
  <si>
    <t xml:space="preserve">4.3.1</t>
  </si>
  <si>
    <t xml:space="preserve">Forma de chapas madeira compensada resinada, esp. 12mm, levando-se em conta a utilização 3 vezes, reforçadas com sarrafos de madeira de 2.5 x 10.0cm (incl material, corte, montagem, escoras em eucalipto e desforma)</t>
  </si>
  <si>
    <t xml:space="preserve">4.3.2</t>
  </si>
  <si>
    <t xml:space="preserve">Fornecimento e aplicação de concreto USINADO Fck=30 MPa - considerando BOMBEAMENTO (5% de perdas já incluído no custo) (6% de taxa p/ concr. bombeavel)</t>
  </si>
  <si>
    <t xml:space="preserve">4.3.3</t>
  </si>
  <si>
    <t xml:space="preserve">4.3.4</t>
  </si>
  <si>
    <t xml:space="preserve">4.3.5</t>
  </si>
  <si>
    <t xml:space="preserve">Fornecimento, dobragem e colocação em fôrma, de armadura CA-50 A grossa, diâmetro de 12.5 a 25.0mm</t>
  </si>
  <si>
    <t xml:space="preserve">PAREDES E PAINÉIS</t>
  </si>
  <si>
    <t xml:space="preserve">5.1</t>
  </si>
  <si>
    <t xml:space="preserve">ALVENARIA DE VEDAÇÃO</t>
  </si>
  <si>
    <t xml:space="preserve">5.1.1</t>
  </si>
  <si>
    <t xml:space="preserve">Cobogó de concreto tipo cruzeta de 20 x 20 x 10 cm, assentado com argamassa de cimento, cal hidratada e areia no traço1:0,5:5, espessura das juntas de 10mm e espessura de parede 10cm</t>
  </si>
  <si>
    <t xml:space="preserve">5.2</t>
  </si>
  <si>
    <t xml:space="preserve">PLACAS E PAINÉIS DIVISÓRIOS</t>
  </si>
  <si>
    <t xml:space="preserve">5.2.1</t>
  </si>
  <si>
    <t xml:space="preserve">Divisória de granito com 3 cm de espessura, assentada com argamassa de cimento e areia no traço 1:3, na cor cinza</t>
  </si>
  <si>
    <t xml:space="preserve">5.3</t>
  </si>
  <si>
    <t xml:space="preserve">VERGAS/CONTRAVERGA</t>
  </si>
  <si>
    <t xml:space="preserve">5.3.1</t>
  </si>
  <si>
    <t xml:space="preserve">Verga/contraverga reta de concreto armado 10 x 5 cm, Fck = 15 MPa, inclusive forma, armação e desforma</t>
  </si>
  <si>
    <t xml:space="preserve">5.4</t>
  </si>
  <si>
    <t xml:space="preserve">ALVENARIA DE VEDAÇÃO EMPREGANDO ARGAMASSA DE CIMENTO, CAL E AREIA</t>
  </si>
  <si>
    <t xml:space="preserve">5.4.1</t>
  </si>
  <si>
    <t xml:space="preserve">Alvenaria de blocos cerâmicos 10 furos 10x20x20cm, assentados c/argamassa de cimento, cal hidratada CH1 e areia traço 1:0,5:8, esp. das juntas 12mm e esp. das paredes s/revestimento, 10cm (bloco comprado na fábrica, posto obra)</t>
  </si>
  <si>
    <t xml:space="preserve">ESQUADRIAS DE MADEIRA</t>
  </si>
  <si>
    <t xml:space="preserve">6.1</t>
  </si>
  <si>
    <t xml:space="preserve">MARCOS E ALIZARES</t>
  </si>
  <si>
    <t xml:space="preserve">6.1.1</t>
  </si>
  <si>
    <t xml:space="preserve">Marco de madeira de lei de 1ª (Peroba, Ipê, Angelim Pedra ou equivalente) com 15 x 3 cm de batente, nas dimensões de 0.90 x 2.10 m</t>
  </si>
  <si>
    <t xml:space="preserve">6.2</t>
  </si>
  <si>
    <t xml:space="preserve">PORTA EM MADEIRA DE LEI TIPO ANGELIM PEDRA OU EQUIV.</t>
  </si>
  <si>
    <t xml:space="preserve">6.2.1</t>
  </si>
  <si>
    <t xml:space="preserve">Porta em madeira de lei tipo angelim pedra ou equiv.c/enchimento em madeira 1a.qualidade esp. 30mm p/ pintura, inclusive alizares, dobradiças e fechadura externa em latão cromado LaFonte ou equiv., exclusive marco, nas dim.: 0.90 x 2.10 m</t>
  </si>
  <si>
    <t xml:space="preserve">6.2.2</t>
  </si>
  <si>
    <t xml:space="preserve">Porta em madeira de lei tipo angelim pedra ou equiv.c/enchimento em madeira 1a.qualidade esp. 30mm p/ pintura, inclusive alizares, dobradiças e fechadura externa em latão cromado LaFonte ou equiv., exclusive marco, nas dim.: 0.90 x 2.10 m, com puxador horizontal e revestimento resistente a impactos</t>
  </si>
  <si>
    <t xml:space="preserve">6.2.3</t>
  </si>
  <si>
    <t xml:space="preserve">Porta de correr em madeira de lei tipo angelim pedra ou equiv.c/enchimento em madeira 1a. qualidade esp. 30mm p/ pintura, inclusive alizares, fechadura tipo trinco bico de papagaio, ferragens e puxador duplo vertical, exclusive marco, nas dim.:0,90 x 2.10 m</t>
  </si>
  <si>
    <t xml:space="preserve">ESQUADRIAS METÁLICAS</t>
  </si>
  <si>
    <t xml:space="preserve">7.1</t>
  </si>
  <si>
    <t xml:space="preserve">GRADES E PORTÕES</t>
  </si>
  <si>
    <t xml:space="preserve">7.1.1</t>
  </si>
  <si>
    <t xml:space="preserve">Portão basculante em alumínio anodizado branco, em veneziana - fornecimento e instalação</t>
  </si>
  <si>
    <t xml:space="preserve">7.2</t>
  </si>
  <si>
    <t xml:space="preserve">ESQUADRIAS METÁLICAS (M2)</t>
  </si>
  <si>
    <t xml:space="preserve">7.2.1</t>
  </si>
  <si>
    <t xml:space="preserve">Janela tipo maxim-ar para vidro em alumínio anodizado natural, linha 25, completa, incl. puxador com tranca, caixilho, alizar e contramarco, exclusive vidro</t>
  </si>
  <si>
    <t xml:space="preserve">7.2.2</t>
  </si>
  <si>
    <t xml:space="preserve">Porta de abrir tipo veneziana em alumínio anodizado, linha 25, completa, incl. puxador com tranca, caixilho, alizar e contramarco</t>
  </si>
  <si>
    <t xml:space="preserve">VIDROS E ESPELHOS</t>
  </si>
  <si>
    <t xml:space="preserve">8.1</t>
  </si>
  <si>
    <t xml:space="preserve">VIDROS PARA ESQUADRIAS</t>
  </si>
  <si>
    <t xml:space="preserve">8.1.1</t>
  </si>
  <si>
    <t xml:space="preserve">Vidro liso laminado incolor de 8 mm - 4mm+4mm</t>
  </si>
  <si>
    <t xml:space="preserve">8.2</t>
  </si>
  <si>
    <t xml:space="preserve">ESPELHOS</t>
  </si>
  <si>
    <t xml:space="preserve">8.2.1</t>
  </si>
  <si>
    <t xml:space="preserve">Espelho para banheiros espessura 4 mm, incluindo chapa compensada 10 mm, moldura de alumínio em perfil L 3/4", fixado com parafusos cromados</t>
  </si>
  <si>
    <t xml:space="preserve">8.3</t>
  </si>
  <si>
    <t xml:space="preserve">PORTAS DE VIDRO</t>
  </si>
  <si>
    <t xml:space="preserve">8.3.1</t>
  </si>
  <si>
    <t xml:space="preserve">PORTA DE ABRIR, EM VIDRO TEMPERADO, 80X110 CM, ESPESSURA 10 MM, INCLUSIVE ACESSÓRIOS.</t>
  </si>
  <si>
    <t xml:space="preserve">8.3.2</t>
  </si>
  <si>
    <t xml:space="preserve">PORTA DE ABRIR COM MOLA HIDRÁULICA, EM VIDRO TEMPERADO, 90X210 CM, ESPESSURA 10 MM, INCLUSIVE ACESSÓRIOS</t>
  </si>
  <si>
    <t xml:space="preserve">8.3.3</t>
  </si>
  <si>
    <t xml:space="preserve">PORTA DE ABRIR COM MOLA HIDRÁULICA, EM VIDRO LAMINADAO 4MM+4MM, 90X210 CM,, INCLUSIVE ACESSÓRIOS</t>
  </si>
  <si>
    <t xml:space="preserve">8.4</t>
  </si>
  <si>
    <t xml:space="preserve">FACHADAS EM PELE DE VIDRO</t>
  </si>
  <si>
    <t xml:space="preserve">8.4.1</t>
  </si>
  <si>
    <t xml:space="preserve">FACHADA EM PELE DE VIDRO COM ESTRUTURA DE ALUMÍNIO ANODIZADO BRANCO, VIDRO LAMINADO LISO ESP. 4MM (CINZA) + 4MM (CINZA) COM 2 LINHAS DE MAXIM AR H=100MM E 1 PORTA DE CORRER  DE 2 FOLHAS DE 160x210CM</t>
  </si>
  <si>
    <t xml:space="preserve">8.4.2</t>
  </si>
  <si>
    <t xml:space="preserve">FACHADA EM PELE DE VIDRO COM ESTRUTURA DE ALUMÍNIO ANODIZADO BRANCO, VIDRO LAMINADO LISO ESP. 4MM (CINZA) + 4MM (CINZA) COM 1 PORTA DE ABRIR DE 90X210CM</t>
  </si>
  <si>
    <t xml:space="preserve">8.4.3</t>
  </si>
  <si>
    <t xml:space="preserve">FACHADA EM PELE DE VIDRO COM ESTRUTURA DE ALUMÍNIO ANODIZADO BRANCO, VIDRO LAMINADO LISO ESP. 4MM (CINZA) + 4MM (CINZA) COM 2 LINHAS DE MAXIM AR H=100CM</t>
  </si>
  <si>
    <t xml:space="preserve">8.4.4</t>
  </si>
  <si>
    <t xml:space="preserve">FACHADA EM PELE DE VIDRO COM ESTRUTURA DE ALUMÍNIO ANODIZADO BRANCO, VIDRO LAMINADO LISO  ESP. 4MM (CINZA) + 4MM (CINZA), COM JANELA MAXIM AR DE 520X100CM COM FIXO SUPERIOR DE 520X494CM E FIXO INFERIOR DE 520X110CM</t>
  </si>
  <si>
    <t xml:space="preserve">8.4.5</t>
  </si>
  <si>
    <t xml:space="preserve">FACHADA EM PELE DE VIDRO COM ESTRUTURA DE ALUMÍNIO ANODIZADO BRANCO, VIDRO LAMINADO LISO  ESP. 4MM (CINZA) + 4MM (CINZA), COM JANELA MAXIM AR DE 635X100CM COM FIXO SUPERIOR DE 635X494CM E FIXO INFERIOR DE 635X110CM</t>
  </si>
  <si>
    <t xml:space="preserve">8.4.6</t>
  </si>
  <si>
    <t xml:space="preserve">FACHADA EM PELE DE VIDRO COM ESTRUTURA DE ALUMÍNIO ANODIZADO BRANCO, VIDRO LAMINADO LISO  ESP. 4MM (CINZA) + 4MM (CINZA), COM JANELA MAXIM AR DE 940X100CM COM FIXO INFERIOR DE 940X110CM, FIXO CENTRAL DE 940CMX260CM E MAXIM AR SUPERIOR DE 940X100CM E FIXO SUPERIOR DE 940CX134CM</t>
  </si>
  <si>
    <t xml:space="preserve">8.4.7</t>
  </si>
  <si>
    <t xml:space="preserve">FACHADA EM PELE DE VIDRO COM ESTRUTURA DE ALUMÍNIO ANODIZADO BRANCO, VIDRO LAMINADO LISO  ESP. 4MM (CINZA) + 4MM (CINZA), COM JANELA MAXIM AR DE 603X100CM COM FIXO ISUPERIOR DE 630X500M, FIXO INFERIOR DE 603X110CM</t>
  </si>
  <si>
    <t xml:space="preserve">8.4.8</t>
  </si>
  <si>
    <t xml:space="preserve">FACHADA EM PELE DE VIDRO COM ESTRUTURA DE ALUMÍNIO ANODIZADO BRANCO, VIDRO LAMINADO LISO  ESP. 4MM (CINZA) + 4MM (CINZA), COM JANELA MAXIM AR DE 883,5X100CM COM FIXO INFERIOR DE 883,5X110CM, FIXO CENTRAL DE 883,5x260CM E MAXIM AR SUPERIOR DE 883,5X100CM E FIXO SUPERIOR DE 883,5CX134CM E 1 PORTA DE ABRIR DE 90X210M</t>
  </si>
  <si>
    <t xml:space="preserve">8.4.9</t>
  </si>
  <si>
    <t xml:space="preserve">FACHADA EM PELE DE VIDRO COM ESTRUTURA DE ALUMÍNIO ANODIZADO BRANCO, VIDRO LAMINADO LISO  ESP. 4MM (CINZA) + 4MM (CINZA), COM JANELA MAXIM AR DE 2380X100CM</t>
  </si>
  <si>
    <t xml:space="preserve">8.4.10</t>
  </si>
  <si>
    <t xml:space="preserve">FACHADA EM PELE DE VIDRO COM ESTRUTURA DE ALUMÍNIO ANODIZADO BRANCO, VIDRO LAMINADO LISO  ESP. 4MM (CINZA) + 4MM (CINZA), COM JANELA MAXIM AR DE 2610X100CM</t>
  </si>
  <si>
    <t xml:space="preserve">8.5</t>
  </si>
  <si>
    <t xml:space="preserve">VIDROS FIXOS</t>
  </si>
  <si>
    <t xml:space="preserve">8.5.1</t>
  </si>
  <si>
    <t xml:space="preserve">Painel fixo em vidro temperado de 8mm</t>
  </si>
  <si>
    <t xml:space="preserve">8.5.2</t>
  </si>
  <si>
    <t xml:space="preserve">VIDRO FIXO LAMINADO ESP.LISO ESP. 4MM (CINZA) + 4MM (CINZA) COM ESTRUTURA DE ALUMINIO ANODIZADO BRANCO</t>
  </si>
  <si>
    <t xml:space="preserve">8.5.3</t>
  </si>
  <si>
    <t xml:space="preserve">DIVISÓRIA EM VIDRO FIXO TEMPERADO INCOLOR ESP.:8mm, COM BAGUETE DE NEOPREME E ESTRUTURA DE ALUMINIO ANODIZADO BRANCO - FORNECIMENTO E INSTALAÇÃO</t>
  </si>
  <si>
    <t xml:space="preserve">COBERTURA</t>
  </si>
  <si>
    <t xml:space="preserve">9.1</t>
  </si>
  <si>
    <t xml:space="preserve">ESTRUTURA PARA TELHADO</t>
  </si>
  <si>
    <t xml:space="preserve">9.1.1</t>
  </si>
  <si>
    <t xml:space="preserve">TRAMA DE AÇO COMPOSTA POR TERÇAS PARA TELHADOS DE ATÉ 2 ÁGUAS PARA TELHA ONDULADA DE FIBROCIMENTO, METÁLICA, PLÁSTICA OU TERMOACÚSTICA, INCLUSO TRANSPORTE VERTICAL.</t>
  </si>
  <si>
    <t xml:space="preserve">9.2</t>
  </si>
  <si>
    <t xml:space="preserve">TELHADO</t>
  </si>
  <si>
    <t xml:space="preserve">9.2.1</t>
  </si>
  <si>
    <t xml:space="preserve">Cobertura em chapa de policarbonato alveolar 3mm</t>
  </si>
  <si>
    <t xml:space="preserve">     m² </t>
  </si>
  <si>
    <t xml:space="preserve">9.2.2</t>
  </si>
  <si>
    <t xml:space="preserve">TELHAMENTO COM TELHA EM AÇO GALVALUME, SIMPLES, ONDULADA, NÃO PINTADA, OND17- 0,50MM, KINGSPAN- ISOESTE OU SIMILAR</t>
  </si>
  <si>
    <t xml:space="preserve">9.3</t>
  </si>
  <si>
    <t xml:space="preserve">RUFOS E CALHAS</t>
  </si>
  <si>
    <t xml:space="preserve">9.3.1</t>
  </si>
  <si>
    <t xml:space="preserve">Calha de concreto armado Fck=15 MPa em "U" nas dimensões de 38 x 56 cm conforme detalhes em projeto</t>
  </si>
  <si>
    <t xml:space="preserve">9.3.2</t>
  </si>
  <si>
    <t xml:space="preserve">Rufo de chapa de alumínio esp. 0.5mm, largura de 30cm</t>
  </si>
  <si>
    <t xml:space="preserve">9.4</t>
  </si>
  <si>
    <t xml:space="preserve">PLATIBANDA</t>
  </si>
  <si>
    <t xml:space="preserve">9.4.1</t>
  </si>
  <si>
    <t xml:space="preserve">Platibanda de alvenaria de bloco cerâmico 10x20x20cm, assentado com argamassa de cimento, cal hidratada CH1 e areia no traço 1:0,5:8, amarrada com pilaretes em conc. arm. a cada 2m (H=1.0m), excl. revest.</t>
  </si>
  <si>
    <t xml:space="preserve">IMPERMEABILIZAÇÃO</t>
  </si>
  <si>
    <t xml:space="preserve">10.1</t>
  </si>
  <si>
    <t xml:space="preserve">IMPERMEABILIZAÇÃO </t>
  </si>
  <si>
    <t xml:space="preserve">10.1.1</t>
  </si>
  <si>
    <t xml:space="preserve">Impermeabilização com argamassa de igol 2 - marca de referência Sika</t>
  </si>
  <si>
    <t xml:space="preserve">10.1.2</t>
  </si>
  <si>
    <t xml:space="preserve">Índice de imperm.c/ manta asfáltica atendendo NBR 9952, asfalto polimerizado esp.3mm, reforç.c/ filme int. polietileno, regul. base c/ arg.1:4 esp.mín.15mm, proteção mec. arg.1:4 esp.20mm e juntas dilat.</t>
  </si>
  <si>
    <t xml:space="preserve">TETOS E FORROS</t>
  </si>
  <si>
    <t xml:space="preserve">11.1</t>
  </si>
  <si>
    <t xml:space="preserve">REVESTIMENTO COM ARGAMASSA</t>
  </si>
  <si>
    <t xml:space="preserve">11.1.1</t>
  </si>
  <si>
    <t xml:space="preserve">Chapisco com argamassa de cimento e areia média ou grossa lavada no traço 1:3, espessura 5 mm</t>
  </si>
  <si>
    <t xml:space="preserve">11.2</t>
  </si>
  <si>
    <t xml:space="preserve">REBAIXAMENTOS</t>
  </si>
  <si>
    <t xml:space="preserve">11.2.1</t>
  </si>
  <si>
    <t xml:space="preserve">Forro de gesso acartonado, inclusive estrutura de fixação.</t>
  </si>
  <si>
    <t xml:space="preserve">11.2.2</t>
  </si>
  <si>
    <t xml:space="preserve">Forro em fibra mineral com placas acústicas removíveis de 625 x 625mm, E= 15/16mm, borda rebaixada, apoiado em perfil de aço galvanizado com 24mm de base</t>
  </si>
  <si>
    <t xml:space="preserve">11.3</t>
  </si>
  <si>
    <t xml:space="preserve">REVESTIMENTO EMPREGANDO ARGAMASSA DE CIMENTO, CAL E AREIA</t>
  </si>
  <si>
    <t xml:space="preserve">11.3.1</t>
  </si>
  <si>
    <t xml:space="preserve">Reboco tipo paulista de argamassa de cimento, cal hidratada CH1 e areia lavada traço 1:0.5:6, espessura 25 mm</t>
  </si>
  <si>
    <t xml:space="preserve">REVESTIMENTO DE PAREDES</t>
  </si>
  <si>
    <t xml:space="preserve">12.1</t>
  </si>
  <si>
    <t xml:space="preserve">12.1.1</t>
  </si>
  <si>
    <t xml:space="preserve">Chapisco de argamassa de cimento e areia média ou grossa lavada, no traço 1:3, espessura 5 mm</t>
  </si>
  <si>
    <t xml:space="preserve">12.2</t>
  </si>
  <si>
    <t xml:space="preserve">ACABAMENTOS</t>
  </si>
  <si>
    <t xml:space="preserve">12.2.1</t>
  </si>
  <si>
    <t xml:space="preserve">PORCELANATO CALACATA ALTISSIMO SATIN, 90X90CM, ACETINADO, RETIFICADO, DA BIANCOGRÊS OU SIMILAR, APLICADO COM DUPLA CAMADA DE ARGAMASSA  AC-III, REJUNTE 1MM PARA PORCELANTO, COR PLATINA</t>
  </si>
  <si>
    <t xml:space="preserve">12.2.2</t>
  </si>
  <si>
    <t xml:space="preserve">PORCELANATO PEROBA ACETINADO, RETIFICADO, 26X106CM, BIANCOGRÊS OU SIMILAR, APLICADO COM DUPLA CAMADA DE ARGAMASSA  AC-III, REJUNTE 1MM PARA PORCELANTO, COR MARROM CAFÉ</t>
  </si>
  <si>
    <t xml:space="preserve">12.2.3</t>
  </si>
  <si>
    <t xml:space="preserve">Porcelanato esmaltado retificado Originale Bianco, branco, 32x60cm, marca de referência Biancogres e Eliane, assentado com argamassa de cimento colante, inclusive rejuntamento branco</t>
  </si>
  <si>
    <t xml:space="preserve">12.2.4</t>
  </si>
  <si>
    <t xml:space="preserve">Porcelanato esmaltado retificado Cemento Grigio AD4, 60x60cm, marca de referência Biancogres e Eliane, assentado com argamassa de cimento colante, inclusive rejuntamento.</t>
  </si>
  <si>
    <t xml:space="preserve">12.2.5</t>
  </si>
  <si>
    <t xml:space="preserve">PORCELANATO RIG BIANCO 32X60CM BRANCO, RETIFICADO, BIANCOGRÊS OU SIMILAR, APLICADO COM DUPLA CAMADA DE ARGAMASSA  AC-III, REJUNTE 1MM PARA PORCELANTO,  REJUNTE BRANCO</t>
  </si>
  <si>
    <t xml:space="preserve">12.2.6</t>
  </si>
  <si>
    <t xml:space="preserve">Pastilha cerâmica branca 5 x 5 cm, assentada com argamassa de cimento colante e rejunte pré-fabricado, marcas de referência Atlas, Jatobá, NGK ou equivalentwe</t>
  </si>
  <si>
    <t xml:space="preserve">12.3</t>
  </si>
  <si>
    <t xml:space="preserve">12.3.1</t>
  </si>
  <si>
    <t xml:space="preserve">Emboço de argamassa de cimento, cal hidratada CH1 e areia média ou grossa lavada no traço 1:0.5:6, espessura 20 mm</t>
  </si>
  <si>
    <t xml:space="preserve">12.3.2</t>
  </si>
  <si>
    <t xml:space="preserve">Reboco tipo paulista de argamassa de cimento, cal hidratada CH1 e areia média ou grossa lavada no traço 1:0.5:6, espessura 25 mm</t>
  </si>
  <si>
    <t xml:space="preserve">PISOS INTERNOS E EXTERNOS</t>
  </si>
  <si>
    <t xml:space="preserve">13.1</t>
  </si>
  <si>
    <t xml:space="preserve">LASTRO DE CONTRAPISO</t>
  </si>
  <si>
    <t xml:space="preserve">13.1.1</t>
  </si>
  <si>
    <t xml:space="preserve">Regularização de base p/ revestimento cerâmico, com argamassa de cimento e areia no traço 1:5, espessura 3cm</t>
  </si>
  <si>
    <t xml:space="preserve">13.2</t>
  </si>
  <si>
    <t xml:space="preserve">13.2.1</t>
  </si>
  <si>
    <t xml:space="preserve">PORCELANATO ESMALTADO ACETINADO ONIX CLASSIC 90X90, RETIFICADO, BIANCOGRÊS OU SIMILAR, APLICADO COM DUPLA CAMADA DE ARGAMASSA  AC-III, REJUNTE 1MM PARA PORCELANTO</t>
  </si>
  <si>
    <t xml:space="preserve">13.2.2</t>
  </si>
  <si>
    <t xml:space="preserve">13.2.3</t>
  </si>
  <si>
    <t xml:space="preserve">Acabamento de superfície de piso de concreto com polimento mecânico com acabadora simples</t>
  </si>
  <si>
    <t xml:space="preserve">13.2.4</t>
  </si>
  <si>
    <t xml:space="preserve">Piso argamassa alta resistência tipo granilite ou equiv de qualidade comprovada, esp de 10mm, com juntas plástica em quadros de 1m, na cor natural, com acabamento anti-derrapante mecanizado, inclusive regularização e=3.0cm</t>
  </si>
  <si>
    <t xml:space="preserve">13.2.5</t>
  </si>
  <si>
    <t xml:space="preserve">-</t>
  </si>
  <si>
    <t xml:space="preserve">PISO EM GRANITO APLICADO EM AMBIENTES INTERNOS</t>
  </si>
  <si>
    <t xml:space="preserve"> -   </t>
  </si>
  <si>
    <t xml:space="preserve">13.2.6</t>
  </si>
  <si>
    <t xml:space="preserve">13.3</t>
  </si>
  <si>
    <t xml:space="preserve">DEGRAUS, RODAPÉS, SOLEIRAS E PEITORIS</t>
  </si>
  <si>
    <t xml:space="preserve">13.3.1</t>
  </si>
  <si>
    <t xml:space="preserve">Soleira de granito esp. 2 cm e largura de 15 cm</t>
  </si>
  <si>
    <t xml:space="preserve">13.3.2</t>
  </si>
  <si>
    <t xml:space="preserve">Peitoril e/ou soleira em granito, espessura de 2 cm e largura até 20 cm, acabamento polido</t>
  </si>
  <si>
    <t xml:space="preserve">13.3.3</t>
  </si>
  <si>
    <t xml:space="preserve">Peitoril em granito, espessura de 2 cm e largura 17 cm, acabamento polido, com pingadeira</t>
  </si>
  <si>
    <t xml:space="preserve">13.3.4</t>
  </si>
  <si>
    <t xml:space="preserve">Rodapé de granito cinza esp. 2cm, h=7cm, assentado com argamassa de cimento, cal hidratada CH1 e areia no traço 1:0,5:8, incl. rejuntamento com cimento branco</t>
  </si>
  <si>
    <t xml:space="preserve">13.3.5</t>
  </si>
  <si>
    <t xml:space="preserve">Marco  em granito, espessura de 2 cm e largura 15 cm, acabamento polido,</t>
  </si>
  <si>
    <t xml:space="preserve">13.3.6</t>
  </si>
  <si>
    <t xml:space="preserve">PISO E ESPELHO DE ESCADA EM GRANITO CINZA  ANDORINHA LEVIGADO, ESP. 2CM</t>
  </si>
  <si>
    <t xml:space="preserve">INSTALAÇÕES HIDRO-SANITÁRIAS</t>
  </si>
  <si>
    <t xml:space="preserve">14.1</t>
  </si>
  <si>
    <t xml:space="preserve">ENTRADA DE ÁGUA</t>
  </si>
  <si>
    <t xml:space="preserve">14.1.1</t>
  </si>
  <si>
    <t xml:space="preserve">Padrão entrada dágua com caixa enterrada para hidrômetro com diâmetro de 2" - padrão 4 caixa enterrada da CESAN. Caixa em alvenaria 60x80x40cm e com tampa articulada de ferro fundido, registro e conexões para instalação de hidrômetro. Conferir detalhe.</t>
  </si>
  <si>
    <t xml:space="preserve">14.2</t>
  </si>
  <si>
    <t xml:space="preserve">PONTOS HIDRO-SANITÁRIOS</t>
  </si>
  <si>
    <t xml:space="preserve">14.2.1</t>
  </si>
  <si>
    <t xml:space="preserve">Ponto para ralo seco, inclusive ralo pvc 10 cm com grelha em pvc</t>
  </si>
  <si>
    <t xml:space="preserve"> pt </t>
  </si>
  <si>
    <t xml:space="preserve">14.2.2</t>
  </si>
  <si>
    <t xml:space="preserve">Ralo hemisférico em fofo, tipo abacaxi d=150m</t>
  </si>
  <si>
    <t xml:space="preserve">14.2.3</t>
  </si>
  <si>
    <t xml:space="preserve">Grelha largura 20 cm de ferro redondo de 1/2" a cada 3 cm, contorno com barra de ferro de 3/4" x 1/8" e caixilho de cantoneira de 1" x 3/16"</t>
  </si>
  <si>
    <t xml:space="preserve">14.2.4</t>
  </si>
  <si>
    <t xml:space="preserve">DRENO PARA POÇO DE ELEVADOR COM TUBO DE 75MM, BRITA E MANTA BIDIM</t>
  </si>
  <si>
    <t xml:space="preserve"> UND </t>
  </si>
  <si>
    <t xml:space="preserve">14.3</t>
  </si>
  <si>
    <t xml:space="preserve">TUBULAÇÃO DE LIGAÇÃO DE CAIXAS</t>
  </si>
  <si>
    <t xml:space="preserve">14.3.1</t>
  </si>
  <si>
    <t xml:space="preserve">Tubo PVC rígido para esgoto no diâmetro de 100mm incluindo escavação e aterro com areia</t>
  </si>
  <si>
    <t xml:space="preserve">14.3.2</t>
  </si>
  <si>
    <t xml:space="preserve">Tubo PVC rígido para esgoto no diâmetro de 150mm incluindo escavação e aterro com areia</t>
  </si>
  <si>
    <t xml:space="preserve">14.4</t>
  </si>
  <si>
    <t xml:space="preserve">CAIXAS EMPREGANDO ARGAMASSA DE CIMENTO, CAL E AREIA</t>
  </si>
  <si>
    <t xml:space="preserve">14.4.1</t>
  </si>
  <si>
    <t xml:space="preserve">Caixa de inspeção em alv. bloco concreto 9x19x39cm, dim. 60x60cm e Hmáx=1m, c/ tampa de ferro fundido 40x40cm, lastro de concreto esp.10cm, revest. interno c/ chapisco e reboco impermeabiliz, incl. escavação, reaterro e enchimento</t>
  </si>
  <si>
    <t xml:space="preserve">14.4.2</t>
  </si>
  <si>
    <t xml:space="preserve">Caixa de areia em alv. de bloco de concreto 9x19x39, dim. 60x60cm e Hmáx=1m, c/ tampa em ferro fundido, lastro de concreto esp. 10cm, revest. int. c/ chapisco e reboco impermeabilizado, incl. escavação e reaterro</t>
  </si>
  <si>
    <t xml:space="preserve">14.4.3</t>
  </si>
  <si>
    <t xml:space="preserve">Caixa de gordura em alv. bloco 9x19x39cm, dim. 60x60cm e Hmáx=1.0m, c/ tampa de ferro fundido, lastro concr. esp. 10cm, revest. intern. c/ chapisco e reboco impermeab., escavação, reaterro e parede int. em concreto</t>
  </si>
  <si>
    <t xml:space="preserve">14.5</t>
  </si>
  <si>
    <t xml:space="preserve">REDE DE ÁGUA FRIA - TUBOS METÁLICOS</t>
  </si>
  <si>
    <t xml:space="preserve">14.5.1</t>
  </si>
  <si>
    <t xml:space="preserve">Tubo de aço galvanizado, inclusive conexões, diâm. 32mm (11/4")</t>
  </si>
  <si>
    <t xml:space="preserve">14.6</t>
  </si>
  <si>
    <t xml:space="preserve">REDE DE ÁGUA FRIA - TUBOS SOLDÁVEIS DE PVC</t>
  </si>
  <si>
    <t xml:space="preserve">14.6.1</t>
  </si>
  <si>
    <t xml:space="preserve">Tubo de PVC rígido soldável marrom, diâm. 20mm (1/2"), inclusive conexões</t>
  </si>
  <si>
    <t xml:space="preserve">14.6.2</t>
  </si>
  <si>
    <t xml:space="preserve">Tubo de PVC rígido soldável marrom, diâm. 25mm (3/4"), inclusive conexões</t>
  </si>
  <si>
    <t xml:space="preserve">14.6.3</t>
  </si>
  <si>
    <t xml:space="preserve">Tubo de PVC rigido soldável marrom, diâm. 32mm (1"), inclusive conexões</t>
  </si>
  <si>
    <t xml:space="preserve">14.6.4</t>
  </si>
  <si>
    <t xml:space="preserve">Tubo de PVC rígido soldável marrom, diâm. 50mm (11/2"), inclusive conexões</t>
  </si>
  <si>
    <t xml:space="preserve">14.7</t>
  </si>
  <si>
    <t xml:space="preserve">REDE DE ÁGUA FRIA - CONEXÕES SOLDÁVEIS DE PVC</t>
  </si>
  <si>
    <t xml:space="preserve">14.7.1</t>
  </si>
  <si>
    <t xml:space="preserve">Adaptador de PVC com flanges livres para caixa d</t>
  </si>
  <si>
    <t xml:space="preserve">14.7.2</t>
  </si>
  <si>
    <t xml:space="preserve">Adaptador de PVC soldável com flanges livres para caixa d</t>
  </si>
  <si>
    <t xml:space="preserve">14.7.3</t>
  </si>
  <si>
    <t xml:space="preserve">14.7.4</t>
  </si>
  <si>
    <t xml:space="preserve">14.8</t>
  </si>
  <si>
    <t xml:space="preserve">REDE DE ÁGUA FRIA - CONEXÕES METÁLICAS</t>
  </si>
  <si>
    <t xml:space="preserve">14.8.1</t>
  </si>
  <si>
    <t xml:space="preserve">FLANGE EM AÇO, DN32MM X 1 1/4", INSTALADA EM RESERVATÓRIO DE EDIFICAÇÃO</t>
  </si>
  <si>
    <t xml:space="preserve">14.9</t>
  </si>
  <si>
    <t xml:space="preserve">REDE DE ESGOTO - TUBOS DE PVC</t>
  </si>
  <si>
    <t xml:space="preserve">14.9.1</t>
  </si>
  <si>
    <t xml:space="preserve">Tubo de PVC rígido soldável branco, para esgoto, diâmetro 40mm (1 1/2"), inclusive conexões</t>
  </si>
  <si>
    <t xml:space="preserve">14.9.2</t>
  </si>
  <si>
    <t xml:space="preserve">Tubo de PVC rígido soldável branco, para esgoto, diâmetro 50mm (2"), inclusive conexões</t>
  </si>
  <si>
    <t xml:space="preserve">14.9.3</t>
  </si>
  <si>
    <t xml:space="preserve">Tubo de PVC rígido soldável branco, para esgoto, diâmetro 75mm (3"), inclusive conexões</t>
  </si>
  <si>
    <t xml:space="preserve">14.9.4</t>
  </si>
  <si>
    <t xml:space="preserve">Tubo de PVC rígido soldável branco, para esgoto, diâmetro 100mm (4"), inclusive conexões</t>
  </si>
  <si>
    <t xml:space="preserve">14.9.5</t>
  </si>
  <si>
    <t xml:space="preserve">Tubo de PVC rígido soldável branco, para esgoto, diâmetro 150mm (6"), inclusive conexões</t>
  </si>
  <si>
    <t xml:space="preserve">14.10</t>
  </si>
  <si>
    <t xml:space="preserve">CAIXAS DE PVC / EQUIPAMENTOS</t>
  </si>
  <si>
    <t xml:space="preserve">14.10.1</t>
  </si>
  <si>
    <t xml:space="preserve">Automático de bóia, duas funções 25A</t>
  </si>
  <si>
    <t xml:space="preserve">14.10.2</t>
  </si>
  <si>
    <t xml:space="preserve">Torneira de bóia de PVC, diâm. 3/4" (20mm)</t>
  </si>
  <si>
    <t xml:space="preserve">14.10.3</t>
  </si>
  <si>
    <t xml:space="preserve">Ponto para caixa sifonada, inclusive caixa sifonada pvc 150x150x50mm com grelha em pvc</t>
  </si>
  <si>
    <t xml:space="preserve">14.10.4</t>
  </si>
  <si>
    <t xml:space="preserve">Ponto para caixa sifonada, inclusive caixa sifonada pvc 150x185x75mm com grelha em pvc</t>
  </si>
  <si>
    <t xml:space="preserve">14.11</t>
  </si>
  <si>
    <t xml:space="preserve">INSTALAÇÕES APARENTES</t>
  </si>
  <si>
    <t xml:space="preserve">14.11.1</t>
  </si>
  <si>
    <t xml:space="preserve">Suporte de fixação de tubulação no teto, através de fita metálica perfurada (Walsywa) ou equiv (1,30m), cursor (1und), h=60cm, suporte "Y" (1 und), parafuso e bucha s8 (1 und)</t>
  </si>
  <si>
    <t xml:space="preserve">14.12</t>
  </si>
  <si>
    <t xml:space="preserve">TORNEIRAS, REGISTROS, VÁLVULAS E METAIS</t>
  </si>
  <si>
    <t xml:space="preserve">14.12.1</t>
  </si>
  <si>
    <t xml:space="preserve">Registro de gaveta bruto diam. 20mm (3/4")</t>
  </si>
  <si>
    <t xml:space="preserve">14.12.2</t>
  </si>
  <si>
    <t xml:space="preserve">Registro de gaveta bruto diam. 25mm (1")</t>
  </si>
  <si>
    <t xml:space="preserve">14.12.3</t>
  </si>
  <si>
    <t xml:space="preserve">Registro de gaveta bruto diam. 40mm (11/2")</t>
  </si>
  <si>
    <t xml:space="preserve">14.12.4</t>
  </si>
  <si>
    <t xml:space="preserve">Registro de gaveta com canopla cromada, diam. 20mm (3/4"), marcas de referência Fabrimar, Deca ou Docol</t>
  </si>
  <si>
    <t xml:space="preserve">14.12.5</t>
  </si>
  <si>
    <t xml:space="preserve">Válvula de retenção horizontal ou vertical diam. 15mm (1/2")</t>
  </si>
  <si>
    <t xml:space="preserve">14.12.6</t>
  </si>
  <si>
    <t xml:space="preserve">Torneira para jardim de 3/4" marcas de referência Fabrimar, Deca ou Docol</t>
  </si>
  <si>
    <t xml:space="preserve">14.13</t>
  </si>
  <si>
    <t xml:space="preserve">OUTROS APARELHOS</t>
  </si>
  <si>
    <t xml:space="preserve">14.13.1</t>
  </si>
  <si>
    <t xml:space="preserve">RESERVATÓRIO TIPO TANQUE, CAP. 5.000L, FORTLEV OU EQUIVALENTE TÉCNICO</t>
  </si>
  <si>
    <t xml:space="preserve">14.13.2</t>
  </si>
  <si>
    <t xml:space="preserve">Filtro de água da chuva - Modelo ref. Ciclo 500</t>
  </si>
  <si>
    <t xml:space="preserve"> un </t>
  </si>
  <si>
    <t xml:space="preserve">14.13.3</t>
  </si>
  <si>
    <t xml:space="preserve">Reservatório cap. 7500l, Fortlev</t>
  </si>
  <si>
    <t xml:space="preserve">14.14</t>
  </si>
  <si>
    <t xml:space="preserve">DRENOS AR CONDICIONADO</t>
  </si>
  <si>
    <t xml:space="preserve">14.14.1</t>
  </si>
  <si>
    <t xml:space="preserve">14.14.2</t>
  </si>
  <si>
    <t xml:space="preserve">14.14.3</t>
  </si>
  <si>
    <t xml:space="preserve">ISOLAMENTO TÉRMICO DE TUBULAÇÃO DE DRENOS DE AR CONDICIONADO COM BORRACHA ELASTOMÉRICA FLEXÍVEL, PRETA, DN 25MM</t>
  </si>
  <si>
    <t xml:space="preserve">14.14.4</t>
  </si>
  <si>
    <t xml:space="preserve">ISOLAMENTO TÉRMICO DE TUBULAÇÃO DE DRENOS DE AR CONDICIONADO COM BORRACHA ELASTOMÉRICA FLEXÍVEL, PRETA, DN 32MM</t>
  </si>
  <si>
    <t xml:space="preserve">14.15</t>
  </si>
  <si>
    <t xml:space="preserve">BOMBAS</t>
  </si>
  <si>
    <t xml:space="preserve">14.15.1</t>
  </si>
  <si>
    <t xml:space="preserve">Bomba centrífuga monofásica 1/2 CV</t>
  </si>
  <si>
    <t xml:space="preserve">14.15.2</t>
  </si>
  <si>
    <t xml:space="preserve">Pressurizador de água, 1/4CV, modelo de referência TP 820, marca de referência Komeco</t>
  </si>
  <si>
    <t xml:space="preserve">14.15.3</t>
  </si>
  <si>
    <t xml:space="preserve">Bomba Submersivel 1/2CV – Modelo de referência DS 76-50- Marca de referência Dancor</t>
  </si>
  <si>
    <t xml:space="preserve">14.16</t>
  </si>
  <si>
    <t xml:space="preserve">ESPELHO DÁGUA</t>
  </si>
  <si>
    <t xml:space="preserve">14.16.1</t>
  </si>
  <si>
    <t xml:space="preserve">REGISTRO DE ESFERA, PVC, SOLDÁVEL, COM VOLANTE, DN 50MM - FORNECIMENTO E INSTALAÇÃO</t>
  </si>
  <si>
    <t xml:space="preserve">14.16.2</t>
  </si>
  <si>
    <t xml:space="preserve">Kit Filtro e bomba 1/2CV – Modelo de referência Filtro F450P e Bomba NFC-2 – Marca de referência Nautilus</t>
  </si>
  <si>
    <t xml:space="preserve">14.16.3</t>
  </si>
  <si>
    <t xml:space="preserve">Dispositivo de aspiração para piscina 50 mm – Marca de referência Brustec</t>
  </si>
  <si>
    <t xml:space="preserve">14.16.4</t>
  </si>
  <si>
    <t xml:space="preserve">Dispositivo de retorno 50 mm – Marca de referência Brustec</t>
  </si>
  <si>
    <t xml:space="preserve">14.16.5</t>
  </si>
  <si>
    <t xml:space="preserve">Dreno de fundo de piscina 50mm – Marca de referência Pooltec</t>
  </si>
  <si>
    <t xml:space="preserve">14.16.6</t>
  </si>
  <si>
    <t xml:space="preserve">Caixa de passagem de alvenaria de blocos de concreto 9x19x39cm, dimensões de 80x80x80m, com revestimento interno em chapisco e reboco tampa de concreto esp. 5cm e lastro de brita 5cm</t>
  </si>
  <si>
    <t xml:space="preserve">14.16.7</t>
  </si>
  <si>
    <t xml:space="preserve">TAMPA 80X80 EM ALUMÍNIO FUNDIDO, PINTURA ELETROSTÁTICA, ARTICULADA, REBAIXADA, COM GRELHA</t>
  </si>
  <si>
    <t xml:space="preserve">INSTALAÇÕES ELÉTRICAS</t>
  </si>
  <si>
    <t xml:space="preserve">15.1</t>
  </si>
  <si>
    <t xml:space="preserve">QUADRO DE DISTRIBUIÇÃO E COMANDO</t>
  </si>
  <si>
    <t xml:space="preserve">15.1.1</t>
  </si>
  <si>
    <t xml:space="preserve">QGBT - QUADRO DE DISTRIBUIÇAO DE ENERGIA EM CHAPA METÁLICA, DE FABRICAÇÃO ESPECIAL, COM BARRAMENTO TRIFASICO, COMPLETO, INCLUSIVE DISJUNTORES E DPSs, CONFORME PROJETO, FORNECIMENTO E INSTALAÇÃO</t>
  </si>
  <si>
    <t xml:space="preserve">15.1.2</t>
  </si>
  <si>
    <t xml:space="preserve">QUADRO DE COMANDO PARA BOMBA ESPELHO DÁGUA DE POTÊNCIA ATÉ 1CV, CHAPA METÁLICA, DE FABRICAÇÃO ESPECIAL, COMPLETO, INCLUSIVE DISJUNTORES E CONTATORES, CONFORME PROJETO, FORNECIMENTO E INSTALAÇÃO</t>
  </si>
  <si>
    <t xml:space="preserve">15.1.3</t>
  </si>
  <si>
    <t xml:space="preserve">QUADRO DE COMANDO PARA BOMBA DE INCÊNDIO DE POTÊNCIA DE 7,5CV, CHAPA METÁLICA, DE FABRICAÇÃO ESPECIAL, COMPLETO, INCLUSIVE DISJUNTORES E CONTATORES, CONFORME PROJETO, FORNECIMENTO E INSTALAÇÃO</t>
  </si>
  <si>
    <t xml:space="preserve">15.1.4</t>
  </si>
  <si>
    <t xml:space="preserve">QUADRO DE COMANDO PARA BOMBA DE RECALQUE DE POTÊNCIA ATÉ 1/2CV, CHAPA METÁLICA, DE FABRICAÇÃO ESPECIAL, COMPLETO, INCLUSIVE DISJUNTORES E CONTATORES, CONFORME PROJETO, FORNECIMENTO E INSTALAÇÃO</t>
  </si>
  <si>
    <t xml:space="preserve">15.1.5</t>
  </si>
  <si>
    <t xml:space="preserve">QUADRO DE COMANDO PARA BOMBA ELEVATÓRIA DE POTÊNCIA ATÉ 1/2CV, CHAPA METÁLICA, DE FABRICAÇÃO ESPECIAL, COMPLETO, INCLUSIVE DISJUNTORES E CONTATORES, CONFORME PROJETO, FORNECIMENTO E INSTALAÇÃO</t>
  </si>
  <si>
    <t xml:space="preserve">15.1.6</t>
  </si>
  <si>
    <t xml:space="preserve">Quadro distrib. energia, embutido ou semi embutido, capac. p/ 44 disj. DIN, c/barram trif. 150A barra. neutro e terra, fab. em chapa de aço 12 USG com porta, espelho, trinco com fechad ch yale, Ref. QDETG II-44DIN-CEMAR ou equiv.</t>
  </si>
  <si>
    <t xml:space="preserve">15.1.7</t>
  </si>
  <si>
    <t xml:space="preserve">Quadro distrib. energia, embutido ou semi embutido, capac. p/ 28 disj. DIN, c/barram trif. 100A barra. neutro e terra, fab. em chapa de aço 12 USG com porta, espelho, trinco com fechad ch yale, Ref. QDTN II-28DIN-CEMAR ou equiv.</t>
  </si>
  <si>
    <t xml:space="preserve">15.1.8</t>
  </si>
  <si>
    <t xml:space="preserve">Quadro distrib. energia, embutido ou semi embutido, capac. p/ 56 disj. DIN, c/barram trif. 225A barra. neutro e terra, fab. em chapa de aço 12 USG com porta, espelho, trinco com fechad ch</t>
  </si>
  <si>
    <t xml:space="preserve">15.2</t>
  </si>
  <si>
    <t xml:space="preserve">CAIXAS DE PASSAGEM</t>
  </si>
  <si>
    <t xml:space="preserve">15.2.1</t>
  </si>
  <si>
    <t xml:space="preserve">CAIXA DE DERIVAÇÃO VERSÁTIL (CONDULETE MÚLTIPLO) DE PVC, 5 ENTRADAS, LINHA CINZA, REF. CONDULETE TOP, MARCA DE REFERÊNCIA TIGRE OU EQUIVALENTE</t>
  </si>
  <si>
    <t xml:space="preserve">15.2.2</t>
  </si>
  <si>
    <t xml:space="preserve">Caixa sextavada em PVC de 3x3x1 1/2", marca de referência Tigreflex</t>
  </si>
  <si>
    <t xml:space="preserve">15.2.3</t>
  </si>
  <si>
    <t xml:space="preserve">Caixa de embutir marca de referência Tigreflex, 4x2"</t>
  </si>
  <si>
    <t xml:space="preserve">15.2.4</t>
  </si>
  <si>
    <t xml:space="preserve">CAIXA DE EMBUTIR NO PISO, EM ALUMÍNIO, 4X2"</t>
  </si>
  <si>
    <t xml:space="preserve">15.2.5</t>
  </si>
  <si>
    <t xml:space="preserve">CAIXA DE EMBUTIR NO PISO, EM ALUMÍNIO, 4X4"</t>
  </si>
  <si>
    <t xml:space="preserve">15.2.6</t>
  </si>
  <si>
    <t xml:space="preserve">Caixa de passagem 150x150x80mm, chapa 18, com tampa parafusada</t>
  </si>
  <si>
    <t xml:space="preserve">15.2.7</t>
  </si>
  <si>
    <t xml:space="preserve">Caixa de passagem 200x200x100mm, chapa 18, com tampa parafusada</t>
  </si>
  <si>
    <t xml:space="preserve">15.2.8</t>
  </si>
  <si>
    <t xml:space="preserve">Caixa de passagem 300x300x120mm, chapa 18, com tampa parafusada</t>
  </si>
  <si>
    <t xml:space="preserve">15.2.9</t>
  </si>
  <si>
    <t xml:space="preserve">Caixa de passagem 400x400x120mm, chapa 18, com tampa parafusada</t>
  </si>
  <si>
    <t xml:space="preserve">15.2.10</t>
  </si>
  <si>
    <t xml:space="preserve">Caixa de passagem de alvenaria de blocos cerâmicos 10 furos 10x20x20cm, dimensão de 30x30x30cm, com revestimento interno em chapisco e reboco, tampa de concreto esp. 5cm e lastro de brita 5cm</t>
  </si>
  <si>
    <t xml:space="preserve">15.2.11</t>
  </si>
  <si>
    <t xml:space="preserve">Caixa de passagem de alvenaria de blocos de concreto 9x19x39cm, dimensões de 40x40x50cm, com revestimento interno em chapisco e reboco, tampa de concreto esp.5cm e lastro de brita 5 cm</t>
  </si>
  <si>
    <t xml:space="preserve">15.3</t>
  </si>
  <si>
    <t xml:space="preserve">ELETRODUTOS E CONEXÕES</t>
  </si>
  <si>
    <t xml:space="preserve">15.3.1</t>
  </si>
  <si>
    <t xml:space="preserve">Eletroduto aparente de PVC rígido roscável diâmetro 3/4", inclusive abraçadeira de fixação</t>
  </si>
  <si>
    <t xml:space="preserve">15.3.2</t>
  </si>
  <si>
    <t xml:space="preserve">Eletroduto aparente de PVC rígido roscável diâmetro 1", inclusive abraçadeira de fixação</t>
  </si>
  <si>
    <t xml:space="preserve">15.3.3</t>
  </si>
  <si>
    <t xml:space="preserve">ELETRODUTO APARENTE DE PVC RÍGIDO ROSCÁVEL DIÂMETRO 1.1/4", INCLUSIVE CONEXÕES E ABRAÇADEIRA DE FIXAÇÃO</t>
  </si>
  <si>
    <t xml:space="preserve">15.3.4</t>
  </si>
  <si>
    <t xml:space="preserve">ELETRODUTO APARENTE DE PVC RÍGIDO ROSCÁVEL DIÂMETRO 1.1/2", INCLUSIVE CONEXÕES E ABRAÇADEIRA DE FIXAÇÃO</t>
  </si>
  <si>
    <t xml:space="preserve">15.3.5</t>
  </si>
  <si>
    <t xml:space="preserve">ELETRODUTO APARENTE DE PVC RÍGIDO ROSCÁVEL DIÂMETRO 2", INCLUSIVE CONEXÕES E ABRAÇADEIRA DE FIXAÇÃO</t>
  </si>
  <si>
    <t xml:space="preserve">15.3.6</t>
  </si>
  <si>
    <t xml:space="preserve">ELETRODUTO APARENTE DE PVC RÍGIDO ROSCÁVEL DIÂMETRO 3", INCLUSIVE CONEXÕES E ABRAÇADEIRA DE FIXAÇÃO</t>
  </si>
  <si>
    <t xml:space="preserve">15.3.7</t>
  </si>
  <si>
    <t xml:space="preserve">ELETRODUTO APARENTE DE PVC RÍGIDO ROSCÁVEL DIÂMETRO 4", INCLUSIVE CONEXÕES E ABRAÇADEIRA DE FIXAÇÃO</t>
  </si>
  <si>
    <t xml:space="preserve">15.3.8</t>
  </si>
  <si>
    <t xml:space="preserve">ELETRODUTO DE PVC RÍGIDO ROSCÁVEL DIÂMETRO 3/4", INCLUSIVE CONEXÕES, ABRAÇADEIRAS E FIXAÇÃO ATRAVÉS DE TIRANTES.</t>
  </si>
  <si>
    <t xml:space="preserve">15.3.9</t>
  </si>
  <si>
    <t xml:space="preserve">ELETRODUTO DE PVC RÍGIDO ROSCÁVEL DIÂMETRO 1", INCLUSIVE CONEXÕES, ABRAÇADEIRAS E FIXAÇÃO ATRAVÉS DE TIRANTES.</t>
  </si>
  <si>
    <t xml:space="preserve">15.3.10</t>
  </si>
  <si>
    <t xml:space="preserve">ELETRODUTO DE PVC RÍGIDO ROSCÁVEL DIÂMETRO 1.1/4", INCLUSIVE CONEXÕES, ABRAÇADEIRAS E FIXAÇÃO ATRAVÉS DE TIRANTES.</t>
  </si>
  <si>
    <t xml:space="preserve">15.3.11</t>
  </si>
  <si>
    <t xml:space="preserve">ELETRODUTO DE PVC RÍGIDO ROSCÁVEL DIÂMETRO 1.1/2", INCLUSIVE CONEXÕES, ABRAÇADEIRAS E FIXAÇÃO ATRAVÉS DE TIRANTES.</t>
  </si>
  <si>
    <t xml:space="preserve">15.3.12</t>
  </si>
  <si>
    <t xml:space="preserve">ELETRODUTO DE PVC RÍGIDO ROSCÁVEL DIÂMETRO 2", INCLUSIVE CONEXÕES, ABRAÇADEIRAS E FIXAÇÃO ATRAVÉS DE TIRANTES.</t>
  </si>
  <si>
    <t xml:space="preserve">15.3.13</t>
  </si>
  <si>
    <t xml:space="preserve">ELETRODUTO DE PVC RÍGIDO ROSCÁVEL DIÂMETRO 3", INCLUSIVE CONEXÕES, ABRAÇADEIRAS E FIXAÇÃO ATRAVÉS DE TIRANTES.</t>
  </si>
  <si>
    <t xml:space="preserve">15.3.14</t>
  </si>
  <si>
    <t xml:space="preserve">Eletroduto de PVC rígido roscável, diâm. 3/4" (25mm), inclusive conexões</t>
  </si>
  <si>
    <t xml:space="preserve">15.3.15</t>
  </si>
  <si>
    <t xml:space="preserve">Eletroduto de PVC rígido roscável, diâm. 1" (32mm), inclusive conexões</t>
  </si>
  <si>
    <t xml:space="preserve">15.3.16</t>
  </si>
  <si>
    <t xml:space="preserve">Eletroduto de PVC rígido roscável, diâm. 1 1/4" (40mm), inclusive conexões</t>
  </si>
  <si>
    <t xml:space="preserve">15.3.17</t>
  </si>
  <si>
    <t xml:space="preserve">Eletroduto de PVC rígido roscável, diâm. 1 1/2" (50mm), inclusive conexões</t>
  </si>
  <si>
    <t xml:space="preserve">15.3.18</t>
  </si>
  <si>
    <t xml:space="preserve">Eletroduto de PVC rígido roscável, diâm. 2" (60mm), inclusive conexões</t>
  </si>
  <si>
    <t xml:space="preserve">15.3.19</t>
  </si>
  <si>
    <t xml:space="preserve">Eletroduto de PVC rígido roscável, diâm. 3" (85mm), inclusive conexões</t>
  </si>
  <si>
    <t xml:space="preserve">15.3.20</t>
  </si>
  <si>
    <t xml:space="preserve">Eletroduto de PVC rígido roscável, diâm. 4" (110mm), inclusive conexões</t>
  </si>
  <si>
    <t xml:space="preserve">15.3.21</t>
  </si>
  <si>
    <t xml:space="preserve">Eletroduto PEAD, cor preta, diam. 1.1/4", marca ref. Kanaflex ou equivalente</t>
  </si>
  <si>
    <t xml:space="preserve">15.3.22</t>
  </si>
  <si>
    <t xml:space="preserve">Eletroduto PEAD, cor preta, diam. 4", marca ref. Kanaflex ou equivalente</t>
  </si>
  <si>
    <t xml:space="preserve">15.3.23</t>
  </si>
  <si>
    <t xml:space="preserve">Eletrocalha perfurada em chapa de aço galvanizado nº16, 200x100mm, sem tampa</t>
  </si>
  <si>
    <t xml:space="preserve">15.3.24</t>
  </si>
  <si>
    <t xml:space="preserve">Junção simples para eletrocalha metálica 200x100mm, galvanizada, ref. Mega MG 2760 ou equivalente</t>
  </si>
  <si>
    <t xml:space="preserve">15.3.25</t>
  </si>
  <si>
    <t xml:space="preserve">Curva horizontal 90º para eletrocalha metálica, 200x100mm, galvanizada, ref. MEGA MG 2510</t>
  </si>
  <si>
    <t xml:space="preserve">15.3.26</t>
  </si>
  <si>
    <t xml:space="preserve">Suporte de fixação de eletrocalha de 200x100mm, no teto, através de gancho vertical (1 und), porca sextavada e arruela 1/4" (4 und), vergalhão rosca total 1/4" (h=60cm), cantoneira ZZ (1 und) e parafuso e bucha S8 (2 und)</t>
  </si>
  <si>
    <t xml:space="preserve">15.3.27</t>
  </si>
  <si>
    <t xml:space="preserve">CURVA DE INVERSÃO PARA ELETROCALHA METÁLICA, 200X100 MM, GALVANIZADA</t>
  </si>
  <si>
    <t xml:space="preserve">15.3.28</t>
  </si>
  <si>
    <t xml:space="preserve">PERFILADO PERFURADO SIMPLES 38 X 38 MM, CHAPA 22</t>
  </si>
  <si>
    <t xml:space="preserve">15.3.29</t>
  </si>
  <si>
    <t xml:space="preserve">SUPORTE DE FIXAÇÃO DE PERFILADO, NO TETO, ATRAVÉS DE VERGALHÃO ROSCA TOTAL 1/4" (H=20CM), PORCA SEXTAVADA E ARRUELA 1/4" (4 UND), GANCHO PARA PERFILADO (1 UND), CANTONEIRA ZZ (1 UND) E PARAFUSO E BUCHA S8 (2 UND)</t>
  </si>
  <si>
    <t xml:space="preserve">15.3.30</t>
  </si>
  <si>
    <t xml:space="preserve">EMENDA INTERNA, TIPO "L" PARA PERFILADO 38X38MM</t>
  </si>
  <si>
    <t xml:space="preserve">15.3.31</t>
  </si>
  <si>
    <t xml:space="preserve">EMENDA INTERNA, TIPO "I" PARA PERFILADO 38X38MM</t>
  </si>
  <si>
    <t xml:space="preserve">15.4</t>
  </si>
  <si>
    <t xml:space="preserve">CABOS E FIOS</t>
  </si>
  <si>
    <t xml:space="preserve">15.4.1</t>
  </si>
  <si>
    <t xml:space="preserve">Fio de cobre termoplástico, com isolamento para 750V, seção de 2.5 mm2</t>
  </si>
  <si>
    <t xml:space="preserve">15.4.2</t>
  </si>
  <si>
    <t xml:space="preserve">Fio ou cabo de cobre termoplástico, com isolamento para 750V, seção de 4.0 mm2</t>
  </si>
  <si>
    <t xml:space="preserve">15.4.3</t>
  </si>
  <si>
    <t xml:space="preserve">Fio ou cabo de cobre termoplástico, com isolamento para 750V, seção de 10.0 mm2</t>
  </si>
  <si>
    <t xml:space="preserve">15.4.4</t>
  </si>
  <si>
    <t xml:space="preserve">Fio ou cabo de cobre termoplástico, com isolamento para 750V, seção de 16.0 mm2</t>
  </si>
  <si>
    <t xml:space="preserve">15.4.5</t>
  </si>
  <si>
    <t xml:space="preserve">Fio ou cabo de cobre termoplástico, com isolamento para 750V, seção de 6.0 mm2</t>
  </si>
  <si>
    <t xml:space="preserve">15.4.6</t>
  </si>
  <si>
    <t xml:space="preserve">CABO DE COBRE, FLEXIVEL, CLASSE 4 OU 5, ISOLACAO EM PVC/A, ANTICHAMA BWF-B, 1 CONDUTOR, 450/750 V, SECAO NOMINAL 70 MM2</t>
  </si>
  <si>
    <t xml:space="preserve">15.4.7</t>
  </si>
  <si>
    <t xml:space="preserve">Cabo de cobre termoplástico, com isolamento para 1000V, seção de 16 mm2</t>
  </si>
  <si>
    <t xml:space="preserve">15.4.8</t>
  </si>
  <si>
    <t xml:space="preserve">Cabo de cobre termoplástico, com isolamento para 1000V, seção de 25.0 mm2</t>
  </si>
  <si>
    <t xml:space="preserve">15.4.9</t>
  </si>
  <si>
    <t xml:space="preserve">Cabo de cobre termoplástico, com isolamento para 1000V, seção de 35.0 mm2</t>
  </si>
  <si>
    <t xml:space="preserve">15.4.10</t>
  </si>
  <si>
    <t xml:space="preserve">Cabo de cobre termoplástico, com isolamento para 1000V, seção de 70,0mm2</t>
  </si>
  <si>
    <t xml:space="preserve">15.4.11</t>
  </si>
  <si>
    <t xml:space="preserve">Cabo de cobre termoplástico, com isolamento para 1000V, seção de 120.0 mm2</t>
  </si>
  <si>
    <t xml:space="preserve">15.4.12</t>
  </si>
  <si>
    <t xml:space="preserve">CABO DE COBRE, FLEXIVEL, CLASSE 4 OU 5, ISOLACAO EM PVC/A, ANTICHAMA BWF-B, 1 CONDUTOR, 450/750 V, SECAO NOMINAL 35 MM2</t>
  </si>
  <si>
    <t xml:space="preserve">15.5</t>
  </si>
  <si>
    <t xml:space="preserve">DISJUNTORES, DRS E DPS</t>
  </si>
  <si>
    <t xml:space="preserve">15.5.1</t>
  </si>
  <si>
    <t xml:space="preserve">Mini-Disjuntor monopolar 10 A, curva C - 5KA 220/127VCA (NBR IEC 60947-2), Ref. Siemens, GE, Schneider ou equivalente</t>
  </si>
  <si>
    <t xml:space="preserve">15.5.2</t>
  </si>
  <si>
    <t xml:space="preserve">Mini-Disjuntor monopolar 16 A, curva C - 5KA 220/127VCA (NBR IEC 60947-2), Ref. Siemens, GE, Schneider ou equivalente</t>
  </si>
  <si>
    <t xml:space="preserve">15.5.3</t>
  </si>
  <si>
    <t xml:space="preserve">Mini-Disjuntor monopolar 20 A, curva C - 5KA 220/127VCA (NBR IEC 60947-2), Ref. Siemens, GE, Schneider ou equivalente</t>
  </si>
  <si>
    <t xml:space="preserve">15.5.4</t>
  </si>
  <si>
    <t xml:space="preserve">Mini-Disjuntor monopolar 63 A, curva C - 5KA 220/127VCA (NBR IEC 60947-2), Ref. Siemens, GE, Schneider ou equivalente</t>
  </si>
  <si>
    <t xml:space="preserve">15.5.5</t>
  </si>
  <si>
    <t xml:space="preserve">Mini-Disjuntor bipolar 16 A, curva C - 5KA 220/127VCA (NBR IEC 60947-2), Ref. Siemens, GE, Schneider ou equivalente</t>
  </si>
  <si>
    <t xml:space="preserve">15.5.6</t>
  </si>
  <si>
    <t xml:space="preserve">Mini-Disjuntor bipolar 20 A, curva C - 5KA 220/127VCA (NBR IEC 60947-2), Ref. Siemens, GE, Schneider ou equivalente</t>
  </si>
  <si>
    <t xml:space="preserve">15.5.7</t>
  </si>
  <si>
    <t xml:space="preserve">Mini-Disjuntor bipolar 32 A, curva C - 5KA 220/127VCA (NBR IEC 60947-2), Ref. Siemens, GE, Schneider ou equivalente</t>
  </si>
  <si>
    <t xml:space="preserve">15.5.8</t>
  </si>
  <si>
    <t xml:space="preserve">Mini-Disjuntor tripolar 16 A, curva C - 5KA 220/127VCA (NBR IEC 60947-2), Ref. Siemens, GE, Schneider ou equivalente</t>
  </si>
  <si>
    <t xml:space="preserve">15.5.9</t>
  </si>
  <si>
    <t xml:space="preserve">Mini-Disjuntor tripolar 40 A, curva C - 5KA 220/127VCA (NBR IEC 60947-2), Ref. Siemens, GE, Schneider ou equivalente</t>
  </si>
  <si>
    <t xml:space="preserve">15.5.10</t>
  </si>
  <si>
    <t xml:space="preserve">Mini-Disjuntor tripolar 50 A, curva C - 5KA 220/127VCA (NBR IEC 60947-2), Ref. Siemens, GE, Schneider ou equivalente</t>
  </si>
  <si>
    <t xml:space="preserve">15.5.11</t>
  </si>
  <si>
    <t xml:space="preserve">Mini-Disjuntor tripolar 63 A, curva C - 5KA 220/127VCA (NBR IEC 60947-2), Ref. Siemens, GE, Schneider ou equivalente</t>
  </si>
  <si>
    <t xml:space="preserve">15.5.12</t>
  </si>
  <si>
    <t xml:space="preserve">Mini-Disjuntor tripolar 80 A, curva C - 5KA 240VCA (NBR IEC 60947-2), Ref. Siemens, GE, Schneider ou equivalente</t>
  </si>
  <si>
    <t xml:space="preserve">15.5.13</t>
  </si>
  <si>
    <t xml:space="preserve">Mini-Disjuntor tripolar 125 A, curva C - 15KA 240VCA (NBR IEC 60947-2), Ref. Siemens, GE, Schneider ou equivalente</t>
  </si>
  <si>
    <t xml:space="preserve">15.5.14</t>
  </si>
  <si>
    <t xml:space="preserve">Disjuntor Compacto em caixa moldada tripolar 200 A, 50KA 220/240V / 25KA 380/415V 20KA/440V (NBR IEC 60947-2), Ref. Siemens, GE, Schneider ou equivalente</t>
  </si>
  <si>
    <t xml:space="preserve">15.5.15</t>
  </si>
  <si>
    <t xml:space="preserve">Interruptor Diferencial DR 25A, 30mA, 2 módulos</t>
  </si>
  <si>
    <t xml:space="preserve">15.5.16</t>
  </si>
  <si>
    <t xml:space="preserve">DISPOSITIVO DE PROTEÇÃO CONTRA SURTO (DPS) MONOPOLAR, CLASSE I/II, 175V, 12,5/60KA, REF. CLAMPER OU SIMILAR</t>
  </si>
  <si>
    <t xml:space="preserve">15.5.17</t>
  </si>
  <si>
    <t xml:space="preserve">Mini-Disjuntor tripolar 20 A, curva C - 5KA 220/127VCA (NBR IEC 60947-2), Ref. Siemens, GE, Schneider ou equivalente</t>
  </si>
  <si>
    <t xml:space="preserve">15.8</t>
  </si>
  <si>
    <t xml:space="preserve">ENTRADA DE ENERGIA</t>
  </si>
  <si>
    <t xml:space="preserve">15.8.1</t>
  </si>
  <si>
    <t xml:space="preserve">SUBESTAÇÃO EXT. AÉREA TRIFÁS. 150KVA, COMPLETA, C/ QUADROS DE MEDIÇÃO, TRANSF. A ÓLEO, DISJ. GERAL TRIP. 400A, POSTE E ACESSÓRIOS, INCL. MURETA REV. C/ ARG. CIMENTO, CAL HIDRAT. CH1 E AREIA TRAÇO 1:0.5</t>
  </si>
  <si>
    <t xml:space="preserve">15.9</t>
  </si>
  <si>
    <t xml:space="preserve">OUTROS</t>
  </si>
  <si>
    <t xml:space="preserve">15.9.1</t>
  </si>
  <si>
    <t xml:space="preserve">CABO PP 3X2,5MM² COM PLUGUES 2P+T, 10A -250V, MACHO E FÊMEA, PARA LIGAÇÃO DE LUMINÁRIAS</t>
  </si>
  <si>
    <t xml:space="preserve">15.9.2</t>
  </si>
  <si>
    <t xml:space="preserve">SENSOR DE PRESENÇA SEM FOTOCÉLULA - FORNECIMENTO E INSTALAÇÃO</t>
  </si>
  <si>
    <t xml:space="preserve">OUTRAS INSTALAÇÕES</t>
  </si>
  <si>
    <t xml:space="preserve">16.1</t>
  </si>
  <si>
    <t xml:space="preserve">CABEAMENTO ESTRUTURADO</t>
  </si>
  <si>
    <t xml:space="preserve">16.1.1</t>
  </si>
  <si>
    <t xml:space="preserve">16.1.1.1</t>
  </si>
  <si>
    <t xml:space="preserve">16.1.1.2</t>
  </si>
  <si>
    <t xml:space="preserve">16.1.1.3</t>
  </si>
  <si>
    <t xml:space="preserve">16.1.1.4</t>
  </si>
  <si>
    <t xml:space="preserve">16.1.1.5</t>
  </si>
  <si>
    <t xml:space="preserve">16.1.1.6</t>
  </si>
  <si>
    <t xml:space="preserve">16.1.1.7</t>
  </si>
  <si>
    <t xml:space="preserve">Caixa de telefone em chapa de aço padrão TELEBRAS do tipo CIE-4 600x600x120 mm</t>
  </si>
  <si>
    <t xml:space="preserve">16.1.1.8</t>
  </si>
  <si>
    <t xml:space="preserve">CAIXA PARA TELEFONE PADRÃO TELEMAR, DIM. 600 X 350 X 500 MM, COM TAMPA DE FERRO TIPO R1, ASSENTADA COM ARGAMASSA DE CIMENTO, CAL E AREIA</t>
  </si>
  <si>
    <t xml:space="preserve">16.1.1.9</t>
  </si>
  <si>
    <t xml:space="preserve">CONDULETE DE ALUMINIO TIPO B, PARA ELETRODUTO DE 2", COM TAMPA CEGA</t>
  </si>
  <si>
    <t xml:space="preserve">16.1.1.10</t>
  </si>
  <si>
    <t xml:space="preserve">CONDULETE DE ALUMINIO TIPO C, PARA ELETRODUTO DE 2", COM TAMPA CEGA</t>
  </si>
  <si>
    <t xml:space="preserve">16.1.1.11</t>
  </si>
  <si>
    <t xml:space="preserve">CONDULETE DE ALUMINIO TIPO L, PARA ELETRODUTO DE 2", COM TAMPA CEGA</t>
  </si>
  <si>
    <t xml:space="preserve">16.1.2</t>
  </si>
  <si>
    <t xml:space="preserve">16.1.2.1</t>
  </si>
  <si>
    <t xml:space="preserve">16.1.2.2</t>
  </si>
  <si>
    <t xml:space="preserve">16.1.2.3</t>
  </si>
  <si>
    <t xml:space="preserve">16.1.2.4</t>
  </si>
  <si>
    <t xml:space="preserve">16.1.2.5</t>
  </si>
  <si>
    <t xml:space="preserve">16.1.2.6</t>
  </si>
  <si>
    <t xml:space="preserve">Eletroduto PEAD, cor preta, diam. 2", marca ref. Kanaflex ou equivalente</t>
  </si>
  <si>
    <t xml:space="preserve">16.1.2.7</t>
  </si>
  <si>
    <t xml:space="preserve">TÊ horizontal 90º para eletrocalha metálica 200x100mm, galvanizada, ref. MEGA MG 2570 ou equivalente</t>
  </si>
  <si>
    <t xml:space="preserve">16.1.2.8</t>
  </si>
  <si>
    <t xml:space="preserve">16.1.2.9</t>
  </si>
  <si>
    <t xml:space="preserve">16.1.2.10</t>
  </si>
  <si>
    <t xml:space="preserve">SUPORTE DE FIXAÇÃO DE ELETROCALHA DE 200X100MM, NO TETO, ATRAVÉS DE GANCHO VERTICAL (1 UND), PORCA SEXTAVADA E ARRUELA 1/4" (4 UND), VERGALHÃO ROSCA TOTAL 1/4" (H=75CM), CANTONEIRA ZZ (1 UND) E PARAFUSO E BUCHA S8 (2 UND)</t>
  </si>
  <si>
    <t xml:space="preserve">16.1.3</t>
  </si>
  <si>
    <t xml:space="preserve">16.1.3.1</t>
  </si>
  <si>
    <t xml:space="preserve">Fornecimento e instalação de Cabo de rede par trançado 4 pares Categoria 5e</t>
  </si>
  <si>
    <t xml:space="preserve">16.1.3.2</t>
  </si>
  <si>
    <t xml:space="preserve">Fornecimento e instalação de Cabo de rede par trançado 4 pares Categoria 6</t>
  </si>
  <si>
    <t xml:space="preserve">16.1.3.3</t>
  </si>
  <si>
    <t xml:space="preserve">CABO TELEFÔNICO CTP-APL-50 10 PARES INSTALADO EM ENTRADA DE EDIFICAÇÃO, FORNECIMENTO E INSTALAÇÃO</t>
  </si>
  <si>
    <t xml:space="preserve">16.1.3.4</t>
  </si>
  <si>
    <t xml:space="preserve">CABO TELEFÔNICO CI-50 10 PARES INSTALADO EM ENTRADA DE EDIFICAÇÃO, FORNECIMENTO E INSTALAÇÃO</t>
  </si>
  <si>
    <t xml:space="preserve">16.1.3.5</t>
  </si>
  <si>
    <t xml:space="preserve">Cabo telefônico CI, diâmetro do condutor 50mm, 50 pares</t>
  </si>
  <si>
    <t xml:space="preserve">16.1.4</t>
  </si>
  <si>
    <t xml:space="preserve">TOMADAS E PLACAS</t>
  </si>
  <si>
    <t xml:space="preserve">16.1.4.1</t>
  </si>
  <si>
    <t xml:space="preserve">Espelho 4" x 2" com conector RJ 45 fêmea CAT. 5e</t>
  </si>
  <si>
    <t xml:space="preserve">16.1.4.2</t>
  </si>
  <si>
    <t xml:space="preserve">ESPELHO 4X2" EM PVC PARA 02 CONECTORES RJ45 CAT5E FÊMEA</t>
  </si>
  <si>
    <t xml:space="preserve">16.1.4.3</t>
  </si>
  <si>
    <t xml:space="preserve">ESPELHO 4X2", CROMADO, TIPO UNHA, PARA 01 CONECTOR RJ45 CAT5E FÊMEA</t>
  </si>
  <si>
    <t xml:space="preserve">16.1.4.4</t>
  </si>
  <si>
    <t xml:space="preserve">ESPELHO 4X4", CROMADO,  TIPO UNHA, PARA 02 CONECTORES RJ45 CAT5E FÊMEA</t>
  </si>
  <si>
    <t xml:space="preserve">16.1.4.5</t>
  </si>
  <si>
    <t xml:space="preserve">PLACA CEGA OU COM FURO 4x2" EM PVC</t>
  </si>
  <si>
    <t xml:space="preserve">16.1.4.6</t>
  </si>
  <si>
    <t xml:space="preserve">TAMPA CEGA OU COM FURO 4X2" EM PVC P/ CONDULETE</t>
  </si>
  <si>
    <t xml:space="preserve">16.1.5</t>
  </si>
  <si>
    <t xml:space="preserve">EQUIPAMENTOS E ACESSÓRIOS</t>
  </si>
  <si>
    <t xml:space="preserve">16.1.5.1</t>
  </si>
  <si>
    <t xml:space="preserve">Fornecimento e instalação de Rack de Piso Fechado Padrão 19" - 32 U´s x 670mm</t>
  </si>
  <si>
    <t xml:space="preserve">16.1.5.2</t>
  </si>
  <si>
    <t xml:space="preserve">Bandeja Fixação Dupla 1 U x 500mm carga máxima 20kg, inclusive fixação em Rack 19"</t>
  </si>
  <si>
    <t xml:space="preserve">16.1.5.3</t>
  </si>
  <si>
    <t xml:space="preserve">Patch Panel 24 Portas RJ45/IDC Cat.5e, inclusive fixação em Rack 19"</t>
  </si>
  <si>
    <t xml:space="preserve">16.1.5.4</t>
  </si>
  <si>
    <t xml:space="preserve">Guia de Cabos Fechado Horizontal Padrão 19" - 1 U´s, inclusive fixação em Rack 19"</t>
  </si>
  <si>
    <t xml:space="preserve">16.1.5.5</t>
  </si>
  <si>
    <t xml:space="preserve">Calha com 8 Tomadas 20A, inclusive fixação em rack padrão 19", com chicote de 2 metros de comprimento</t>
  </si>
  <si>
    <t xml:space="preserve">16.1.5.6</t>
  </si>
  <si>
    <t xml:space="preserve">Patch Cord Multilan Extra Flexível CAT 5e U/UTP RJ-45 - 1,50 m</t>
  </si>
  <si>
    <t xml:space="preserve">16.1.5.7</t>
  </si>
  <si>
    <t xml:space="preserve">SWITCH GERENCIÁVEL COM 24 PORTAS GIGABIT ETHERNET 10/100/1000 MBPS, INCLUSIVE FIXAÇÃO EM RACK</t>
  </si>
  <si>
    <t xml:space="preserve">16.1.6</t>
  </si>
  <si>
    <t xml:space="preserve">16.1.6.1</t>
  </si>
  <si>
    <t xml:space="preserve">Certificação avulsa dos pontos com emissão de relatório do equipamento de teste mais de 101 pontos</t>
  </si>
  <si>
    <t xml:space="preserve">16.1.6.2</t>
  </si>
  <si>
    <t xml:space="preserve">BLOCOS DE ENGATE RÁPIDO PARA 10 PARES TIPO M10A E M10B, REF.: BARGOA, INCLUINDO BARRA DE ATERRAMENTO, MÓDULOS PROTETORES MINIPEI-R, BASTIDORES AÇO INOX E ANÉIS GUIA</t>
  </si>
  <si>
    <t xml:space="preserve">16.1.6.3</t>
  </si>
  <si>
    <t xml:space="preserve">CABO DE COBRE NÚ, SEÇÃO DE 16.0 MM2</t>
  </si>
  <si>
    <t xml:space="preserve">16.2</t>
  </si>
  <si>
    <t xml:space="preserve">INSTALAÇÕES DE SISTEMA DE DETECÇÃO E ALARME DE INCÊNDIO</t>
  </si>
  <si>
    <t xml:space="preserve">16.2.1</t>
  </si>
  <si>
    <t xml:space="preserve">16.2.1.1</t>
  </si>
  <si>
    <t xml:space="preserve">Caixa de ligação de alumínio silício, tipo CONDULETES, sem rosca, no formato T, inclusive tampa com vedação, diâmetro 3/4"</t>
  </si>
  <si>
    <t xml:space="preserve">16.2.1.2</t>
  </si>
  <si>
    <t xml:space="preserve">Caixa de ligação de alumínio silício, tipo CONDULETES, sem rosca, no formato LR, inclusive tampa com vedação, diâmetro 3/4"</t>
  </si>
  <si>
    <t xml:space="preserve">16.2.1.3</t>
  </si>
  <si>
    <t xml:space="preserve">CAIXA DE LIGAÇÃO DE ALUMÍNIO SILÍCIO, TIPO CONDULETES,  NO FORMATO "E", INCLUSIVE TAMPA COM VEDAÇÃO, DIÂMETRO 3/4"</t>
  </si>
  <si>
    <t xml:space="preserve">16.2.1.4</t>
  </si>
  <si>
    <t xml:space="preserve">CAIXA DE LIGAÇÃO DE ALUMÍNIO SILÍCIO, TIPO CONDULETES,  NO FORMATO "C", INCLUSIVE TAMPA COM VEDAÇÃO, DIÂMETRO 3/4"</t>
  </si>
  <si>
    <t xml:space="preserve">16.2.1.5</t>
  </si>
  <si>
    <t xml:space="preserve">16.2.1.6</t>
  </si>
  <si>
    <t xml:space="preserve">16.2.2</t>
  </si>
  <si>
    <t xml:space="preserve">16.2.2.1</t>
  </si>
  <si>
    <t xml:space="preserve">ELETRODUTO DE ACO GALVANIZADO ELETROLITICO DN 3/4", TIPO LEVE, INCLUSIVE CONEXÕES E ABRAÇADEIRAS, FORNECIMENTO E INSTALAÇÃO</t>
  </si>
  <si>
    <t xml:space="preserve">16.2.2.2</t>
  </si>
  <si>
    <t xml:space="preserve">16.2.3</t>
  </si>
  <si>
    <t xml:space="preserve">16.2.3.1</t>
  </si>
  <si>
    <t xml:space="preserve">CABO BLINDADO 2 VIAS 2X1,5 MM2</t>
  </si>
  <si>
    <t xml:space="preserve">16.2.3.2</t>
  </si>
  <si>
    <t xml:space="preserve">CABO FLEXIVEL PVC 750V, 2 CONDUTORES DE 1,5 MM2</t>
  </si>
  <si>
    <t xml:space="preserve">16.2.4</t>
  </si>
  <si>
    <t xml:space="preserve">16.2.4.1</t>
  </si>
  <si>
    <t xml:space="preserve">Fornecimento e instalação de Central de alarme de incêndio endereçável, capacidade até: 256 endereços, 4 laços com bateria Ref. Walmonof, Abafire, Deltafire ou equivalente</t>
  </si>
  <si>
    <t xml:space="preserve">16.2.4.2</t>
  </si>
  <si>
    <t xml:space="preserve">Fornecimento e instalação de Acionador manual de alarme de incêndio endereçavel, tipo quebra vidro</t>
  </si>
  <si>
    <t xml:space="preserve">16.2.4.3</t>
  </si>
  <si>
    <t xml:space="preserve">Fornecimento e instalação de Detector de fumaça óptico endereçavel Bivolt 12/24V para parede ou teto</t>
  </si>
  <si>
    <t xml:space="preserve">16.2.4.4</t>
  </si>
  <si>
    <t xml:space="preserve">SIRENE ÁUDIO-VISUAL ENDEREÇÁVEL, REF.: INTELBRAS OU EQUIVALENTE</t>
  </si>
  <si>
    <t xml:space="preserve">16.2.4.5</t>
  </si>
  <si>
    <t xml:space="preserve">MÓDULO ISOLADOR DE LAÇO(CURTO CIRCUITO), REF.: INTELBRAS OU EQUIVALENTE</t>
  </si>
  <si>
    <t xml:space="preserve">16.2.4.6</t>
  </si>
  <si>
    <t xml:space="preserve">SENSOR DE TEMPERATURA, ENDEREÇÁVEL, REF.: INTELBRAS OU EQUIVALENTE</t>
  </si>
  <si>
    <t xml:space="preserve">16.3</t>
  </si>
  <si>
    <t xml:space="preserve">INSTALAÇÕES DE COMBATE E PREVENÇÃO DE INCÊNDIO</t>
  </si>
  <si>
    <t xml:space="preserve">16.3.1</t>
  </si>
  <si>
    <t xml:space="preserve">Ponto para iluminação de emergência completo, inclusive bloco autônomo de iluminação 2x9W com tomada universal</t>
  </si>
  <si>
    <t xml:space="preserve">16.3.2</t>
  </si>
  <si>
    <t xml:space="preserve">Ponto para seta indicativa de saída, incl. seta em acrílico, com fonte alimentadora própria que assegure um funcionamento mínimo de 1h, para quando ocorrer falta de energia elétrica na rede pública, conforme projeto</t>
  </si>
  <si>
    <t xml:space="preserve">16.3.3</t>
  </si>
  <si>
    <t xml:space="preserve">Extintor de incêndio portátil de pó químico ABC com capacidade 2A-20B:C (6 kg), inclusive suporte para fixação, EXCLUSIVE placa sinalizadora em PVC fotoluminescente</t>
  </si>
  <si>
    <t xml:space="preserve">16.3.4</t>
  </si>
  <si>
    <t xml:space="preserve">Extintor de incêndio de gás carbônico CO2 5 B:C (6 Kg), inclusive suporte para fixação, EXCLUSIVE placa sinalizadora em PVC fotoluminescente</t>
  </si>
  <si>
    <t xml:space="preserve">16.3.5</t>
  </si>
  <si>
    <t xml:space="preserve">HIDRANTE DE COLUNA, DN = 100 MM C/ REGISTRO, CUNHA BORRACHA</t>
  </si>
  <si>
    <t xml:space="preserve">16.3.6</t>
  </si>
  <si>
    <t xml:space="preserve">Hidrante de recalque no passeio em caixa metálica de 40x60x40cm, incl. registro globo angular 90º de 63mm, adaptador p/ engate rápido e tampa c/ corrente</t>
  </si>
  <si>
    <t xml:space="preserve">16.3.7</t>
  </si>
  <si>
    <t xml:space="preserve">Hidrante de parede, com abrigo em chapa, 80x90x17cm, com suporte e mangueiras 2 x 15m 63mm, adaptador rosca fêmea e engate rápido, esguicho em latão regulavel, registro globo angular 45º/ 63mm</t>
  </si>
  <si>
    <t xml:space="preserve">16.3.8</t>
  </si>
  <si>
    <t xml:space="preserve">BOTOEIRA PARA ACIONAMENTO DA BOMBA DE INCENDIO</t>
  </si>
  <si>
    <t xml:space="preserve">16.3.9</t>
  </si>
  <si>
    <t xml:space="preserve">Tubo de aço galvanizado com costura ø 65 mm (2.1/2"), conforme NBR5580</t>
  </si>
  <si>
    <t xml:space="preserve">16.3.10</t>
  </si>
  <si>
    <t xml:space="preserve">FIXAÇÃO DE TUBOS HORIZONTAIS DE PVC, CPVC OU COBRE DIÂMETROS MAIORES QUE 40 MM E MENORES OU IGUAIS A 75 MM COM ABRAÇADEIRA METÁLICA RÍGIDA TIPO D 1 1/2", FIXADA EM PERFILADO EM LAJE</t>
  </si>
  <si>
    <t xml:space="preserve">16.3.11</t>
  </si>
  <si>
    <t xml:space="preserve">Cotovelo 90° de ferro galvanizado ø 65 mm (2.1/2")</t>
  </si>
  <si>
    <t xml:space="preserve">16.3.12</t>
  </si>
  <si>
    <t xml:space="preserve">Tê 90° de ferro galvanizado ø 65 mm (2.1/2") </t>
  </si>
  <si>
    <t xml:space="preserve">16.3.13</t>
  </si>
  <si>
    <t xml:space="preserve">Válvula de retenção horizontal, ø 65 mm (2.1/2")</t>
  </si>
  <si>
    <t xml:space="preserve">16.3.14</t>
  </si>
  <si>
    <t xml:space="preserve">Válvula de retenção vertical, ø 65 mm (2.1/2")</t>
  </si>
  <si>
    <t xml:space="preserve">16.3.15</t>
  </si>
  <si>
    <t xml:space="preserve">Registro de gaveta bruto ø 65 mm (2 1/2")</t>
  </si>
  <si>
    <t xml:space="preserve">16.3.16</t>
  </si>
  <si>
    <t xml:space="preserve">NIPLE, EM FERRO GALVANIZADO, DN 65 (2 1/2"), CONEXÃO ROSQUEADA, INSTALADO EM REDE DE ALIMENTAÇÃO PARA HIDRANTE</t>
  </si>
  <si>
    <t xml:space="preserve">16.3.17</t>
  </si>
  <si>
    <t xml:space="preserve">CONJUNTO MOTO-BOMBA SCHNEIDER OU SIMILAR, BPI-22R/7,5 CV TR 220V</t>
  </si>
  <si>
    <t xml:space="preserve">16.3.18</t>
  </si>
  <si>
    <t xml:space="preserve">Pressostato 80 / 120 PSI com válvula, capacidade elétrica até 5CV em 250VCA, Margirius ou equivalente</t>
  </si>
  <si>
    <t xml:space="preserve">16.3.19</t>
  </si>
  <si>
    <t xml:space="preserve">Manômetro com caixa e anel tipo cravado em aço inox, mostrador duplo 63 mm escalas de 0 à 4 kgf/cm2 e 0 à 60 PSI, saída traseira de 1/4" BSP</t>
  </si>
  <si>
    <t xml:space="preserve">16.3.20</t>
  </si>
  <si>
    <t xml:space="preserve">Tanque de Pressurização/Cilindro de pressão 10 lts vazio</t>
  </si>
  <si>
    <t xml:space="preserve">16.3.21</t>
  </si>
  <si>
    <t xml:space="preserve">LUVA DE REDUÇÃO, EM FERRO GALVANIZADO, 2 1/2" X 2", CONEXÃO ROSQUEADA, INSTALADO EM REDE DE ALIMENTAÇÃO PARA HIDRANTE</t>
  </si>
  <si>
    <t xml:space="preserve">16.3.22</t>
  </si>
  <si>
    <t xml:space="preserve">LUVA DE REDUÇÃO, EM FERRO GALVANIZADO, 2 1/2" X 1 1/2", CONEXÃO ROSQUEADA, INSTALADO EM REDE DE ALIMENTAÇÃO PARA HIDRANTE</t>
  </si>
  <si>
    <t xml:space="preserve">16.3.23</t>
  </si>
  <si>
    <t xml:space="preserve">PROTECAO ANTICORROSIVA PARA RAMAIS SOB A TERRA</t>
  </si>
  <si>
    <t xml:space="preserve">16.3.24</t>
  </si>
  <si>
    <t xml:space="preserve">PLACA DE SINALIZAÇÃO DE SEGURANÇA (NBR 13.434); CODIGO E2, DIM. 200X200MM</t>
  </si>
  <si>
    <t xml:space="preserve">16.3.25</t>
  </si>
  <si>
    <t xml:space="preserve">PLACA DE SINALIZAÇÃO DE SEGURANÇA (NBR 13.434); CODIGO E3, DIM. 200X200MM</t>
  </si>
  <si>
    <t xml:space="preserve">16.3.26</t>
  </si>
  <si>
    <t xml:space="preserve">PLACA DE SINALIZAÇÃO DE SEGURANÇA (NBR 13.434); CODIGO E5, DIM. 200X200MM</t>
  </si>
  <si>
    <t xml:space="preserve">16.3.27</t>
  </si>
  <si>
    <t xml:space="preserve">PLACA DE SINALIZAÇÃO DE SEGURANÇA (NBR 13.434); CODIGO E8, DIM. 200X200MM</t>
  </si>
  <si>
    <t xml:space="preserve">16.3.28</t>
  </si>
  <si>
    <t xml:space="preserve">PLACA DE SINALIZAÇÃO DE SEGURANÇA (NBR 13.434); CODIGO S1, DIM. 400X200MM</t>
  </si>
  <si>
    <t xml:space="preserve">16.3.29</t>
  </si>
  <si>
    <t xml:space="preserve">PLACA DE SINALIZAÇÃO DE SEGURANÇA (NBR 13.434); CODIGO S2, DIM. 400X200MM</t>
  </si>
  <si>
    <t xml:space="preserve">16.3.30</t>
  </si>
  <si>
    <t xml:space="preserve">Placa de sinalização de segurança CODIGO 14 - 315/158(NBR 13.434); CÓDIGO S3(NT 14/2010-ES) ("SAIDA DE EMERGÊNCIA" - seta vertical)</t>
  </si>
  <si>
    <t xml:space="preserve">16.3.31</t>
  </si>
  <si>
    <t xml:space="preserve">PLACA DE SINALIZAÇÃO DE SEGURANÇA (NBR 13.434); CODIGO S8, DIM. 400X200MM</t>
  </si>
  <si>
    <t xml:space="preserve">16.3.32</t>
  </si>
  <si>
    <t xml:space="preserve">PLACA DE SINALIZAÇÃO DE SEGURANÇA (NBR 13.434); CODIGO S9, DIM. 400X200MM</t>
  </si>
  <si>
    <t xml:space="preserve">16.3.33</t>
  </si>
  <si>
    <t xml:space="preserve">PLACA DE SINALIZAÇÃO DE SEGURANÇA (NBR 13.434); CODIGO S10, DIM. 400X200MM</t>
  </si>
  <si>
    <t xml:space="preserve">16.3.34</t>
  </si>
  <si>
    <t xml:space="preserve">PLACA DE SINALIZAÇÃO DE SEGURANÇA (NBR 13.434); CODIGO S12, DIM. 400X200MM</t>
  </si>
  <si>
    <t xml:space="preserve">16.3.35</t>
  </si>
  <si>
    <t xml:space="preserve">PLACA DE SINALIZAÇÃO DE SEGURANÇA (NBR 13.434); CODIGO P4, DIM. 200X200MM</t>
  </si>
  <si>
    <t xml:space="preserve">16.3.36</t>
  </si>
  <si>
    <t xml:space="preserve">FURO EM CONCRETO PARA DIÂMETROS MAIORES QUE 40 MM E MENORES OU IGUAIS A 75 MM</t>
  </si>
  <si>
    <t xml:space="preserve">16.3.37</t>
  </si>
  <si>
    <t xml:space="preserve">FURO EM ALVENARIA PARA DIÂMETROS MAIORES QUE 40 MM E MENORES OU IGUAIS A 75 MM</t>
  </si>
  <si>
    <t xml:space="preserve">16.3.38</t>
  </si>
  <si>
    <t xml:space="preserve">FURO EM CAIXA DÁGUA COM ESPESSURA DE 6 ATÉ 8 MM E DIÂMETRO DE 60 MM</t>
  </si>
  <si>
    <t xml:space="preserve">16.4</t>
  </si>
  <si>
    <t xml:space="preserve">INSTALAÇÃO DO SISTEMA DE CLIMATIZAÇÃO</t>
  </si>
  <si>
    <t xml:space="preserve">16.4.1</t>
  </si>
  <si>
    <t xml:space="preserve">Tubo de cobre com isolamento térmico - ø 1/4" esp. 9mm</t>
  </si>
  <si>
    <t xml:space="preserve">16.4.2</t>
  </si>
  <si>
    <t xml:space="preserve">Tubo de cobre com isolamento térmico - ø 3/8" esp. 9mm</t>
  </si>
  <si>
    <t xml:space="preserve">16.4.3</t>
  </si>
  <si>
    <t xml:space="preserve">Tubo de cobre com isolamento térmico - ø 1/2" esp. 9mm</t>
  </si>
  <si>
    <t xml:space="preserve">16.4.4</t>
  </si>
  <si>
    <t xml:space="preserve">Tubo de cobre com isolamento térmico - ø 3/4" esp. 9mm</t>
  </si>
  <si>
    <t xml:space="preserve">16.4.5</t>
  </si>
  <si>
    <t xml:space="preserve">Instalação de Linha frigorígena para interligação do sistema de climatização incl. acessórios de fixação, fita PVC auto-aderente e cabo PP, exclusive tubos de cobre da linha liquida e sucção, espuma elastomérica flexivel e gás refrigerante</t>
  </si>
  <si>
    <t xml:space="preserve">16.4.6</t>
  </si>
  <si>
    <t xml:space="preserve">Suporte tipo mão francesa para condensador, par</t>
  </si>
  <si>
    <t xml:space="preserve"> UNID </t>
  </si>
  <si>
    <t xml:space="preserve">16.4.7</t>
  </si>
  <si>
    <t xml:space="preserve">Gás refrigerante R410A</t>
  </si>
  <si>
    <t xml:space="preserve">16.5</t>
  </si>
  <si>
    <t xml:space="preserve">SISTEMA DE VENTILAÇÃO MECÂNICA PARA RENOVAÇÃO DE AR</t>
  </si>
  <si>
    <t xml:space="preserve">16.5.1</t>
  </si>
  <si>
    <t xml:space="preserve">GABINETE DE VENTILAÇÃO COM FILTRO G4+M5, VAZÃO DE AR DE 905 M3/H (PE DE 10mmCA)</t>
  </si>
  <si>
    <t xml:space="preserve">16.5.2</t>
  </si>
  <si>
    <t xml:space="preserve">GABINETE DE VENTILAÇÃO COM FILTRO G4+M5, VAZÃO DE AR DE 1664M3/H (PE DE 10mmCA)</t>
  </si>
  <si>
    <t xml:space="preserve">16.5.3</t>
  </si>
  <si>
    <t xml:space="preserve">FORNECIMENTO E INSTALAÇÃO DE VENEZIANA DE ALUMINIO DIM 100X100mm REF.: VR DISFUSTHERM OU EQUIVALENTE</t>
  </si>
  <si>
    <t xml:space="preserve">16.5.4</t>
  </si>
  <si>
    <t xml:space="preserve">FORNECIMENTO E INSTALAÇÃO DE VENEZIANA DE ALUMINIO DIM 150X150mm REF.: VR DISFUSTHERM OU EQUIVALENTE</t>
  </si>
  <si>
    <t xml:space="preserve">16.5.5</t>
  </si>
  <si>
    <t xml:space="preserve">FORNECIMENTO E INSTALAÇÃO DE VENEZIANA DE ALUMINIO DIM 600X200mm REF.: VR DISFUSTHERM OU EQUIVALENTE</t>
  </si>
  <si>
    <t xml:space="preserve">16.5.6</t>
  </si>
  <si>
    <t xml:space="preserve">FORNECIMENTO E INSTALAÇÃO DE VENEZIANA DE ALUMINIO DIM 600X300mm REF.: VR DISFUSTHERM OU EQUIVALENTE</t>
  </si>
  <si>
    <t xml:space="preserve">16.5.7</t>
  </si>
  <si>
    <t xml:space="preserve">Difusor circular com registro diam ∅100</t>
  </si>
  <si>
    <t xml:space="preserve">16.5.8</t>
  </si>
  <si>
    <t xml:space="preserve">Duto em chapa de aço galvanizada #24,inclusive acessórios de fixação</t>
  </si>
  <si>
    <t xml:space="preserve"> KG </t>
  </si>
  <si>
    <t xml:space="preserve">16.5.9</t>
  </si>
  <si>
    <t xml:space="preserve">TUBO FLEXIVEL  DIAM 100mm, INCLUSIVE ACESSÓRIOS DE FIXAÇÃO</t>
  </si>
  <si>
    <t xml:space="preserve">APARELHOS HIDRO-SANITÁRIOS</t>
  </si>
  <si>
    <t xml:space="preserve">17.1</t>
  </si>
  <si>
    <t xml:space="preserve">LOUÇAS</t>
  </si>
  <si>
    <t xml:space="preserve">17.1.1</t>
  </si>
  <si>
    <t xml:space="preserve">Bacia sifonada de louça branca sem abertura frontal para portadores de necessidades especiais, Vogue Plus Conforto - Linha Conforto, mod P510, incl. assento poliester, ref.AP51,marca de ref. Deca ou equivalente, sem abertura frontal</t>
  </si>
  <si>
    <t xml:space="preserve">17.1.2</t>
  </si>
  <si>
    <t xml:space="preserve">Lavatório de louça branca com coluna suspensa - ref L51 + CS 1v, cor branca, inclusive sifão, válvula e engates cromados, exclusive torneira, para PNE</t>
  </si>
  <si>
    <t xml:space="preserve">17.1.3</t>
  </si>
  <si>
    <t xml:space="preserve">Cuba louça branca oval, de embutir, Mod. L37, marca de ref. Deca incl. válvula e sifão, exclusive torneira.</t>
  </si>
  <si>
    <t xml:space="preserve">17.1.4</t>
  </si>
  <si>
    <t xml:space="preserve">Bacia sanitária de louça branca, com caixa acoplada duplo acionamento, marca de ref. Deca Linha Ravena ou equivalente, inclusive assento plástico e acessórios de fixação</t>
  </si>
  <si>
    <t xml:space="preserve">17.2</t>
  </si>
  <si>
    <t xml:space="preserve">BANCADAS</t>
  </si>
  <si>
    <t xml:space="preserve">17.2.1</t>
  </si>
  <si>
    <t xml:space="preserve">Bancada de granito com espessura de 2 cm</t>
  </si>
  <si>
    <t xml:space="preserve">17.3</t>
  </si>
  <si>
    <t xml:space="preserve">17.3.1</t>
  </si>
  <si>
    <t xml:space="preserve">Torneira para lavatório linha anti-vandalismo, marcas de referência Fabrimar, Deca ou Docol</t>
  </si>
  <si>
    <t xml:space="preserve">17.3.2</t>
  </si>
  <si>
    <t xml:space="preserve">Torneira pressão cromada diam. 1/2" para pia, marcas de referência Fabrimar, Deca ou Docol</t>
  </si>
  <si>
    <t xml:space="preserve">17.3.3</t>
  </si>
  <si>
    <t xml:space="preserve">Válvula de Descarga com acabamento anti-vandalismo, marcas de referência Fabrimar, Deca ou Docol</t>
  </si>
  <si>
    <t xml:space="preserve">17.3.4</t>
  </si>
  <si>
    <t xml:space="preserve">Torneira de parede cromada, marcas de referência Fabrimar (linha prática, ref.1157) , Deca ou Docol</t>
  </si>
  <si>
    <t xml:space="preserve">17.4</t>
  </si>
  <si>
    <t xml:space="preserve">17.4.1</t>
  </si>
  <si>
    <t xml:space="preserve">Ducha manual Acqua jet , linha Aquarius, com registro ref.C 2195, marcas de referência Fabrimar, Deca ou Docol</t>
  </si>
  <si>
    <t xml:space="preserve">17.4.2</t>
  </si>
  <si>
    <t xml:space="preserve">Cuba em aço inox nº 02(dim.560x340x150)mm, marcas de referência Franke, Strake, tramontina, inclusive válvula de metal 31/2" e sifão cromado 1 x 1/2", excl. torneira</t>
  </si>
  <si>
    <t xml:space="preserve">17.4.3</t>
  </si>
  <si>
    <t xml:space="preserve">Cuba de aço inox n° 1(dim.460x300x150)mm, marcas de referência Franke, Strake, tramontina, inclusive válvula de metal 31/2" e sifão cromado 1 x 1/2", excl. torneira</t>
  </si>
  <si>
    <t xml:space="preserve">17.4.4</t>
  </si>
  <si>
    <t xml:space="preserve">Tanque simples de aço inox Fischer, mod. TQ1-S AISI 304, ou equivalente nas marcas Metalpress ou Mekal, inclusive válvula de metal 1 1/4" e sifão cromado 2", excl. torneira</t>
  </si>
  <si>
    <t xml:space="preserve">17.4.5</t>
  </si>
  <si>
    <t xml:space="preserve">Porta toalha inox para papel toalha em folha</t>
  </si>
  <si>
    <t xml:space="preserve">17.4.6</t>
  </si>
  <si>
    <t xml:space="preserve">PORTA PAPEL HIGIÊNICO EM ROLO, REF. 99.1020, LINHA WHITE, REF. COLUMBUS OU EQUIVALENTE TÉCNICO</t>
  </si>
  <si>
    <t xml:space="preserve">17.4.7</t>
  </si>
  <si>
    <t xml:space="preserve">Saboneteira reservatório, Ref. 99.1001, linha White - Columbus ou equivalente técnico</t>
  </si>
  <si>
    <t xml:space="preserve">17.5</t>
  </si>
  <si>
    <t xml:space="preserve">ACESSIBILIDADE</t>
  </si>
  <si>
    <t xml:space="preserve">17.5.1</t>
  </si>
  <si>
    <t xml:space="preserve">Barra de apoio reta em aço inox 304 p/ portadores de necessidades especiais (NBR 9050), largura 40 cm</t>
  </si>
  <si>
    <t xml:space="preserve">17.5.2</t>
  </si>
  <si>
    <t xml:space="preserve">Barra de apoio reta em aço inox 304 p/ portadores de necessidades especiais (NBR 9050), largura 80 cm</t>
  </si>
  <si>
    <t xml:space="preserve">APARELHOS ELÉTRICOS</t>
  </si>
  <si>
    <t xml:space="preserve">18.1</t>
  </si>
  <si>
    <t xml:space="preserve">LUMINÁRIAS</t>
  </si>
  <si>
    <t xml:space="preserve">18.1.1</t>
  </si>
  <si>
    <t xml:space="preserve">Luminária embutir compl., corpo ch. aço pintada branca, refletor,aletas parabólicas alum.alta pureza e refletância nclusive 4 lâmpadas LED T8 9W temp. de cor 5000k - Ref.CE416AL-N - AMES, 6026 - LUMAVI OU EQUIVALENTE</t>
  </si>
  <si>
    <t xml:space="preserve">18.1.2</t>
  </si>
  <si>
    <t xml:space="preserve">Luminaria embutir compl., corpo ch. aço pintada branca, refletor aletas parabólicas alum.alta pureza e refletância inclusive 2 lâmpadas LED T8 9W temp. de cor 5000k c/ 60cm - REF. CE216AL-N - AMES, 901 - LUMAVI OU EQUIVALENTE</t>
  </si>
  <si>
    <t xml:space="preserve">18.1.3</t>
  </si>
  <si>
    <t xml:space="preserve">Luminaria embutir compl., corpo ch. aço pintada branca, refletor, aletas parabólicas alum.alta pureza e refletância inclusive 2 lâmpadas LED T8 18W temp. de cor 5000k c/ 1,20m - Ref. CE232AL-N - AMES, 900 - LUMAVI -LDEF 2X32W - LUMILUZ OU EQUIVALENTE</t>
  </si>
  <si>
    <t xml:space="preserve">18.1.4</t>
  </si>
  <si>
    <t xml:space="preserve">LUMINÁRIA DE SOBREPOR COM CORPO EM CHAPA DE AÇO PINTADA NA COR BRANCA, REFLETOR EM ALUMÍNIO, P/ 2 LÂMPADAS TUBULARES LED 20W DE 120CM, SOQUETE ANTIVIBRATÓRIO. REF: LUMICENTER CAN03-S232 OU EQUIVALENTE</t>
  </si>
  <si>
    <t xml:space="preserve">18.1.5</t>
  </si>
  <si>
    <t xml:space="preserve">LUMINÁRIA DE EMBUTIR COM CORPO EM CHAPA DE AÇO PINTADA NA COR BRANCA, REFLETOR EM ALUMÍNIO, P/ 2 LÂMPADAS TUBULARES LED 20W DE 120CM, SOQUETE ANTIVIBRATÓRIO. REF: LUMICENTER CAN03-E232 OU EQUIVALENTE</t>
  </si>
  <si>
    <t xml:space="preserve">18.1.6</t>
  </si>
  <si>
    <t xml:space="preserve">LUMINÁRIA DE SOBREPOR HERMÉTICA COM CORPO EM POLICARBONATO INJETADO E DIFUSOR DE POLICARBONATO TRANSPARENTE MICROTEXTURIZADO (PRISMÁTICO), COM 2 LÂMPADAS TUBULARES LED 20W DE 120CM, SOQUETE ANTIVIBRATÓRIO. REF: LUMICENTER CHT01-S232 OU EQUIVALENTE</t>
  </si>
  <si>
    <t xml:space="preserve">18.1.7</t>
  </si>
  <si>
    <t xml:space="preserve">REFLETOR DE LED 30W, RGB, IP65, SLIM, BIVOLT, COM CONTROLE REMOTO. REF: AVANT OU EQUIVALENTE - FORNECIMENTO E INSTALAÇÃO</t>
  </si>
  <si>
    <t xml:space="preserve">18.1.8</t>
  </si>
  <si>
    <t xml:space="preserve">LUMINÁRIA DE EMBUTIR COM CORPO EM CHAPA DE AÇO PINTADA NA COR BRANCA, REFLETOR EM ALUMÍNIO, P/ 2 LÂMPADAS TUBULARES LED 10W DE 60CM, SOQUETE ANTIVIBRATÓRIO. REF: LUMICENTER CAN03-E216 OU EQUIVALENTE</t>
  </si>
  <si>
    <t xml:space="preserve">18.1.9</t>
  </si>
  <si>
    <t xml:space="preserve">LUMINÁRIA DE EMBUTIR COM CORPO EM CHAPA DE AÇO PINTADA NA COR BRANCA, REFLETOR EM ALUMÍNIO, P/ 2 LÂMPADAS TUBULARES LED 10W DE 60CM, SOQUETE ANTIVIBRATÓRIO. REF: LUMICENTER CAN03-S216 OU EQUIVALENTE</t>
  </si>
  <si>
    <t xml:space="preserve">18.1.10</t>
  </si>
  <si>
    <t xml:space="preserve">LUMINÁRIA TIPO TARTARUGA PARA ÁREA EXTERNA/INTERNA EM ALUMÍNIO, COM GRADE, COM UMA LÂMPADA LED 10W BASE E27</t>
  </si>
  <si>
    <t xml:space="preserve">18.2</t>
  </si>
  <si>
    <t xml:space="preserve">INTERRUPTORES E TOMADAS</t>
  </si>
  <si>
    <t xml:space="preserve">18.2.1</t>
  </si>
  <si>
    <t xml:space="preserve">Tomada padrão brasileiro linha branca, NBR 14136 2 polos + terra 10A/250V, com placa 4x2"</t>
  </si>
  <si>
    <t xml:space="preserve">18.2.2</t>
  </si>
  <si>
    <t xml:space="preserve">Tomada padrão brasileiro linha branca, NBR 14136 2 polos + terra 20A/250V, com placa 4x2"</t>
  </si>
  <si>
    <t xml:space="preserve">18.2.3</t>
  </si>
  <si>
    <t xml:space="preserve">TOMADA DUPLA PADRÃO BRASILEIRO LINHA BRANCA, NBR 14136 2 POLOS + TERRA 10A/250V, COM PLACA 4X2"</t>
  </si>
  <si>
    <t xml:space="preserve">  UN </t>
  </si>
  <si>
    <t xml:space="preserve">18.2.4</t>
  </si>
  <si>
    <t xml:space="preserve">TOMADA PADRÃO BRASILEIRO LINHA BRANCA, NBR 14136 2 POLOS + TERRA 10A/250V, COM PLACA 4X2" PARA CONDULETE DE PVC</t>
  </si>
  <si>
    <t xml:space="preserve">18.2.5</t>
  </si>
  <si>
    <t xml:space="preserve">TOMADA REDONDA PADRÃO BRASILEIRO, NBR 14136 2 POLOS + TERRA 10A/250V, COM PLACA 4X2" EM LATÃO</t>
  </si>
  <si>
    <t xml:space="preserve">18.2.6</t>
  </si>
  <si>
    <t xml:space="preserve">18.2.7</t>
  </si>
  <si>
    <t xml:space="preserve">Tampa cega ou com furo 4x2" em pvc p/ condulete</t>
  </si>
  <si>
    <t xml:space="preserve">18.2.8</t>
  </si>
  <si>
    <t xml:space="preserve">TOMADA REDONDA DUPLA PADRÃO BRASILEIRO, NBR 14136 2 POLOS + TERRA 10A/250V, COM PLACA 4X4" EM LATÃO</t>
  </si>
  <si>
    <t xml:space="preserve">18.2.9</t>
  </si>
  <si>
    <t xml:space="preserve">Interruptor de uma tecla simples 10A/250V, com placa 4x2"</t>
  </si>
  <si>
    <t xml:space="preserve">18.2.10</t>
  </si>
  <si>
    <t xml:space="preserve">Interruptor de duas teclas simples 10A/250V, com placa 4x2"</t>
  </si>
  <si>
    <t xml:space="preserve">18.2.11</t>
  </si>
  <si>
    <t xml:space="preserve">Interruptor de três teclas simples 10A/250V, c/ placa 4x2"</t>
  </si>
  <si>
    <t xml:space="preserve">18.2.12</t>
  </si>
  <si>
    <t xml:space="preserve">Interruptor de uma tecla paralelo 10A/250V, com placa 4x2"</t>
  </si>
  <si>
    <t xml:space="preserve">18.2.13</t>
  </si>
  <si>
    <t xml:space="preserve">INTERRUPTOR DE DUAS TECLAS PARALELO 10A/250V, COM PLACA 4x2"</t>
  </si>
  <si>
    <t xml:space="preserve">18.2.14</t>
  </si>
  <si>
    <t xml:space="preserve">Interruptor de uma tecla simples 10A/250V e uma tomada 3 polos 10A/250V, padrão brasileiro, NBR 14136, linha branca, com placa 4x2"</t>
  </si>
  <si>
    <t xml:space="preserve">18.3</t>
  </si>
  <si>
    <t xml:space="preserve">AR REFRIGERADO</t>
  </si>
  <si>
    <t xml:space="preserve">18.3.1</t>
  </si>
  <si>
    <t xml:space="preserve">Fornecimento e Instalação de Unidade Evaporadora e Condensadora de Ar Condicionado tipo Split Inverter Hi-Wall (Parede) de 9.000 BTU´s 220V - Ciclo Frio - Classificação A (Selo PROCEL), inclusive amortecedores vibra-stop</t>
  </si>
  <si>
    <t xml:space="preserve">18.3.2</t>
  </si>
  <si>
    <t xml:space="preserve">Fornecimento e Instalação de Unidade Evaporadora e Condensadora de Ar Condicionado tipo Split Inverter Hi-Wall (Parede) de 12.000 BTU´s 220V - Ciclo Frio - Classificação A (Selo PROCEL), inclusive amortecedores vibra-stop</t>
  </si>
  <si>
    <t xml:space="preserve">18.3.3</t>
  </si>
  <si>
    <t xml:space="preserve">Fornecimento e Instalação de Unidade Evaporadora e Condensadora de Ar Condicionado tipo Split Inverter Hi-Wall (Parede) de 18.000 BTU´s 220V - Ciclo Frio - Classificação A (Selo PROCEL), inclusive amortecedores vibra-stop</t>
  </si>
  <si>
    <t xml:space="preserve">18.3.4</t>
  </si>
  <si>
    <t xml:space="preserve">AR CONDICIONADO SPLIT ON/OFF, CASSETE (TETO), FRIO 4 VIAS 36000 BTU/H - FORNECIMENTO E INSTALAÇÃO.</t>
  </si>
  <si>
    <t xml:space="preserve">18.3.5</t>
  </si>
  <si>
    <t xml:space="preserve">AR CONDICIONADO SPLIT ON/OFF, CASSETE (TETO), FRIO 4 VIAS 48000 BTU/H - FORNECIMENTO E INSTALAÇÃO</t>
  </si>
  <si>
    <t xml:space="preserve">18.3.6</t>
  </si>
  <si>
    <t xml:space="preserve">CORTINA DE AR INOX VEC AIR - VEC1000C 1,00M CONTROLE REMOTO- fornecimento e instalação</t>
  </si>
  <si>
    <t xml:space="preserve">18.4</t>
  </si>
  <si>
    <t xml:space="preserve">18.4.1</t>
  </si>
  <si>
    <t xml:space="preserve">Elevador  de tração elétrica, sem Casa de Máquinas, 8 pessoas, capacidade 600kg - Cabina interna 1100x1400x2200mm (Frente x Prof. x altura), porta 80cm, 2 paradas, acabamento em aço inox - atende a Norma de Acessibilidade NM 313:2007 - Otis, Atlas Schindler, TKS elevadores - Fornecimento e instalação</t>
  </si>
  <si>
    <t xml:space="preserve">18.4.2</t>
  </si>
  <si>
    <t xml:space="preserve">Elevador  de tração elétrica, sem Casa de Máquinas, frente panorâmico, 8 pessoas, capacidade 600kg - Cabina interna 1100x1400x2200mm (Frente x Prof. x altura), porta 80cm, 3 paradas, acabamento em aço inox - atende a Norma de Acessibilidade NM 313:2007 - Otis, Atlas Schindler ou TK elevadores - Fornecimento e instalação</t>
  </si>
  <si>
    <t xml:space="preserve">PINTURA</t>
  </si>
  <si>
    <t xml:space="preserve">19.1</t>
  </si>
  <si>
    <t xml:space="preserve">SOBRE PAREDES E FORROS</t>
  </si>
  <si>
    <t xml:space="preserve">19.1.1</t>
  </si>
  <si>
    <t xml:space="preserve">Emassamento de paredes e forros, com duas demãos de massa à base de PVA, marcas de referência Suvinil, Coral ou Metalatex</t>
  </si>
  <si>
    <t xml:space="preserve">19.1.2</t>
  </si>
  <si>
    <t xml:space="preserve">Pintura com tinta acrílica, cor Asteróide, marcas de referência Suvinil, Coral ou Metalatex, inclusive selador acrílico, em paredes e forros, a três demãos</t>
  </si>
  <si>
    <t xml:space="preserve">19.1.3</t>
  </si>
  <si>
    <t xml:space="preserve">Pintura com tinta acrílica, cor Papel Picado, marcas de referência Suvinil, Coral ou Metalatex, inclusive selador acrílico, em paredes e forros, a três demãos</t>
  </si>
  <si>
    <t xml:space="preserve">19.1.4</t>
  </si>
  <si>
    <t xml:space="preserve">Pintura com tinta acrílica, marcas de referência Suvinil, Coral ou Metalatex, inclusive selador acrílico, em paredes e forros, a três demãos</t>
  </si>
  <si>
    <t xml:space="preserve">19.1.5</t>
  </si>
  <si>
    <t xml:space="preserve">Pintura com tinta látex PVA, marcas de referência Suvinil, Coral ou Metalatex, inclusive selador, em paredes e forros, a duas demãos</t>
  </si>
  <si>
    <t xml:space="preserve">19.2</t>
  </si>
  <si>
    <t xml:space="preserve">SOBRE CONCRETO OU BLOCOS CERÂMICOS APARENTES</t>
  </si>
  <si>
    <t xml:space="preserve">19.2.1</t>
  </si>
  <si>
    <t xml:space="preserve">Pintura com tinta acrílica textura cor Branco Refrescante, Suvinil, Coral ou Metalatex, inclusive selador acrílico, em paredes externas a três demãos</t>
  </si>
  <si>
    <t xml:space="preserve">19.3</t>
  </si>
  <si>
    <t xml:space="preserve">SOBRE MADEIRA</t>
  </si>
  <si>
    <t xml:space="preserve">19.3.1</t>
  </si>
  <si>
    <t xml:space="preserve">Emassamento de esquadrias de madeira, com duas demãos de massa à base de óleo, marcas de referência Suvinil, Coral ou Metalatex</t>
  </si>
  <si>
    <t xml:space="preserve">19.3.2</t>
  </si>
  <si>
    <t xml:space="preserve">Pintura com tinta esmalte sintético, marcas de referência Suvinil, Coral ou Metalatex, inclusive fundo branco nivelador, em madeira, a duas demãos</t>
  </si>
  <si>
    <t xml:space="preserve">19.4</t>
  </si>
  <si>
    <t xml:space="preserve">SOBRE PISOS</t>
  </si>
  <si>
    <t xml:space="preserve">19.4.1</t>
  </si>
  <si>
    <t xml:space="preserve">Pintura com tinta à base de resinas acrílicas, marcas de referência Suvinil, Coral ou Metalatex, sobre piso de concreto, a duas demãos</t>
  </si>
  <si>
    <t xml:space="preserve">19.5</t>
  </si>
  <si>
    <t xml:space="preserve">SOBRE FACAHDAS E MUROS</t>
  </si>
  <si>
    <t xml:space="preserve">19.5.1</t>
  </si>
  <si>
    <t xml:space="preserve">19.5.2</t>
  </si>
  <si>
    <t xml:space="preserve">Pintura com tinta acrílica textura cor Broto de Bambu, Suvinil, Coral ou Metalatex, inclusive selador acrílico, em paredes externas a três demãos</t>
  </si>
  <si>
    <t xml:space="preserve">SERVIÇOS COMPLEMENTARES EXTERNOS</t>
  </si>
  <si>
    <t xml:space="preserve">20.1</t>
  </si>
  <si>
    <t xml:space="preserve">PAVIMENTAÇÃO</t>
  </si>
  <si>
    <t xml:space="preserve">20.1.1</t>
  </si>
  <si>
    <t xml:space="preserve">Meio-fio de concreto pré-moldado com dimensões de 15x12x30x100 cm , rejuntados com argamassa de cimento e areia no traço 1:3</t>
  </si>
  <si>
    <t xml:space="preserve">20.1.2</t>
  </si>
  <si>
    <t xml:space="preserve">Passeio de cimentado camurçado com argamassa de cimento e areia no traço 1:3 esp. 1.5cm, e lastro de concreto com 8cm de espessura, inclusive preparo de caixa</t>
  </si>
  <si>
    <t xml:space="preserve">20.1.3</t>
  </si>
  <si>
    <t xml:space="preserve">Fornecimento e assentamento de ladrilho hidráulico pastilhado, vermelho, dim. 20x20 cm, esp. 1.5cm, assentado com pasta de cimento colante, exclusive regularização e lastro</t>
  </si>
  <si>
    <t xml:space="preserve">20.1.4</t>
  </si>
  <si>
    <t xml:space="preserve">Fornecimento e assentamento de ladrilho hidráulico ranhurado, vermelho, dim. 20x20 cm, esp. 1.5cm, assentado com pasta de cimento colante, exclusive regularização e lastro</t>
  </si>
  <si>
    <t xml:space="preserve">20.2.5</t>
  </si>
  <si>
    <t xml:space="preserve">Bloco de concreto para piso permeável drenante</t>
  </si>
  <si>
    <t xml:space="preserve">20.3</t>
  </si>
  <si>
    <t xml:space="preserve">PAISAGISMO</t>
  </si>
  <si>
    <t xml:space="preserve">20.3.1</t>
  </si>
  <si>
    <t xml:space="preserve">Fornecimento e plantio de grama em placas tipo esmeralda, inclusive fornecimento de terra vegetal</t>
  </si>
  <si>
    <t xml:space="preserve">20.4</t>
  </si>
  <si>
    <t xml:space="preserve">TRATAMENTO, CONSERVAÇÃO E LIMPEZA</t>
  </si>
  <si>
    <t xml:space="preserve">20.4.1</t>
  </si>
  <si>
    <t xml:space="preserve">Limpeza de pisos e revestimentos cerâmicos</t>
  </si>
  <si>
    <t xml:space="preserve">20.5</t>
  </si>
  <si>
    <t xml:space="preserve">DIVERSOS EXTERNOS</t>
  </si>
  <si>
    <t xml:space="preserve">20.5.1</t>
  </si>
  <si>
    <t xml:space="preserve">Bicicletário em tubo de ferro galvanizado 1" e ferro liso 1/2", inclusive pintura, conforme projeto padrão SEDU</t>
  </si>
  <si>
    <t xml:space="preserve">20.5.2</t>
  </si>
  <si>
    <t xml:space="preserve">Guarda-corpo em aço inox D = 1 1/2", com subdivisões em tubo de aço inox D = 1/2", h = 1,05 m - com corrimão duplo de tubo de aço inox D = 1 1/2"</t>
  </si>
  <si>
    <t xml:space="preserve">20.5.3</t>
  </si>
  <si>
    <t xml:space="preserve">Corrimão duplo em tubo de aço inox D = 1 1/2" - fixado em alvenaria</t>
  </si>
  <si>
    <t xml:space="preserve">20.5.4</t>
  </si>
  <si>
    <t xml:space="preserve">Corrimão em aço inox ø=1 1/2", duplo, h=90cm - Fixado no piso</t>
  </si>
  <si>
    <t xml:space="preserve">20.5.5</t>
  </si>
  <si>
    <t xml:space="preserve">Fornecimento e assentamento de tubo em aço inox 1 1/2"</t>
  </si>
  <si>
    <t xml:space="preserve">20.5.6</t>
  </si>
  <si>
    <t xml:space="preserve">Conjunto de 03 mastros, para bandeira, em tubo de ferro galvanizado, 2 com 5,00m de altura e 1 com 5,50m de altura, nos diâmetros de 4",  inclusive base de concreto, conf. detalhe de projeto</t>
  </si>
  <si>
    <t xml:space="preserve">SERVIÇOS COMPLEMENTARES INTERNOS</t>
  </si>
  <si>
    <t xml:space="preserve">21.1</t>
  </si>
  <si>
    <t xml:space="preserve">DIVERSOS INTERNOS</t>
  </si>
  <si>
    <t xml:space="preserve">21.1.1</t>
  </si>
  <si>
    <t xml:space="preserve">Alçapão de visita ao barrilete de chapa de madeira de lei medindo 60x60cm, inclusive dobradiça, marco, alizar e fechadura, emassamento e pintura</t>
  </si>
  <si>
    <t xml:space="preserve">21.1.2</t>
  </si>
  <si>
    <t xml:space="preserve">21.1.3</t>
  </si>
  <si>
    <t xml:space="preserve">21.1.4</t>
  </si>
  <si>
    <t xml:space="preserve">Guarda-corpo em aço inox D = 1 1/2", com subdivisões em tubo de aço inox D = 1/2", h = 1,05 m</t>
  </si>
  <si>
    <t xml:space="preserve">21.1.5</t>
  </si>
  <si>
    <t xml:space="preserve">Guarda-corpo em aço inox D = 1 1/2", com subdivisões em tubo de aço inox D = 1/2", h = 1,05 m e fechamento em vidro temperado 10mm</t>
  </si>
  <si>
    <t xml:space="preserve">VALOR TOTAL DO CONTRATO </t>
  </si>
  <si>
    <t xml:space="preserve">POSIÇÃO FÍSICA DO CONTRATO</t>
  </si>
  <si>
    <t xml:space="preserve">POSIÇÃO FINANCEIRA DO CONTRATO</t>
  </si>
  <si>
    <t xml:space="preserve">% </t>
  </si>
  <si>
    <t xml:space="preserve">% ACUMULADO           </t>
  </si>
  <si>
    <t xml:space="preserve">ACUMULADO           </t>
  </si>
  <si>
    <t xml:space="preserve">% SALDO                  </t>
  </si>
  <si>
    <t xml:space="preserve">SALDO                     </t>
  </si>
  <si>
    <t xml:space="preserve">RAYAN SANTIAGO DA SILVA</t>
  </si>
  <si>
    <t xml:space="preserve">ENGENHEIRO CIVIL CREA ES 46103/D</t>
  </si>
  <si>
    <t xml:space="preserve">CONSTRUÇÃO DA SEDE MUNICIPAL</t>
  </si>
  <si>
    <t xml:space="preserve">MEMORIA DE CÁLCULO DA SEGUNDA MEDIÇÃO</t>
  </si>
  <si>
    <t xml:space="preserve">DESCRIÇÃO</t>
  </si>
  <si>
    <t xml:space="preserve">UNIDADE</t>
  </si>
  <si>
    <t xml:space="preserve">QUANT</t>
  </si>
  <si>
    <t xml:space="preserve">1</t>
  </si>
  <si>
    <t xml:space="preserve">1.1.</t>
  </si>
  <si>
    <t xml:space="preserve">LOCAÇÃO DA OBRA</t>
  </si>
  <si>
    <t xml:space="preserve">m²</t>
  </si>
  <si>
    <t xml:space="preserve">Área do gabarito: 985m²</t>
  </si>
  <si>
    <t xml:space="preserve">mês</t>
  </si>
  <si>
    <t xml:space="preserve">Dias trabalhados: 06/02 (conforme diário de obras): 1/30= 0,03mês</t>
  </si>
  <si>
    <t xml:space="preserve">2 </t>
  </si>
  <si>
    <t xml:space="preserve">Tapume Telha Metálica Ondulada 0,50mm Branca h=2,20m, incl. montagem estr.  mad. 8"x8", c/adesivo 60x60cm a cada 10m, incl. faixas  pint. esmalte sint. cores azul c/ h=30cm e rosa c/ h=10cm (reap 2x)</t>
  </si>
  <si>
    <t xml:space="preserve">m</t>
  </si>
  <si>
    <t xml:space="preserve">Comprimento executado na frente da obra (divisa com a Rua Atílio Dalla Bernardina): 12,7 + 6,8 + 2,2= 21,7m</t>
  </si>
  <si>
    <t xml:space="preserve">INSTALAÇÃO DO CANTEIRO DE OBRAS (UTILIZAÇÃO 1 VEZ), PROJETO PADRÃO LABOR - NR.18 (OBRAS COM PRAZO DE EXECUÇÃO SUPERIOR A 12 MESES)</t>
  </si>
  <si>
    <t xml:space="preserve">Galpão para serraria e carpintaria área de 12,00m2, de chapa de compensado 12mm</t>
  </si>
  <si>
    <t xml:space="preserve">Área do galpão de serraria 3,0x4,00= 12,00m²</t>
  </si>
  <si>
    <t xml:space="preserve">Galpão para corte e armação com área de 6,00m2</t>
  </si>
  <si>
    <t xml:space="preserve">m2</t>
  </si>
  <si>
    <t xml:space="preserve">Área do galpão para corte e armação: 3x2= 6,00m²</t>
  </si>
  <si>
    <t xml:space="preserve">4</t>
  </si>
  <si>
    <t xml:space="preserve">Mobilização e desmobilização de equipamento de cravação</t>
  </si>
  <si>
    <t xml:space="preserve">un</t>
  </si>
  <si>
    <t xml:space="preserve">Desmobilização: 0,5und</t>
  </si>
  <si>
    <t xml:space="preserve">Fornecimento de estacas pré-moldadas 20cmx20cm</t>
  </si>
  <si>
    <t xml:space="preserve">Conforme desenho da “Locação dos pilares e cargas na fundação” da prancha 1/29 do projeto estrutural e prancha 1/1 do projeto de fundações, verifica-se que as estacas dos pilares 40, 41, 42, 43, 44 e 45 não estão previstos no projeto de fundação e consequentemente na planilha de custos. Além disso, as estacas dos pilares 1, 7, 11, 26 e 27 possuem arrasamento no nível do pavimento, nível diferente do previsto em projeto. Sendo assim, verificado que todo o serviço de estaca previstos em projetos foram executados, haverá um quantitativo de estaca a ser aditivado (Processo 55/2023 já protocolado).</t>
  </si>
  <si>
    <t xml:space="preserve">Do exposto, conforme boletim de sondagens, em que o quantitativo de estaca cravada é superior ao previsto, será medido o quantitativo planilhado: 334,0m</t>
  </si>
  <si>
    <t xml:space="preserve">Fornecimento de estacas pre-moldadas 23cmx23cm</t>
  </si>
  <si>
    <t xml:space="preserve">Do exposto, conforme boletim de sondagens, em que o quantitativo de estaca cravada é superior ao previsto, será medido o quantitativo planilhado: 392,0m</t>
  </si>
  <si>
    <t xml:space="preserve">Cravação de estacas premoldadas 20cmx20cm</t>
  </si>
  <si>
    <t xml:space="preserve">Idem item 4.1.2: 334,0m</t>
  </si>
  <si>
    <t xml:space="preserve">Cravação de estacas premoldadas 23cmx23cm</t>
  </si>
  <si>
    <t xml:space="preserve">Idem item 4.1.3: 392,0m</t>
  </si>
  <si>
    <t xml:space="preserve">Emenda de estacas premoldadas 20cmx20cm</t>
  </si>
  <si>
    <t xml:space="preserve">Idem item 4.1.2: 50,0und</t>
  </si>
  <si>
    <t xml:space="preserve">Emenda de estacas premoldadas 23cmx23cm</t>
  </si>
  <si>
    <t xml:space="preserve">Idem item 4.1.2: 56,0und</t>
  </si>
  <si>
    <t xml:space="preserve">As estacas 25, 26, 27, 28, 29, 30, 31, 46, 47, 48, 49, 51, 52, 57, 58, 59, 105, 106 ainda não foram arrasadas, logo: 106 – 18= 88,0 und</t>
  </si>
  <si>
    <t xml:space="preserve">MEMORIA DE CÁLCULO DA PRIMEIRA MEDIÇÃO</t>
  </si>
  <si>
    <t xml:space="preserve">Dias trabalhados: 10/01, 11/01, 12/01 e 13/01 (conforme diário de obras), totalizando 4 dias: 4/30= 0,13mês</t>
  </si>
  <si>
    <t xml:space="preserve">Área da placa: 2,0 x 4,0= 8,0m²</t>
  </si>
  <si>
    <t xml:space="preserve">Comprimento executado: 30,0+30,0+30,0+30,0+20,85= 140,85m</t>
  </si>
  <si>
    <t xml:space="preserve">Barração para escritório com sanitário área de 14,50m², de chapa de compensado 12mm </t>
  </si>
  <si>
    <t xml:space="preserve">Área do escritório: 3,0x4,85= 14,50m²</t>
  </si>
  <si>
    <t xml:space="preserve">Barração para almoxarifado área de 10,90m², de chapa de compensado 12mm                                                                        </t>
  </si>
  <si>
    <t xml:space="preserve">Área do almoxarifado: 3,0x4,0= 12,0m²</t>
  </si>
  <si>
    <t xml:space="preserve">Área planilhada: 10,9m²</t>
  </si>
  <si>
    <t xml:space="preserve">Barração para deposito área de 10,90m², de chapa de compensado 12mm                                                                        </t>
  </si>
  <si>
    <t xml:space="preserve">Área do depósito de cimento: 3,0x5,0= 15,0m²</t>
  </si>
  <si>
    <t xml:space="preserve">Unidade de sanitário e vestiário de 20 a 40 func, área de 18,15m2</t>
  </si>
  <si>
    <t xml:space="preserve">Área do sanitário: 3,0x6,05= 18,15m²</t>
  </si>
  <si>
    <t xml:space="preserve">Total: 1,0und</t>
  </si>
  <si>
    <t xml:space="preserve">Galpão ainda não executado</t>
  </si>
  <si>
    <t xml:space="preserve">Reservatório de polietileno de 1000 L</t>
  </si>
  <si>
    <t xml:space="preserve">Rede de água, com padrão </t>
  </si>
  <si>
    <t xml:space="preserve">Total: 25,0m</t>
  </si>
  <si>
    <t xml:space="preserve">Rede de esgoto, contendo fossa e filtro</t>
  </si>
  <si>
    <t xml:space="preserve">Rede de luz energia elétrica para a obra</t>
  </si>
  <si>
    <t xml:space="preserve">Total: 10,0m</t>
  </si>
  <si>
    <t xml:space="preserve">3 </t>
  </si>
  <si>
    <t xml:space="preserve"> MOVIMENTO DE TERRA</t>
  </si>
  <si>
    <t xml:space="preserve">Escavação mecânica em material de 1a. Categoria</t>
  </si>
  <si>
    <t xml:space="preserve">m³</t>
  </si>
  <si>
    <t xml:space="preserve">Escavação do subsolo:</t>
  </si>
  <si>
    <t xml:space="preserve">Volume: [(51,49+47,71)m²/2 x 10,05m] + [(47,71+45,7)m²/2 x 10,05m] + [(45,7+48,30)m²/2 x 10,05m] + [(48,30+60,36)m²/2 x 10,05m]</t>
  </si>
  <si>
    <t xml:space="preserve">Volume: 498,48 + 469,38 + 472,35 + 546,02</t>
  </si>
  <si>
    <t xml:space="preserve">Volume: 1986,23m³</t>
  </si>
  <si>
    <t xml:space="preserve">CARGA, MANOBRA E DESCARGA DE ENTULHO EM CAMINHÃO BASCULANTE 10 M³ DESCARGA LIVRE (UNIDADE: M3). </t>
  </si>
  <si>
    <t xml:space="preserve">Volume escavado: 1986,23m²x1,3(empolamento)= 2582,09m³</t>
  </si>
  <si>
    <t xml:space="preserve">Mobilização: 0,5und</t>
  </si>
  <si>
    <t xml:space="preserve">353. SEDE PREFEITURA DE SÃO ROQUE DO CANAÃ</t>
  </si>
  <si>
    <t xml:space="preserve">MEMORIAL DE LEVANTAMENTO DE QUANTITATIVOS</t>
  </si>
  <si>
    <t xml:space="preserve">1.2</t>
  </si>
  <si>
    <t xml:space="preserve">Nota: Utiliza-se a área do polígono obtido a partir da face externa das planta de locação (segundo projeto arquitetonico),</t>
  </si>
  <si>
    <t xml:space="preserve">acrescida de uma faixa de 1m em todo o perímetro desta projeção.</t>
  </si>
  <si>
    <t xml:space="preserve">A (m)</t>
  </si>
  <si>
    <t xml:space="preserve">B (m)</t>
  </si>
  <si>
    <t xml:space="preserve">Area (m²)</t>
  </si>
  <si>
    <t xml:space="preserve">Elemento</t>
  </si>
  <si>
    <t xml:space="preserve">Projeção da edificação e áreas descobertas</t>
  </si>
  <si>
    <t xml:space="preserve">TOTAL =</t>
  </si>
  <si>
    <t xml:space="preserve">Meses</t>
  </si>
  <si>
    <t xml:space="preserve">Q</t>
  </si>
  <si>
    <t xml:space="preserve">C (m)</t>
  </si>
  <si>
    <t xml:space="preserve">L (m)</t>
  </si>
  <si>
    <t xml:space="preserve">Áreaa (m²)</t>
  </si>
  <si>
    <t xml:space="preserve">Locação de andaime metálico para trabalho em fachada de edifíco (aluguel de 1 m² por 1 mês) inclusive frete, montagem e desmontagem   [m2]                                                                        </t>
  </si>
  <si>
    <t xml:space="preserve">Quant</t>
  </si>
  <si>
    <t xml:space="preserve">Andaime torre</t>
  </si>
  <si>
    <t xml:space="preserve">(m²)</t>
  </si>
  <si>
    <t xml:space="preserve">área fachada frontal</t>
  </si>
  <si>
    <t xml:space="preserve">área fachada lateral 01</t>
  </si>
  <si>
    <t xml:space="preserve">área fachada fundos</t>
  </si>
  <si>
    <t xml:space="preserve">área fachada lateral 02</t>
  </si>
  <si>
    <t xml:space="preserve">Fornecimento e instalação de proteção para andaime fachadeiro considerando plataforma, rodapé e guarda-corpo em madeira, inclusive entelamento, conforme NR-18 (medido por m2 de fachada)                                                                        </t>
  </si>
  <si>
    <t xml:space="preserve">Per ext(m)</t>
  </si>
  <si>
    <t xml:space="preserve">INSTALAÇÃO DO CANTEIRO DE OBRAS (UTILIZAÇÃO 1 VEZ), PROJETO PADRÃO LABOR - NR.18 (OBRAS COM PRAZO DE EXECUÇÃO SUPERIOR A 12 MESES)                                                                        
                                                                        </t>
  </si>
  <si>
    <t xml:space="preserve">Barração para escritório com sanitário área de 14,50m², de chapa de compensado 12mm                                                                        </t>
  </si>
  <si>
    <t xml:space="preserve">Total (m²)</t>
  </si>
  <si>
    <t xml:space="preserve">Unidade de sanitário e vestiário de 20 a 40 func, área de 25,40m2</t>
  </si>
  <si>
    <t xml:space="preserve">Canteiro</t>
  </si>
  <si>
    <t xml:space="preserve">Reservatório de poliestileno de 1000 L</t>
  </si>
  <si>
    <t xml:space="preserve">Quant.</t>
  </si>
  <si>
    <t xml:space="preserve">Quant. [m]</t>
  </si>
  <si>
    <t xml:space="preserve">área(m2)</t>
  </si>
  <si>
    <t xml:space="preserve">H(m)</t>
  </si>
  <si>
    <t xml:space="preserve">Vol(m3)</t>
  </si>
  <si>
    <t xml:space="preserve">Subsolo</t>
  </si>
  <si>
    <t xml:space="preserve">SUB TOTAL 01</t>
  </si>
  <si>
    <t xml:space="preserve">Fundação - blocos</t>
  </si>
  <si>
    <t xml:space="preserve">Fundação - cintas e sapatas</t>
  </si>
  <si>
    <t xml:space="preserve">SUB TOTAL 02</t>
  </si>
  <si>
    <t xml:space="preserve">Escav</t>
  </si>
  <si>
    <t xml:space="preserve">Conc fundação</t>
  </si>
  <si>
    <t xml:space="preserve">Vol. (m³)</t>
  </si>
  <si>
    <t xml:space="preserve">Fundação estimativa - subtraindo o vol de concreto</t>
  </si>
  <si>
    <t xml:space="preserve">Reaterro</t>
  </si>
  <si>
    <t xml:space="preserve">Area frontal </t>
  </si>
  <si>
    <t xml:space="preserve">nivelamento do terreno</t>
  </si>
  <si>
    <t xml:space="preserve">MEMÓRIA </t>
  </si>
  <si>
    <t xml:space="preserve">Estimativa de entulho gerado na execução da obra</t>
  </si>
  <si>
    <t xml:space="preserve">Índice de entulho gerado pela construção nova = </t>
  </si>
  <si>
    <t xml:space="preserve">0,075 m³/m²</t>
  </si>
  <si>
    <t xml:space="preserve">Área construída = </t>
  </si>
  <si>
    <t xml:space="preserve">Volume de entulho gerado = </t>
  </si>
  <si>
    <t xml:space="preserve">Vol com empolamento (30%)=</t>
  </si>
  <si>
    <t xml:space="preserve">Transporte de escavação do subsolo</t>
  </si>
  <si>
    <t xml:space="preserve">Volume escavação= </t>
  </si>
  <si>
    <t xml:space="preserve">Volume reaterro=</t>
  </si>
  <si>
    <t xml:space="preserve">Volume escavação-reaterro = </t>
  </si>
  <si>
    <t xml:space="preserve">Fundação</t>
  </si>
  <si>
    <t xml:space="preserve">Fornecimento de estacas pre-moldadas 20cmx20cm</t>
  </si>
  <si>
    <t xml:space="preserve">Área (m²)</t>
  </si>
  <si>
    <t xml:space="preserve">Vigas - subsolo</t>
  </si>
  <si>
    <t xml:space="preserve">Lajes - subsolo</t>
  </si>
  <si>
    <t xml:space="preserve">Vigas - 1o pavto</t>
  </si>
  <si>
    <t xml:space="preserve">Blocos</t>
  </si>
  <si>
    <t xml:space="preserve">Cortinas</t>
  </si>
  <si>
    <t xml:space="preserve">Spatas corridas</t>
  </si>
  <si>
    <t xml:space="preserve">Pilaretes</t>
  </si>
  <si>
    <t xml:space="preserve">Fornecimento e aplicação de concreto USINADO Fck=30 MPa - considerando lançamento MANUAL para INFRA-ESTRUTURA (5% de perdas já incluído no custo)</t>
  </si>
  <si>
    <t xml:space="preserve">kg</t>
  </si>
  <si>
    <t xml:space="preserve">PESO (kg)</t>
  </si>
  <si>
    <t xml:space="preserve">Fôrma em chapa de madeira compensada plastificada 12mm para estrutura em geral, 5 reaproveitamentos, reforçada com sarrafos de madeira 2.5x10cm (incl material, corte, montagem, escoras em eucalipto e desforma)</t>
  </si>
  <si>
    <t xml:space="preserve">Vigas - topo</t>
  </si>
  <si>
    <t xml:space="preserve">Vigas - cobertura</t>
  </si>
  <si>
    <t xml:space="preserve">Lajes - cobertura</t>
  </si>
  <si>
    <t xml:space="preserve">Vigas - 2º pavto</t>
  </si>
  <si>
    <t xml:space="preserve">Lajes - 2º pavto</t>
  </si>
  <si>
    <t xml:space="preserve">Vigas - 1º pavto</t>
  </si>
  <si>
    <t xml:space="preserve">Lajes - 1º pavto</t>
  </si>
  <si>
    <t xml:space="preserve">Pilares</t>
  </si>
  <si>
    <t xml:space="preserve">5</t>
  </si>
  <si>
    <t xml:space="preserve">L(m)</t>
  </si>
  <si>
    <t xml:space="preserve">C1</t>
  </si>
  <si>
    <t xml:space="preserve">C2</t>
  </si>
  <si>
    <t xml:space="preserve">C3</t>
  </si>
  <si>
    <t xml:space="preserve">C4</t>
  </si>
  <si>
    <t xml:space="preserve">C5</t>
  </si>
  <si>
    <t xml:space="preserve">C6</t>
  </si>
  <si>
    <t xml:space="preserve">C7</t>
  </si>
  <si>
    <t xml:space="preserve">DIVISÓRIAS DE GRANITO</t>
  </si>
  <si>
    <t xml:space="preserve">Divisória de granito com 3 cm de  espessura, assentada com argamassa de cimento e areia no traço 1:3, na cor cinza </t>
  </si>
  <si>
    <t xml:space="preserve">Repet</t>
  </si>
  <si>
    <t xml:space="preserve">Ext (m)</t>
  </si>
  <si>
    <t xml:space="preserve">H (m)</t>
  </si>
  <si>
    <t xml:space="preserve">desc. (m²)</t>
  </si>
  <si>
    <t xml:space="preserve">1° Pav</t>
  </si>
  <si>
    <t xml:space="preserve">San. Masculino</t>
  </si>
  <si>
    <t xml:space="preserve">San. Feminino</t>
  </si>
  <si>
    <t xml:space="preserve">Copa</t>
  </si>
  <si>
    <t xml:space="preserve">SubTotal</t>
  </si>
  <si>
    <t xml:space="preserve">2° Pav</t>
  </si>
  <si>
    <t xml:space="preserve">VERGAS/ CONTRAVERGAS</t>
  </si>
  <si>
    <t xml:space="preserve">Para porta: (largura da porta + 40cm) x quantidade de portas</t>
  </si>
  <si>
    <t xml:space="preserve">Para janela: (largura da janela + 40cm) x 2 x quantidade de janelas (verga em cima e em baixo) </t>
  </si>
  <si>
    <t xml:space="preserve">Portas Subsolo ao 2º pavimento, Cobertura</t>
  </si>
  <si>
    <t xml:space="preserve">Larg (m)</t>
  </si>
  <si>
    <t xml:space="preserve">A (l+40cm)</t>
  </si>
  <si>
    <t xml:space="preserve">comp (m)</t>
  </si>
  <si>
    <t xml:space="preserve">Porta P1</t>
  </si>
  <si>
    <t xml:space="preserve">Porta P3</t>
  </si>
  <si>
    <t xml:space="preserve">Porta P4</t>
  </si>
  <si>
    <t xml:space="preserve">Porta P5</t>
  </si>
  <si>
    <t xml:space="preserve">Porta P8</t>
  </si>
  <si>
    <t xml:space="preserve">SUBTOTAL 1</t>
  </si>
  <si>
    <t xml:space="preserve">Portão Subsolo</t>
  </si>
  <si>
    <t xml:space="preserve">Portão PT1 </t>
  </si>
  <si>
    <t xml:space="preserve">SUBTOTAL 2</t>
  </si>
  <si>
    <t xml:space="preserve">Janelas 1º ao 2º pavimento</t>
  </si>
  <si>
    <t xml:space="preserve">J1 </t>
  </si>
  <si>
    <t xml:space="preserve">J2</t>
  </si>
  <si>
    <t xml:space="preserve">J3</t>
  </si>
  <si>
    <t xml:space="preserve">J4</t>
  </si>
  <si>
    <t xml:space="preserve">J5</t>
  </si>
  <si>
    <t xml:space="preserve">SUBTOTAL 3=</t>
  </si>
  <si>
    <t xml:space="preserve">Vidro fixo</t>
  </si>
  <si>
    <t xml:space="preserve">VF1 </t>
  </si>
  <si>
    <t xml:space="preserve">VF2</t>
  </si>
  <si>
    <t xml:space="preserve">VF3</t>
  </si>
  <si>
    <t xml:space="preserve">VF4</t>
  </si>
  <si>
    <t xml:space="preserve">VF5</t>
  </si>
  <si>
    <t xml:space="preserve">SUBTOTAL 4=</t>
  </si>
  <si>
    <t xml:space="preserve">Obs.: Para m3 usei seção: 10x10cm = 161,00 x 0,10 x 0,10 =m3</t>
  </si>
  <si>
    <t xml:space="preserve">Obs.: Para m3 usei seção: 10x10cm = 104,80 x 0,10 x 0,10 =m3</t>
  </si>
  <si>
    <t xml:space="preserve">Vol (m3)</t>
  </si>
  <si>
    <t xml:space="preserve">Alvenaria de blocos cerâmicos, dimen.10x20x20cm, espessura das paredes sem revestimento 10 cm [m²]</t>
  </si>
  <si>
    <t xml:space="preserve">Obs.: Esquema com numeração das paredes abaixo  - 1° Pavimento</t>
  </si>
  <si>
    <t xml:space="preserve">Vão desc (m²)</t>
  </si>
  <si>
    <t xml:space="preserve">Paredes c/ espessura = 15cm</t>
  </si>
  <si>
    <t xml:space="preserve">Parede PAR 4</t>
  </si>
  <si>
    <t xml:space="preserve">Parede PAR 5</t>
  </si>
  <si>
    <t xml:space="preserve">3,70</t>
  </si>
  <si>
    <t xml:space="preserve">Parede PAR 7</t>
  </si>
  <si>
    <t xml:space="preserve">Parede PAR 9</t>
  </si>
  <si>
    <t xml:space="preserve">Parede PAR 10</t>
  </si>
  <si>
    <t xml:space="preserve">Parede PAR 11</t>
  </si>
  <si>
    <t xml:space="preserve">Parede PAR 12</t>
  </si>
  <si>
    <t xml:space="preserve">Parede PAR 13</t>
  </si>
  <si>
    <t xml:space="preserve">Parede PAR 17</t>
  </si>
  <si>
    <t xml:space="preserve">Parede PAR 19</t>
  </si>
  <si>
    <t xml:space="preserve">Parede PAR 20</t>
  </si>
  <si>
    <t xml:space="preserve">Parede PAR 21</t>
  </si>
  <si>
    <t xml:space="preserve">Parede PAR 23</t>
  </si>
  <si>
    <t xml:space="preserve">Parede PAR 24</t>
  </si>
  <si>
    <t xml:space="preserve">(somatório per. (m))</t>
  </si>
  <si>
    <t xml:space="preserve">Subtotal</t>
  </si>
  <si>
    <t xml:space="preserve">1° Pavimento</t>
  </si>
  <si>
    <t xml:space="preserve">Paredes c/ espessura = 20cm</t>
  </si>
  <si>
    <t xml:space="preserve">Parede PAR 1</t>
  </si>
  <si>
    <t xml:space="preserve">E=20cm</t>
  </si>
  <si>
    <t xml:space="preserve">Parede PAR 2</t>
  </si>
  <si>
    <t xml:space="preserve">Parede PAR 3</t>
  </si>
  <si>
    <t xml:space="preserve">5,26</t>
  </si>
  <si>
    <t xml:space="preserve">1,92</t>
  </si>
  <si>
    <t xml:space="preserve">Parede PAR 6</t>
  </si>
  <si>
    <t xml:space="preserve">Parede PAR 8</t>
  </si>
  <si>
    <t xml:space="preserve">Parede PAR 14</t>
  </si>
  <si>
    <t xml:space="preserve">Parede PAR 15</t>
  </si>
  <si>
    <t xml:space="preserve">Parede PAR 16</t>
  </si>
  <si>
    <t xml:space="preserve">Parede PAR 18</t>
  </si>
  <si>
    <t xml:space="preserve">Parede PAR 22</t>
  </si>
  <si>
    <t xml:space="preserve">Parede PAR 25</t>
  </si>
  <si>
    <t xml:space="preserve">Parede PAR 26</t>
  </si>
  <si>
    <t xml:space="preserve">Parede PAR 27</t>
  </si>
  <si>
    <t xml:space="preserve">Parede PAR 28</t>
  </si>
  <si>
    <t xml:space="preserve">Parede PAR 29</t>
  </si>
  <si>
    <t xml:space="preserve">Parede PAR 30</t>
  </si>
  <si>
    <t xml:space="preserve">Parede PAR 31</t>
  </si>
  <si>
    <t xml:space="preserve">Parede PAR 32</t>
  </si>
  <si>
    <t xml:space="preserve">Parede PAR 33</t>
  </si>
  <si>
    <t xml:space="preserve">Parede PAR 34</t>
  </si>
  <si>
    <t xml:space="preserve">Parede PAR 35</t>
  </si>
  <si>
    <t xml:space="preserve">Parede PAR 36</t>
  </si>
  <si>
    <t xml:space="preserve">Parede PAR 37</t>
  </si>
  <si>
    <t xml:space="preserve">Parede PAR 38</t>
  </si>
  <si>
    <t xml:space="preserve">Parede PAR 39</t>
  </si>
  <si>
    <t xml:space="preserve">Parede PAR 40</t>
  </si>
  <si>
    <t xml:space="preserve">Parede PAR 41</t>
  </si>
  <si>
    <t xml:space="preserve">Parede PAR 42</t>
  </si>
  <si>
    <t xml:space="preserve">Parede PAR 43</t>
  </si>
  <si>
    <t xml:space="preserve">Parede PAR 44</t>
  </si>
  <si>
    <t xml:space="preserve">Parede PAR 45</t>
  </si>
  <si>
    <t xml:space="preserve">Parede PAR 46</t>
  </si>
  <si>
    <t xml:space="preserve">Parede PAR 47</t>
  </si>
  <si>
    <t xml:space="preserve">Parede PAR 48</t>
  </si>
  <si>
    <t xml:space="preserve">Parede PAR 49</t>
  </si>
  <si>
    <t xml:space="preserve">Parede PAR 50</t>
  </si>
  <si>
    <t xml:space="preserve">Parede PAR 51</t>
  </si>
  <si>
    <t xml:space="preserve">Parede PAR 52</t>
  </si>
  <si>
    <t xml:space="preserve">Parede PAR 53</t>
  </si>
  <si>
    <t xml:space="preserve">E=15cm</t>
  </si>
  <si>
    <t xml:space="preserve">2º pavimento </t>
  </si>
  <si>
    <t xml:space="preserve">Obs.: Esquema com numeração das paredes abaixo  - 2º pavimento</t>
  </si>
  <si>
    <t xml:space="preserve">2º Pavimento</t>
  </si>
  <si>
    <t xml:space="preserve">14,05</t>
  </si>
  <si>
    <t xml:space="preserve">Parede PAR 17 </t>
  </si>
  <si>
    <t xml:space="preserve">Parede PAR 19 </t>
  </si>
  <si>
    <t xml:space="preserve">Parede PAR 20 </t>
  </si>
  <si>
    <t xml:space="preserve">Parede PAR 27 </t>
  </si>
  <si>
    <t xml:space="preserve">Total</t>
  </si>
  <si>
    <t xml:space="preserve">Cobertura</t>
  </si>
  <si>
    <t xml:space="preserve">Obs.: Esquema com numeração das paredes abaixo  - Cobertura</t>
  </si>
  <si>
    <t xml:space="preserve">As alvenarias das platibandas estão computadas no item COBERTURA</t>
  </si>
  <si>
    <t xml:space="preserve">2,04</t>
  </si>
  <si>
    <t xml:space="preserve">Marco de madeira de lei tipo Paraju ou equiv com 15x3 cm de batente, nas dim 0.90 x 2.10 m [und]</t>
  </si>
  <si>
    <t xml:space="preserve">und</t>
  </si>
  <si>
    <t xml:space="preserve">Repetiçoes</t>
  </si>
  <si>
    <t xml:space="preserve">Q unit</t>
  </si>
  <si>
    <t xml:space="preserve">Q Parc</t>
  </si>
  <si>
    <t xml:space="preserve">P1 - Hall escada</t>
  </si>
  <si>
    <t xml:space="preserve">UN</t>
  </si>
  <si>
    <t xml:space="preserve">P1 - sanit. Feminino e masculino; junta militar;NAC; subsecretário;identidade;TER; auditores;recursos humanos; arquivo; empreendedor; multiuso; TI; frotas; copa+DML; engenharia;(2)</t>
  </si>
  <si>
    <t xml:space="preserve">P3 - PCD masc. feminino;</t>
  </si>
  <si>
    <t xml:space="preserve">2° Pavimento</t>
  </si>
  <si>
    <t xml:space="preserve">P1 - Contabilidade; arquivo; Sanit. Feminino e masculino; planejamento;comunicação; licitação; copa; procuradoria; sala extra; administração; sala reunião prefeito; prefeito; WC prefeito e WC chefe; chefe de gabinete; Hall privativo</t>
  </si>
  <si>
    <t xml:space="preserve">P8 - Sala de reunião prefeito</t>
  </si>
  <si>
    <t xml:space="preserve">PORTA EM MADEIRA DE LEI TIPO ANGELIM PEDRA OU EQUIV.C/ENCHIMENTO EM MADEIRA 1A.QUALIDADE ESP. 30MM P/ PINTURA, INCLUSIVE ALIZARES, DOBRADIÇAS E FECHADURA EXTERNA, EXCLUSIVE MARCO</t>
  </si>
  <si>
    <t xml:space="preserve">Und</t>
  </si>
  <si>
    <t xml:space="preserve">Repetições</t>
  </si>
  <si>
    <t xml:space="preserve">Q total</t>
  </si>
  <si>
    <t xml:space="preserve">P1 - sanit. Feminino e masculino; junta militar;NAC; subsecretário;identidade;TRE; auditores;recursos humanos; arquivo; multiuso; TI; frotas; copa+DML; engenharia;(2) </t>
  </si>
  <si>
    <t xml:space="preserve">P3-  PCD Feminino e masculino</t>
  </si>
  <si>
    <t xml:space="preserve">Porta em madeira de lei tipo angelim pedra ou equiv.c/enchimento em madeira 1a.qualidade esp. 30mm p/ pintura, inclusive alizares, trilho e fechadura externa em latão cromado LaFonte ou equiv., exclusive marco, nas dim.: 0.90 x 2.10 m</t>
  </si>
  <si>
    <t xml:space="preserve">P8-  Reunião/prefeito</t>
  </si>
  <si>
    <t xml:space="preserve">PT1 - ACESSI DE VEÍCULOS</t>
  </si>
  <si>
    <t xml:space="preserve">J1 - escada </t>
  </si>
  <si>
    <t xml:space="preserve">J2 - TI</t>
  </si>
  <si>
    <t xml:space="preserve">J5- DML</t>
  </si>
  <si>
    <t xml:space="preserve">J2 -Secretaria</t>
  </si>
  <si>
    <t xml:space="preserve">J3 -  Chefe de gabinete</t>
  </si>
  <si>
    <t xml:space="preserve">J4-  Wc chefe e Wc prefeito</t>
  </si>
  <si>
    <t xml:space="preserve">P5 - Casa de Bombas</t>
  </si>
  <si>
    <t xml:space="preserve">P2 - Sanitário Feminino e Sanitário Masculino</t>
  </si>
  <si>
    <t xml:space="preserve">8</t>
  </si>
  <si>
    <t xml:space="preserve">VIDRO PARA ESQUADRIAS </t>
  </si>
  <si>
    <t xml:space="preserve">Sanitário feminino, sanitário masculimo</t>
  </si>
  <si>
    <t xml:space="preserve">PCD feminino, PCD masculino</t>
  </si>
  <si>
    <t xml:space="preserve">WC chefe de gabinete, WC prefeito</t>
  </si>
  <si>
    <t xml:space="preserve">PORTA DE ABRIR COM MOLA HIDRÁULICA, EM VIDRO TEMPERADO, 80X110 CM, ESPESSURA 10 MM, INCLUSIVE ACESSÓRIOS.</t>
  </si>
  <si>
    <t xml:space="preserve">UND</t>
  </si>
  <si>
    <t xml:space="preserve">P6 - Hall recepção</t>
  </si>
  <si>
    <t xml:space="preserve">PORTA DE ABRIR COM MOLA HIDRÁULICA  EM VIDRO TEMPERADO INCOLOR ESPESSURA 10MM, DIM.: 90X210 CM, INCLUSIVE ACESSÓRIOS</t>
  </si>
  <si>
    <t xml:space="preserve">P7 - Controlador</t>
  </si>
  <si>
    <t xml:space="preserve">P7 - Sub secret. e secretario admin; Procuradoria 1 e 2; Secr. Finanças</t>
  </si>
  <si>
    <t xml:space="preserve">P4- Hall fundos, arquivo</t>
  </si>
  <si>
    <t xml:space="preserve">Fachada frontal</t>
  </si>
  <si>
    <t xml:space="preserve">PV1</t>
  </si>
  <si>
    <t xml:space="preserve">Fachada lateral 2</t>
  </si>
  <si>
    <t xml:space="preserve">PV2</t>
  </si>
  <si>
    <t xml:space="preserve">Fachada lateral 1</t>
  </si>
  <si>
    <t xml:space="preserve">PV3</t>
  </si>
  <si>
    <t xml:space="preserve">PV4</t>
  </si>
  <si>
    <t xml:space="preserve">PV5</t>
  </si>
  <si>
    <t xml:space="preserve">FACHADA EM PELE DE VIDRO COM ESTRUTURA DE ALUMÍNIO ANODIZADO BRANCO, VIDRO LAMINADO LISO  ESP. 4MM (CINZA) + 4MM (CINZA), COM JANELA MAXIM AR DE 940X100CM COM FIXO INFERIOR DE 940X110CM, FIXO CENTRAL DE 940CMX260CM E MAXIM AR SUPERIOR DE 940X100CM E FIXO SUPERIOR DE 940CX134CM </t>
  </si>
  <si>
    <t xml:space="preserve">PV6</t>
  </si>
  <si>
    <t xml:space="preserve">FACHADA EM PELE DE VIDRO COM ESTRUTURA DE ALUMÍNIO ANODIZADO BRANCO, VIDRO LAMINADO LISO  ESP. 4MM (CINZA) + 4MM (CINZA), COM JANELA MAXIM AR DE 603X100CM COM FIXO ISUPERIOR DE 630X500M, FIXO INFERIOR DE 603X110CM </t>
  </si>
  <si>
    <t xml:space="preserve">PV7</t>
  </si>
  <si>
    <t xml:space="preserve">FACHADA EM PELE DE VIDRO COM ESTRUTURA DE ALUMÍNIO ANODIZADO BRANCO, VIDRO LAMINADO LISO  ESP. 4MM (CINZA) + 4MM (CINZA), COM JANELA MAXIM AR DE 883,5X100CM COM FIXO INFERIOR DE 883,5X110CM, FIXO CENTRAL DE 883,5x260CM E MAXIM AR SUPERIOR DE 883,5X100CM E FIXO SUPERIOR DE 883,5CX134CM </t>
  </si>
  <si>
    <t xml:space="preserve">PV8</t>
  </si>
  <si>
    <t xml:space="preserve">PV9</t>
  </si>
  <si>
    <t xml:space="preserve">PV10</t>
  </si>
  <si>
    <t xml:space="preserve">VF1 - Sala multi uso</t>
  </si>
  <si>
    <t xml:space="preserve">VF5 -NAC e Recursos humanos</t>
  </si>
  <si>
    <t xml:space="preserve">VF4- Sala extra</t>
  </si>
  <si>
    <t xml:space="preserve">VF2- Elevador panorâmico</t>
  </si>
  <si>
    <t xml:space="preserve">VF3- Elevador panorâmico</t>
  </si>
  <si>
    <t xml:space="preserve">8.5.4</t>
  </si>
  <si>
    <t xml:space="preserve">DV5 -Recepção</t>
  </si>
  <si>
    <t xml:space="preserve">DV6-Recepção</t>
  </si>
  <si>
    <t xml:space="preserve">DV7-Controlador</t>
  </si>
  <si>
    <t xml:space="preserve">DV1- Secretário e subsecr. Administrativo</t>
  </si>
  <si>
    <t xml:space="preserve">DV2 - Finanças</t>
  </si>
  <si>
    <t xml:space="preserve">DV3 - Finanças</t>
  </si>
  <si>
    <t xml:space="preserve">DV4 - Procuradoria 1 e 2</t>
  </si>
  <si>
    <t xml:space="preserve">Total (M2)</t>
  </si>
  <si>
    <t xml:space="preserve">Telhado com cobertura de telha</t>
  </si>
  <si>
    <t xml:space="preserve">Marquise fachada fundos</t>
  </si>
  <si>
    <t xml:space="preserve">TTELHAMENTO COM TELHA EM AÇO GALVALUME, SIMPLES, ONDULADA, NÃO PINTADA, OND17- 0,50MM, KINGSPAN- ISOESTE OU SIMILAR</t>
  </si>
  <si>
    <t xml:space="preserve">Calha de concreto armado Fck=15 MPa em "U" nas dimensões de 60 x 60 cm conforme detalhes em projeto.                                                                </t>
  </si>
  <si>
    <t xml:space="preserve">Rufo de chapa de alumínio esp. 0.5mm, largura de 30cm [m]</t>
  </si>
  <si>
    <t xml:space="preserve">Total (m)</t>
  </si>
  <si>
    <t xml:space="preserve">Platibanda em alvenaria de blocos cerâmicos 10x20x20cmm, com pilaretes de travamento em concreto armado a cada 2m</t>
  </si>
  <si>
    <t xml:space="preserve">6,85</t>
  </si>
  <si>
    <t xml:space="preserve">13,70</t>
  </si>
  <si>
    <t xml:space="preserve">5,15</t>
  </si>
  <si>
    <t xml:space="preserve">2,32</t>
  </si>
  <si>
    <t xml:space="preserve">1,14</t>
  </si>
  <si>
    <t xml:space="preserve">2,28</t>
  </si>
  <si>
    <t xml:space="preserve">7,44</t>
  </si>
  <si>
    <t xml:space="preserve">21,58</t>
  </si>
  <si>
    <t xml:space="preserve">2,05</t>
  </si>
  <si>
    <t xml:space="preserve">4,10</t>
  </si>
  <si>
    <t xml:space="preserve">62,47</t>
  </si>
  <si>
    <t xml:space="preserve">43,58</t>
  </si>
  <si>
    <t xml:space="preserve">7,21</t>
  </si>
  <si>
    <t xml:space="preserve">14,42</t>
  </si>
  <si>
    <t xml:space="preserve">10</t>
  </si>
  <si>
    <t xml:space="preserve"> IMPERMEABILIZAÇÃO</t>
  </si>
  <si>
    <t xml:space="preserve">IMPERMEABILIZAÇÃO CALHAS, LAJES DESCOBERTAS, PAREDES E JARDINEIRAS</t>
  </si>
  <si>
    <t xml:space="preserve">Nota: Considerado nas lajes descobertas e paredes que a circundam, numa altura de aproximadamente 40 cm.</t>
  </si>
  <si>
    <t xml:space="preserve">Área piso</t>
  </si>
  <si>
    <t xml:space="preserve">P. Larg. (m)</t>
  </si>
  <si>
    <t xml:space="preserve">P. Alt (m)</t>
  </si>
  <si>
    <t xml:space="preserve">Vigas baldrames sob paredes</t>
  </si>
  <si>
    <t xml:space="preserve">PCD Masculino</t>
  </si>
  <si>
    <t xml:space="preserve">PCD Feminino</t>
  </si>
  <si>
    <t xml:space="preserve">Wc chefe</t>
  </si>
  <si>
    <t xml:space="preserve">Wc prefeito</t>
  </si>
  <si>
    <t xml:space="preserve">Casa de bombas</t>
  </si>
  <si>
    <t xml:space="preserve">Índice de impermeabilização c/manta asfáltica atendendo NBR 9952, asfalto polimerizado e=3mm, reforço com filme polietileno, regularização base c/ argamassa traço 1:4, espessura minima 15mm, proteção mecânica com argamassa traço 1:4 espessura 20mm e juntas dilatação [m²]</t>
  </si>
  <si>
    <t xml:space="preserve">Poço do elevador - piso</t>
  </si>
  <si>
    <t xml:space="preserve">Poço do elevador - paredes H =1,20m+0,40m</t>
  </si>
  <si>
    <t xml:space="preserve">Espelho D'ägua - piso</t>
  </si>
  <si>
    <t xml:space="preserve">Espelho D'ägua - paredes H variável</t>
  </si>
  <si>
    <t xml:space="preserve">Lajes expostas fachada lateral rua</t>
  </si>
  <si>
    <t xml:space="preserve">Lajes expostas fachada lateral vizinho</t>
  </si>
  <si>
    <t xml:space="preserve">Laje imp. - sob escada</t>
  </si>
  <si>
    <t xml:space="preserve">Laje imp. - área téc condensadoras 4</t>
  </si>
  <si>
    <t xml:space="preserve">Laje imp. - reservatório superior</t>
  </si>
  <si>
    <t xml:space="preserve">Calhas (fundo e laterais)</t>
  </si>
  <si>
    <t xml:space="preserve">Cobertura: calha de concreto (60x45cm)</t>
  </si>
  <si>
    <t xml:space="preserve">11</t>
  </si>
  <si>
    <t xml:space="preserve">TETOS E FORRO</t>
  </si>
  <si>
    <t xml:space="preserve">Chapisco com argamassa de cimento e areia média ou grossa lavada no traço 1:3, espessura 5 mm [m²]</t>
  </si>
  <si>
    <t xml:space="preserve">parcial</t>
  </si>
  <si>
    <t xml:space="preserve">total </t>
  </si>
  <si>
    <t xml:space="preserve">Garagem</t>
  </si>
  <si>
    <t xml:space="preserve">Hall</t>
  </si>
  <si>
    <t xml:space="preserve">SUBTOTAL 1=</t>
  </si>
  <si>
    <t xml:space="preserve">1º Pavimento</t>
  </si>
  <si>
    <t xml:space="preserve">Arquivo</t>
  </si>
  <si>
    <t xml:space="preserve">TI</t>
  </si>
  <si>
    <t xml:space="preserve">Recursos humanos</t>
  </si>
  <si>
    <t xml:space="preserve">Controlador</t>
  </si>
  <si>
    <t xml:space="preserve">Auditores</t>
  </si>
  <si>
    <t xml:space="preserve">TRE</t>
  </si>
  <si>
    <t xml:space="preserve">PCD Masc</t>
  </si>
  <si>
    <t xml:space="preserve">PCD Fem</t>
  </si>
  <si>
    <t xml:space="preserve">Exposição</t>
  </si>
  <si>
    <t xml:space="preserve">Engenharia</t>
  </si>
  <si>
    <t xml:space="preserve">DML</t>
  </si>
  <si>
    <t xml:space="preserve">Circ</t>
  </si>
  <si>
    <t xml:space="preserve">Frotas</t>
  </si>
  <si>
    <t xml:space="preserve">Recepção interna</t>
  </si>
  <si>
    <t xml:space="preserve">Sala multiuso</t>
  </si>
  <si>
    <t xml:space="preserve">Identidade</t>
  </si>
  <si>
    <t xml:space="preserve">Sala subsecretário</t>
  </si>
  <si>
    <t xml:space="preserve">NAC</t>
  </si>
  <si>
    <t xml:space="preserve">Junta militar</t>
  </si>
  <si>
    <t xml:space="preserve">Atendimento</t>
  </si>
  <si>
    <t xml:space="preserve">Hall escada</t>
  </si>
  <si>
    <t xml:space="preserve">Circulação</t>
  </si>
  <si>
    <t xml:space="preserve">SUBTOTAL 2=</t>
  </si>
  <si>
    <t xml:space="preserve">Sub. Sec.</t>
  </si>
  <si>
    <t xml:space="preserve">Secret.</t>
  </si>
  <si>
    <t xml:space="preserve">Administração</t>
  </si>
  <si>
    <t xml:space="preserve">Licitação</t>
  </si>
  <si>
    <t xml:space="preserve">Comunic.</t>
  </si>
  <si>
    <t xml:space="preserve">Planej.</t>
  </si>
  <si>
    <t xml:space="preserve">Sanit. Masc.</t>
  </si>
  <si>
    <t xml:space="preserve">Sanit. Fem.</t>
  </si>
  <si>
    <t xml:space="preserve">WC PCD Masc</t>
  </si>
  <si>
    <t xml:space="preserve">WC PCD Fem</t>
  </si>
  <si>
    <t xml:space="preserve">Chefe gabin</t>
  </si>
  <si>
    <t xml:space="preserve">WC chefe</t>
  </si>
  <si>
    <t xml:space="preserve">WC Pref</t>
  </si>
  <si>
    <t xml:space="preserve">Hall privativo</t>
  </si>
  <si>
    <t xml:space="preserve">Prefeito</t>
  </si>
  <si>
    <t xml:space="preserve">Sala reunião pref.</t>
  </si>
  <si>
    <t xml:space="preserve">Sala extra</t>
  </si>
  <si>
    <t xml:space="preserve">Procuradoria</t>
  </si>
  <si>
    <t xml:space="preserve">Proc 1</t>
  </si>
  <si>
    <t xml:space="preserve">Proc 2</t>
  </si>
  <si>
    <t xml:space="preserve">Sala sec finanças</t>
  </si>
  <si>
    <t xml:space="preserve">Contabilidade/ Tesouraria</t>
  </si>
  <si>
    <t xml:space="preserve">Forro de gesso acartonado inclusive estrutura de fixação</t>
  </si>
  <si>
    <t xml:space="preserve">San. Masc</t>
  </si>
  <si>
    <t xml:space="preserve">San. Fem</t>
  </si>
  <si>
    <t xml:space="preserve">Sub. sec</t>
  </si>
  <si>
    <t xml:space="preserve">Chefe Gabin</t>
  </si>
  <si>
    <t xml:space="preserve">Wc Pref.</t>
  </si>
  <si>
    <t xml:space="preserve">Sanit. masc</t>
  </si>
  <si>
    <t xml:space="preserve">PCD masc</t>
  </si>
  <si>
    <t xml:space="preserve">Sanit. fem</t>
  </si>
  <si>
    <t xml:space="preserve">PCD fem</t>
  </si>
  <si>
    <t xml:space="preserve">Proc.1</t>
  </si>
  <si>
    <t xml:space="preserve">Proc.2</t>
  </si>
  <si>
    <t xml:space="preserve">Sala Sec finanças</t>
  </si>
  <si>
    <t xml:space="preserve">Hall+Copa prefeito</t>
  </si>
  <si>
    <t xml:space="preserve">Área frente escada</t>
  </si>
  <si>
    <t xml:space="preserve">Contabilidade/tesouraria</t>
  </si>
  <si>
    <t xml:space="preserve">FORRO DE FIBRA MINERAL 625 x 625 x e=15/16mm, BORDA REBAIXADA, COM PINTURA ANTIMOFO, APOIADO EM PERFIL DE AÇO GALVANIZADO COM 24MM DE BASE-INSTALADO.</t>
  </si>
  <si>
    <t xml:space="preserve">Circulações e Recepção interna</t>
  </si>
  <si>
    <t xml:space="preserve">Escada</t>
  </si>
  <si>
    <t xml:space="preserve">Circulações</t>
  </si>
  <si>
    <t xml:space="preserve">Reboco tipo paulista de argamassa de cimento, cal hidratada CH1 e areia lavada, traço 1:0:5:6, espessura 25mm</t>
  </si>
  <si>
    <t xml:space="preserve">total</t>
  </si>
  <si>
    <t xml:space="preserve">Escadas</t>
  </si>
  <si>
    <t xml:space="preserve">Hall de entrada</t>
  </si>
  <si>
    <t xml:space="preserve">12</t>
  </si>
  <si>
    <t xml:space="preserve"> REVESTIMENTO COM ARGAMASSA</t>
  </si>
  <si>
    <t xml:space="preserve">Ambiente</t>
  </si>
  <si>
    <t xml:space="preserve">Revestimento Porcelanato Calacata altissimo Satin, 90x90cm, acetinado, retificado, da Biancogres ou similar, com rejunte cor platina.</t>
  </si>
  <si>
    <t xml:space="preserve">B1</t>
  </si>
  <si>
    <t xml:space="preserve">1 pavimento</t>
  </si>
  <si>
    <t xml:space="preserve">Perim (m)</t>
  </si>
  <si>
    <t xml:space="preserve">Alt (m)</t>
  </si>
  <si>
    <t xml:space="preserve">Desconto (m²)</t>
  </si>
  <si>
    <t xml:space="preserve">Caixa do Elevador</t>
  </si>
  <si>
    <t xml:space="preserve">2 pavimento</t>
  </si>
  <si>
    <t xml:space="preserve">Circ próx elev</t>
  </si>
  <si>
    <t xml:space="preserve">Revestimento Porcelanato Peroba acetinado, retificado, 26z106cm, Biancogres ou similar, com rejunte marrom café.</t>
  </si>
  <si>
    <t xml:space="preserve">B2</t>
  </si>
  <si>
    <t xml:space="preserve">Revestimento Cerâmico originale Bianco branco, 32x60cm, acetinado, retificado, Biancogres ou similar, rejunte na cor branco.</t>
  </si>
  <si>
    <t xml:space="preserve">B3</t>
  </si>
  <si>
    <t xml:space="preserve">PCD Masc.</t>
  </si>
  <si>
    <t xml:space="preserve">PCD Fem.</t>
  </si>
  <si>
    <t xml:space="preserve">WC Chefe</t>
  </si>
  <si>
    <t xml:space="preserve">WC Pref.</t>
  </si>
  <si>
    <t xml:space="preserve">Revestimento Cerâmico 60x60cm, PEI 5, Biancogres, porcelanato esmaltado acetinado, retificado interno,linha cemento grigio ou similar, aplicado com argamassa indicada AC-III, rejunte acrilico.</t>
  </si>
  <si>
    <t xml:space="preserve">B4</t>
  </si>
  <si>
    <t xml:space="preserve">Revestimento RIG Bianco 32x60cm branco, retificado, Biancogres ou similar, instalado na vertical, rejunte branco.</t>
  </si>
  <si>
    <t xml:space="preserve">B6</t>
  </si>
  <si>
    <t xml:space="preserve">Copa prefeito</t>
  </si>
  <si>
    <t xml:space="preserve">Pastilha cerâmica preta 5 x 5 cm, assentada com argamassa de cimento colante e rejunte pré-fabricado, marcas de referência Atlas, Jatobá, NGK ou equivalentwe</t>
  </si>
  <si>
    <t xml:space="preserve">Espelho dágua</t>
  </si>
  <si>
    <t xml:space="preserve">SUBTOTAL =</t>
  </si>
  <si>
    <t xml:space="preserve">Emboço de argamassa de cimento, cal hidratada CH1 e areia  média ou grossa lavada no traço 1:0.5:6, espessura 20 mm [m²]</t>
  </si>
  <si>
    <t xml:space="preserve">B1+B2+B3+B4+B6</t>
  </si>
  <si>
    <t xml:space="preserve">Nota: Para o cálculo do emboço é considerada a área efetiva a ser revestida com cerâmica/azulejo, descontando qualquer área ou vão existente na alvenaria nova.</t>
  </si>
  <si>
    <t xml:space="preserve">Somatório das áreas com revestimento cerâmico de parede:</t>
  </si>
  <si>
    <t xml:space="preserve">1° e 2° Pavimento</t>
  </si>
  <si>
    <t xml:space="preserve">Reboco tipo paulista de argamassa de cimento, cal hidratada CH1 e areia média ou grossa lavada no traço 1:0.5:6, espessura 25 mm  </t>
  </si>
  <si>
    <t xml:space="preserve">B5+B7+B8</t>
  </si>
  <si>
    <t xml:space="preserve">Nota: Para o cálculo do reboco foi considerada a área efetiva a ser emassada e pintada.</t>
  </si>
  <si>
    <t xml:space="preserve">Subsolo, 1° e 2° Pavimento</t>
  </si>
  <si>
    <t xml:space="preserve">12.3.3</t>
  </si>
  <si>
    <t xml:space="preserve">REBOCO EXTERNO</t>
  </si>
  <si>
    <t xml:space="preserve">Fachada</t>
  </si>
  <si>
    <t xml:space="preserve">Muros h=200cm</t>
  </si>
  <si>
    <t xml:space="preserve">Muros h=180cm</t>
  </si>
  <si>
    <t xml:space="preserve">13 </t>
  </si>
  <si>
    <t xml:space="preserve">Nota: Aplicado sobre lajes estruturais ou lastro de regularização</t>
  </si>
  <si>
    <t xml:space="preserve">Copa </t>
  </si>
  <si>
    <t xml:space="preserve">Circ.</t>
  </si>
  <si>
    <t xml:space="preserve">Espelho d'água</t>
  </si>
  <si>
    <t xml:space="preserve">Sub. sec.</t>
  </si>
  <si>
    <t xml:space="preserve">Secret</t>
  </si>
  <si>
    <t xml:space="preserve">Comunic</t>
  </si>
  <si>
    <t xml:space="preserve">Planej</t>
  </si>
  <si>
    <t xml:space="preserve">Sanit masc</t>
  </si>
  <si>
    <t xml:space="preserve">Sanit fem</t>
  </si>
  <si>
    <t xml:space="preserve">WC pref</t>
  </si>
  <si>
    <t xml:space="preserve">Sala reunião pref</t>
  </si>
  <si>
    <t xml:space="preserve">Piso cerâmico 90x90cm, PEI5, Biancogres, Porcelanato esmaltado acetinado, retificado interno, linha onix classic ou similar, aplicado com argamassa indicada AC-III, rejunte acrílico.</t>
  </si>
  <si>
    <t xml:space="preserve">A1</t>
  </si>
  <si>
    <t xml:space="preserve">Ambiente </t>
  </si>
  <si>
    <t xml:space="preserve">Piso cerâmico 60x60cm, PEI 5, Biancogres, porcelanato esmaltado acetinado, retificado interno, linha cemento grigio ou similar, aplicado com argamassa indicada AC-III, rejunte acrilico.</t>
  </si>
  <si>
    <t xml:space="preserve">A2</t>
  </si>
  <si>
    <t xml:space="preserve">1 Pav</t>
  </si>
  <si>
    <t xml:space="preserve">Sala Subsecretário</t>
  </si>
  <si>
    <t xml:space="preserve">Sala do empreendedor</t>
  </si>
  <si>
    <t xml:space="preserve">Sanit. Masc</t>
  </si>
  <si>
    <t xml:space="preserve">Sanit. Fem</t>
  </si>
  <si>
    <t xml:space="preserve">Proc. 1</t>
  </si>
  <si>
    <t xml:space="preserve">Proc. 2</t>
  </si>
  <si>
    <t xml:space="preserve">Sala sec. finanças</t>
  </si>
  <si>
    <t xml:space="preserve">A4</t>
  </si>
  <si>
    <t xml:space="preserve">A5</t>
  </si>
  <si>
    <t xml:space="preserve">Laje descoberta</t>
  </si>
  <si>
    <t xml:space="preserve">Escada externa fachada fundos</t>
  </si>
  <si>
    <t xml:space="preserve">Rampa acesso garagem</t>
  </si>
  <si>
    <t xml:space="preserve">Piso em pastilha preto etna; acab; fosco; dim: 5x5cm; Ref.: VUR673; linha; vulcanian; fab: NGK; rejunte preto onix ou preto grafite marca Quartzolit.</t>
  </si>
  <si>
    <t xml:space="preserve">A7</t>
  </si>
  <si>
    <t xml:space="preserve">A8</t>
  </si>
  <si>
    <t xml:space="preserve">WC chef</t>
  </si>
  <si>
    <t xml:space="preserve">WC prefeito</t>
  </si>
  <si>
    <t xml:space="preserve">Soleira sem mudança de nível em granito cinza Andorinha polido com bisote de 0,5cm. Larg 15cm, comprimento conforme vão e esp. 2cm.</t>
  </si>
  <si>
    <t xml:space="preserve">ML</t>
  </si>
  <si>
    <t xml:space="preserve">S1</t>
  </si>
  <si>
    <t xml:space="preserve">Nota: Soleira sem mudança de nível</t>
  </si>
  <si>
    <t xml:space="preserve">Area (mL)</t>
  </si>
  <si>
    <t xml:space="preserve">Entrada elevador</t>
  </si>
  <si>
    <t xml:space="preserve">SUBTOTAL 1 =</t>
  </si>
  <si>
    <t xml:space="preserve">Copa+DML</t>
  </si>
  <si>
    <t xml:space="preserve">SUBTOTAL 2 =</t>
  </si>
  <si>
    <t xml:space="preserve">Elevador</t>
  </si>
  <si>
    <t xml:space="preserve">Contabilidade</t>
  </si>
  <si>
    <t xml:space="preserve">Soleira com mudança de nível em granito cinza andorinha polido, largura 15cm, comprimento conforme vão e esp.2cm.                                    </t>
  </si>
  <si>
    <t xml:space="preserve">S2</t>
  </si>
  <si>
    <t xml:space="preserve">1 PAV</t>
  </si>
  <si>
    <t xml:space="preserve">2 PAV</t>
  </si>
  <si>
    <t xml:space="preserve">Sanit Fem</t>
  </si>
  <si>
    <t xml:space="preserve">Soleira sem mudança de nível em granito cinza andorinha polido com bisote de 0,5cm, largura de 20cm, comprimento conforme vão e esp.2cm.</t>
  </si>
  <si>
    <t xml:space="preserve">S4</t>
  </si>
  <si>
    <t xml:space="preserve">Subsolo, 1° Pav e 2° Pav</t>
  </si>
  <si>
    <t xml:space="preserve">Porta elevadores</t>
  </si>
  <si>
    <t xml:space="preserve">Peitoril de granito cinza Andorinha polido, com pingadeira, L= 17 cm, esp. 2cm [m]</t>
  </si>
  <si>
    <t xml:space="preserve">M</t>
  </si>
  <si>
    <t xml:space="preserve">J1 (1° Pav.: escada privativa, DML)</t>
  </si>
  <si>
    <t xml:space="preserve">J2 (1° Pav.: TI / 2° Pav.:secretaria)</t>
  </si>
  <si>
    <t xml:space="preserve">J3 (2° Pav.: chefe gabinete)</t>
  </si>
  <si>
    <t xml:space="preserve">J4 (2° Pav.: WC chefe, WC prefeito)</t>
  </si>
  <si>
    <t xml:space="preserve">VF1 (1° Pav.: sala multiuso)</t>
  </si>
  <si>
    <t xml:space="preserve">VF2 (Subsolo.: elevador recepção)</t>
  </si>
  <si>
    <t xml:space="preserve">VF3 (1° e 2° Pav.: elevador recepção)</t>
  </si>
  <si>
    <t xml:space="preserve">VF4 (2° Pav.: sala extra)</t>
  </si>
  <si>
    <t xml:space="preserve">VF5 (1° Pav.: recursos humanos, atendimento)</t>
  </si>
  <si>
    <t xml:space="preserve">Platibanda (h=85cm)</t>
  </si>
  <si>
    <t xml:space="preserve">Platibanda (h=160cm)</t>
  </si>
  <si>
    <t xml:space="preserve">Platibanda (h=290cm)</t>
  </si>
  <si>
    <t xml:space="preserve">SUBTOTAL 3 =</t>
  </si>
  <si>
    <t xml:space="preserve">PV9 (1° Pav.)</t>
  </si>
  <si>
    <t xml:space="preserve">PV10 (2° Pav.)</t>
  </si>
  <si>
    <t xml:space="preserve">SUBTOTAL 4 =</t>
  </si>
  <si>
    <t xml:space="preserve">Mureta escada recepção (2° Pav.)</t>
  </si>
  <si>
    <t xml:space="preserve">Mureta ao redor do espelho d'água </t>
  </si>
  <si>
    <t xml:space="preserve">Muretas externos h=80cm</t>
  </si>
  <si>
    <t xml:space="preserve">Muros externos  h=180cm</t>
  </si>
  <si>
    <t xml:space="preserve">Muro externo lateral h=200cm</t>
  </si>
  <si>
    <t xml:space="preserve">SUBTOTAL 5 =</t>
  </si>
  <si>
    <t xml:space="preserve">Rodapé em granito polido cinza Andorinha, h= 7 cm, esp. 2cm </t>
  </si>
  <si>
    <t xml:space="preserve">B5+B7</t>
  </si>
  <si>
    <t xml:space="preserve">Desc (ml)</t>
  </si>
  <si>
    <t xml:space="preserve">Área Rodapé(mL)</t>
  </si>
  <si>
    <t xml:space="preserve">Escadas+Hall escada</t>
  </si>
  <si>
    <t xml:space="preserve">Chefe gabin.</t>
  </si>
  <si>
    <t xml:space="preserve">Escada e circ</t>
  </si>
  <si>
    <t xml:space="preserve">Prefeito+hall</t>
  </si>
  <si>
    <t xml:space="preserve">Marco em granito polido cinza Andorinha, largura 15cm, esp. 2cm, para portas de vidro</t>
  </si>
  <si>
    <t xml:space="preserve">P4 (1° Pav.: arquivo, hall)</t>
  </si>
  <si>
    <t xml:space="preserve">13.3.7</t>
  </si>
  <si>
    <t xml:space="preserve">Pisos das escadas em granito cinza Andorinha levigado, esp. 2cm, antiderrapante</t>
  </si>
  <si>
    <t xml:space="preserve">Escada acesso frontal</t>
  </si>
  <si>
    <t xml:space="preserve">Escada acesso fundos</t>
  </si>
  <si>
    <t xml:space="preserve">Escada principal</t>
  </si>
  <si>
    <t xml:space="preserve">Escada principal - patamar</t>
  </si>
  <si>
    <t xml:space="preserve">Escada privativa 1</t>
  </si>
  <si>
    <t xml:space="preserve">Escada privativa 1 - patamar</t>
  </si>
  <si>
    <t xml:space="preserve">Escada privativa 2</t>
  </si>
  <si>
    <t xml:space="preserve">13.3.8</t>
  </si>
  <si>
    <t xml:space="preserve">Espelhos das escadas em granito cinza Andorinha levigado, esp. 2cm, antiderrapante</t>
  </si>
  <si>
    <t xml:space="preserve">14</t>
  </si>
  <si>
    <t xml:space="preserve">Padrão entrada d'água com caixa enterrada para hidrômetro com diâmetro de 2" - padrão 4 caixa enterrada da CESAN. Caixa em alvenaria 60x80x40cm e com tampa articulada de ferro fundido, registro e conexões para instalação de hidrômetro. Conferir detalhe.</t>
  </si>
  <si>
    <t xml:space="preserve">Q (und)</t>
  </si>
  <si>
    <t xml:space="preserve">ENTRADA ALIMENTAÇÃO</t>
  </si>
  <si>
    <t xml:space="preserve"> PONTOS HIDRO-SANITÁRIOS</t>
  </si>
  <si>
    <t xml:space="preserve">pt</t>
  </si>
  <si>
    <t xml:space="preserve">14.3,1</t>
  </si>
  <si>
    <t xml:space="preserve">14.3,2</t>
  </si>
  <si>
    <t xml:space="preserve">ESPELHO D'ÁGUA</t>
  </si>
  <si>
    <t xml:space="preserve">15</t>
  </si>
  <si>
    <t xml:space="preserve"> QUADROS DE DISTRIBUIÇÃO E COMANDO</t>
  </si>
  <si>
    <t xml:space="preserve">TOTAL=</t>
  </si>
  <si>
    <t xml:space="preserve">QUADRO DE COMANDO PARA BOMBA ESPELHO D'ÁGUA DE POTÊNCIA ATÉ 1CV, CHAPA METÁLICA, DE FABRICAÇÃO ESPECIAL, COMPLETO, INCLUSIVE DISJUNTORES E CONTATORES, CONFORME PROJETO, FORNECIMENTO E INSTALAÇÃO</t>
  </si>
  <si>
    <t xml:space="preserve"> 15.3 </t>
  </si>
  <si>
    <t xml:space="preserve">ELETRODUTOS, CALHAS E CONEXÕES</t>
  </si>
  <si>
    <t xml:space="preserve">Q (ml)</t>
  </si>
  <si>
    <t xml:space="preserve"> 15.4</t>
  </si>
  <si>
    <t xml:space="preserve">Cabo de cobre termoplástico, com isolamento para 1000V, seção de 70 mm2</t>
  </si>
  <si>
    <t xml:space="preserve"> 15.5 </t>
  </si>
  <si>
    <t xml:space="preserve">Mini-Disjuntor tripolar 125 A, curva C - 5KA 220/127VCA (NBR IEC 60947-2), Ref. Siemens, GE, Schneider ou equivalente</t>
  </si>
  <si>
    <t xml:space="preserve">15.6</t>
  </si>
  <si>
    <t xml:space="preserve">15.6.1</t>
  </si>
  <si>
    <t xml:space="preserve">15.7</t>
  </si>
  <si>
    <t xml:space="preserve">15.7.1</t>
  </si>
  <si>
    <t xml:space="preserve"> 16.1.1 </t>
  </si>
  <si>
    <t xml:space="preserve">Q (m)</t>
  </si>
  <si>
    <t xml:space="preserve"> 16.1.2 </t>
  </si>
  <si>
    <t xml:space="preserve"> 16.1.2 .1</t>
  </si>
  <si>
    <t xml:space="preserve"> 16.1.2 .2</t>
  </si>
  <si>
    <t xml:space="preserve"> 16.1.2 .3</t>
  </si>
  <si>
    <t xml:space="preserve"> 16.1.2 .4</t>
  </si>
  <si>
    <t xml:space="preserve"> 16.1.2 .5</t>
  </si>
  <si>
    <t xml:space="preserve"> 16.1.2 .6</t>
  </si>
  <si>
    <t xml:space="preserve"> 16.1.2 .7</t>
  </si>
  <si>
    <t xml:space="preserve"> 16.1.2 .8</t>
  </si>
  <si>
    <t xml:space="preserve"> 16.1.2 .9</t>
  </si>
  <si>
    <t xml:space="preserve"> 16.1.2 .10</t>
  </si>
  <si>
    <t xml:space="preserve"> 16.1.3 </t>
  </si>
  <si>
    <t xml:space="preserve"> 16.1.3 .1</t>
  </si>
  <si>
    <t xml:space="preserve"> 16.1.3 .2</t>
  </si>
  <si>
    <t xml:space="preserve"> 16.1.3 .3</t>
  </si>
  <si>
    <t xml:space="preserve"> 16.1.3 .4</t>
  </si>
  <si>
    <t xml:space="preserve"> 16.1.3 .5</t>
  </si>
  <si>
    <t xml:space="preserve"> 16.1.4 </t>
  </si>
  <si>
    <t xml:space="preserve"> 16.1.4 .1</t>
  </si>
  <si>
    <t xml:space="preserve"> 16.1.4 .2</t>
  </si>
  <si>
    <t xml:space="preserve"> 16.1.4 .3</t>
  </si>
  <si>
    <t xml:space="preserve"> 16.1.4 .4</t>
  </si>
  <si>
    <t xml:space="preserve"> 16.1.4 .5</t>
  </si>
  <si>
    <t xml:space="preserve"> 16.1.4 .6</t>
  </si>
  <si>
    <t xml:space="preserve"> 16.1.5 </t>
  </si>
  <si>
    <t xml:space="preserve"> 16.1.5.1</t>
  </si>
  <si>
    <t xml:space="preserve"> 16.1.5.2</t>
  </si>
  <si>
    <t xml:space="preserve"> 16.1.5.3</t>
  </si>
  <si>
    <t xml:space="preserve"> 16.1.5.4</t>
  </si>
  <si>
    <t xml:space="preserve"> 16.1.5.5</t>
  </si>
  <si>
    <t xml:space="preserve"> 16.1.5.6</t>
  </si>
  <si>
    <t xml:space="preserve"> 16.1.5.7</t>
  </si>
  <si>
    <t xml:space="preserve"> 16.1.6 </t>
  </si>
  <si>
    <t xml:space="preserve"> 16.1.6.1 </t>
  </si>
  <si>
    <t xml:space="preserve"> 16.1.6.2</t>
  </si>
  <si>
    <t xml:space="preserve"> 16.1.6.3</t>
  </si>
  <si>
    <t xml:space="preserve">16.2.2.3</t>
  </si>
  <si>
    <t xml:space="preserve">16.2.2.4</t>
  </si>
  <si>
    <t xml:space="preserve">16.2.2.5</t>
  </si>
  <si>
    <t xml:space="preserve">16.2.2.6</t>
  </si>
  <si>
    <t xml:space="preserve"> 16.2.2.1 </t>
  </si>
  <si>
    <t xml:space="preserve"> 16.2.2.2 </t>
  </si>
  <si>
    <t xml:space="preserve"> 16.2.3 </t>
  </si>
  <si>
    <t xml:space="preserve"> 16.2.3.1 </t>
  </si>
  <si>
    <t xml:space="preserve"> 16.2.3.2 </t>
  </si>
  <si>
    <t xml:space="preserve"> 16.2.4 </t>
  </si>
  <si>
    <t xml:space="preserve"> 16.2.4.1 </t>
  </si>
  <si>
    <t xml:space="preserve"> 16.2.4.2 </t>
  </si>
  <si>
    <t xml:space="preserve"> 16.2.4.3 </t>
  </si>
  <si>
    <t xml:space="preserve"> 16.2.4.4 </t>
  </si>
  <si>
    <t xml:space="preserve"> 16.2.4.5</t>
  </si>
  <si>
    <t xml:space="preserve"> 16.2.4.6</t>
  </si>
  <si>
    <t xml:space="preserve"> 16.3</t>
  </si>
  <si>
    <t xml:space="preserve"> 16.3.1</t>
  </si>
  <si>
    <t xml:space="preserve">subsolo</t>
  </si>
  <si>
    <t xml:space="preserve">1º pavimento</t>
  </si>
  <si>
    <t xml:space="preserve">2º pavimento</t>
  </si>
  <si>
    <t xml:space="preserve">cobertura</t>
  </si>
  <si>
    <t xml:space="preserve"> 16.3.2</t>
  </si>
  <si>
    <t xml:space="preserve"> 16.3.3</t>
  </si>
  <si>
    <t xml:space="preserve"> 16.3.4</t>
  </si>
  <si>
    <t xml:space="preserve"> 16.3.5</t>
  </si>
  <si>
    <t xml:space="preserve">HIDRANTE DE COLUNA, DN = 100 MM C/ REGISTRO, CUNHA RORRACHA</t>
  </si>
  <si>
    <t xml:space="preserve"> 16.3.6</t>
  </si>
  <si>
    <t xml:space="preserve"> 16.3.7</t>
  </si>
  <si>
    <t xml:space="preserve"> 16.3.8</t>
  </si>
  <si>
    <t xml:space="preserve"> 16.3.9</t>
  </si>
  <si>
    <t xml:space="preserve">vertical</t>
  </si>
  <si>
    <t xml:space="preserve"> 16.3.10</t>
  </si>
  <si>
    <t xml:space="preserve"> 16.3.11</t>
  </si>
  <si>
    <t xml:space="preserve"> 16.3.12</t>
  </si>
  <si>
    <t xml:space="preserve"> 16.3.13</t>
  </si>
  <si>
    <t xml:space="preserve"> 16.3.14</t>
  </si>
  <si>
    <t xml:space="preserve"> 16.3.15</t>
  </si>
  <si>
    <t xml:space="preserve"> 16.3.16</t>
  </si>
  <si>
    <t xml:space="preserve"> 16.3.17</t>
  </si>
  <si>
    <t xml:space="preserve">mudar</t>
  </si>
  <si>
    <t xml:space="preserve"> 16.3.18</t>
  </si>
  <si>
    <t xml:space="preserve"> 16.3.19</t>
  </si>
  <si>
    <t xml:space="preserve"> 16.3.20</t>
  </si>
  <si>
    <t xml:space="preserve"> 16.3.21</t>
  </si>
  <si>
    <t xml:space="preserve">LUVA DE REDUÇÃO, EM FERRO GALVANIZADO, 2 1/2" X 2", CONEXÃO ROSQUEADA, INSTALADO EM REDE DE ALIMENTAÇÃO PARA HIDRANTE - FORNECIMENTO E INSTALAÇÃO. AF_10/2020</t>
  </si>
  <si>
    <t xml:space="preserve"> 16.3.22</t>
  </si>
  <si>
    <t xml:space="preserve">LUVA DE REDUÇÃO, EM FERRO GALVANIZADO, 2 1/2" X 1 1/2", CONEXÃO ROSQUEADA, INSTALADO EM REDE DE ALIMENTAÇÃO PARA HIDRANTE - FORNECIMENTO E INSTALAÇÃO. AF_10/2020</t>
  </si>
  <si>
    <t xml:space="preserve"> 16.3.23</t>
  </si>
  <si>
    <t xml:space="preserve">Q (m³)</t>
  </si>
  <si>
    <t xml:space="preserve"> 16.3.24</t>
  </si>
  <si>
    <t xml:space="preserve"> 16.3.25</t>
  </si>
  <si>
    <t xml:space="preserve"> 16.3.26</t>
  </si>
  <si>
    <t xml:space="preserve"> 16.3.27</t>
  </si>
  <si>
    <t xml:space="preserve"> 16.3.28</t>
  </si>
  <si>
    <t xml:space="preserve"> 16.3.29</t>
  </si>
  <si>
    <t xml:space="preserve"> 16.3.30</t>
  </si>
  <si>
    <t xml:space="preserve"> 16.3.31</t>
  </si>
  <si>
    <t xml:space="preserve"> 16.3.32</t>
  </si>
  <si>
    <t xml:space="preserve"> 16.3.33</t>
  </si>
  <si>
    <t xml:space="preserve"> 16.3.34</t>
  </si>
  <si>
    <t xml:space="preserve"> 16.3.35</t>
  </si>
  <si>
    <t xml:space="preserve"> 16.3.36</t>
  </si>
  <si>
    <t xml:space="preserve">FURO EM CONCRETO PARA DIÂMETROS MAIORES QUE 40 MM E MENORES OU IGUAIS A 75 MM.</t>
  </si>
  <si>
    <t xml:space="preserve"> 16.3.37</t>
  </si>
  <si>
    <t xml:space="preserve"> 16.3.38</t>
  </si>
  <si>
    <t xml:space="preserve">FURO EM CAIXA D'ÁGUA COM ESPESSURA DE 6 ATÉ 8 MM E DIÂMETRO DE 60 MM</t>
  </si>
  <si>
    <t xml:space="preserve"> 16.4</t>
  </si>
  <si>
    <t xml:space="preserve">Ligação entre evaporadora e condensadora</t>
  </si>
  <si>
    <t xml:space="preserve">Condensadoras fixadas nas paredes</t>
  </si>
  <si>
    <t xml:space="preserve">16.4.16</t>
  </si>
  <si>
    <t xml:space="preserve">Linha frigorígena</t>
  </si>
  <si>
    <t xml:space="preserve"> 16.5</t>
  </si>
  <si>
    <t xml:space="preserve">VENEZIANA DE ALUMINIO 100X100mm (AR-A - TROX)</t>
  </si>
  <si>
    <t xml:space="preserve">VENEZIANA DE ALUMINIO 150X150mm (AR-A - TROX)</t>
  </si>
  <si>
    <t xml:space="preserve">VENEZIANA DE ALUMINIO 600X200mm (AR-A - TROX)</t>
  </si>
  <si>
    <t xml:space="preserve">VENEZIANA DE ALUMINIO 600X300mm (AR-A - TROX)</t>
  </si>
  <si>
    <t xml:space="preserve">Difusor RVA 100 com regulador de vazão</t>
  </si>
  <si>
    <t xml:space="preserve">KG</t>
  </si>
  <si>
    <t xml:space="preserve">Q (KG)</t>
  </si>
  <si>
    <t xml:space="preserve">1º pavimento e 2º pavimento - sistema de renovação de ar</t>
  </si>
  <si>
    <t xml:space="preserve">TUBO FLEXIVEL DIAM 100mm, INCLUSIVE ACESSÓRIOS DE FIXAÇÃO</t>
  </si>
  <si>
    <t xml:space="preserve">APARELHOS HIDROSSANITÁRIOS</t>
  </si>
  <si>
    <t xml:space="preserve">1° PAV</t>
  </si>
  <si>
    <t xml:space="preserve">Q parc</t>
  </si>
  <si>
    <t xml:space="preserve">2° PAV</t>
  </si>
  <si>
    <t xml:space="preserve">2 Pav</t>
  </si>
  <si>
    <t xml:space="preserve">Rodabancada h=10cm: </t>
  </si>
  <si>
    <t xml:space="preserve">Acabamento peito simples duplo 3x2cm </t>
  </si>
  <si>
    <t xml:space="preserve"> 17.3 </t>
  </si>
  <si>
    <t xml:space="preserve">Qnt. UN</t>
  </si>
  <si>
    <t xml:space="preserve">Quant. Total</t>
  </si>
  <si>
    <t xml:space="preserve">SUBTOTAL1=</t>
  </si>
  <si>
    <t xml:space="preserve">Copa Prefeito</t>
  </si>
  <si>
    <t xml:space="preserve"> 17.4 </t>
  </si>
  <si>
    <t xml:space="preserve">Tanque simples de aço inox Fischer, mod TQI-S  AISI 304, ou equivalente nas marcas de referência  Metalpress ou Mekal, inclusive válvulas de metal 1 1/4" e sifão cromado 2", excl. torneira</t>
  </si>
  <si>
    <t xml:space="preserve">18</t>
  </si>
  <si>
    <t xml:space="preserve"> 18.1 </t>
  </si>
  <si>
    <t xml:space="preserve">Q(und)</t>
  </si>
  <si>
    <t xml:space="preserve"> 18.2 </t>
  </si>
  <si>
    <t xml:space="preserve">INTERRUPTORES, TOMADAS E PLACAS</t>
  </si>
  <si>
    <t xml:space="preserve">TOMADA DUPLA PADRÃO BRASILEIRO LINHA BRANCA, NBR 14136 2 POLOS + TERRA 10A/250V, COM PLACA 4X4"</t>
  </si>
  <si>
    <t xml:space="preserve">Tomada redonda padrão brasileiro, NBR 14136 2 polos + terra 10A/250V, com placa 4x2" em latão</t>
  </si>
  <si>
    <t xml:space="preserve">Placa cega ou com furo 4x2" em pvc</t>
  </si>
  <si>
    <t xml:space="preserve">INTERRUPTOR DE DUAS TECLAS PARALELAS 10A/250V, COM PLACA 4X2"</t>
  </si>
  <si>
    <t xml:space="preserve">Elevador privado </t>
  </si>
  <si>
    <t xml:space="preserve">Elevador social</t>
  </si>
  <si>
    <t xml:space="preserve">19 </t>
  </si>
  <si>
    <t xml:space="preserve">"Emassamento de paredes e forros, com duas demãos de massa à base de PVA, marcas de referência
Suvinil, Coral ou Metalatex"                                                                        
                                                                        </t>
  </si>
  <si>
    <t xml:space="preserve">Nota: paredes que receberão reboco; não inclui áres molhadas e onde vai revest ceram.</t>
  </si>
  <si>
    <t xml:space="preserve">Nota: Descontado o que exceder a 2,00m² de cada vão. (Ex: Vão de 3,50m² -2,00m²=desconto 1,50m²);</t>
  </si>
  <si>
    <t xml:space="preserve">PAREDES</t>
  </si>
  <si>
    <t xml:space="preserve">Pintura com tinta látex acrílica, três demãos, cor asteróide, Suvinil ou equivalente técnico.</t>
  </si>
  <si>
    <t xml:space="preserve">B5</t>
  </si>
  <si>
    <t xml:space="preserve">Área(m²)</t>
  </si>
  <si>
    <t xml:space="preserve">Pintura com tinta látex acrílica, três demãos, cor papel picado, Suvinil ou equivalente técnico.</t>
  </si>
  <si>
    <t xml:space="preserve">B7</t>
  </si>
  <si>
    <t xml:space="preserve">Pintura com três demãos de tinta latéx acrílica cor branco gelo, Suvinil ou equivalente técnico.</t>
  </si>
  <si>
    <t xml:space="preserve">B8</t>
  </si>
  <si>
    <t xml:space="preserve"> TETOS</t>
  </si>
  <si>
    <t xml:space="preserve">Pintura com 2 demãos de tinta pva cor: branco neve, marca suvinil ou equivalente técnico, sobre fundo selador</t>
  </si>
  <si>
    <t xml:space="preserve">19.1.6</t>
  </si>
  <si>
    <t xml:space="preserve">Pintura a duas demãos de tinta pva, cor: branco neve, marca Suvinil ou equivalente técnico, sobre fundo selador</t>
  </si>
  <si>
    <t xml:space="preserve">TOTAL EMASSAMENTO E PINTURA DE:PAREDES E TETOS</t>
  </si>
  <si>
    <t xml:space="preserve">SOBRE CONCRETO</t>
  </si>
  <si>
    <t xml:space="preserve">Pintura tinta acrílica textura coral, cor branco refrescante ref.: 60YR83/009 (cinza claro) aplicada com rolo sobre reboco.</t>
  </si>
  <si>
    <t xml:space="preserve">Nota: No caso de elementos vazados (cobogós) deve-se somar as áreas efetivas de revestimento e multiplicar por 3.</t>
  </si>
  <si>
    <t xml:space="preserve">Coefic</t>
  </si>
  <si>
    <t xml:space="preserve">Nota: O quantitativo de pintura em esquadria de madeira é a área das esquadrias multiplicada pela quantidade e pelo coeficiente do quadro abaixo:</t>
  </si>
  <si>
    <t xml:space="preserve">Tipo</t>
  </si>
  <si>
    <t xml:space="preserve">Portas de madeira inclusive marcos e alizares</t>
  </si>
  <si>
    <t xml:space="preserve">Portas Emassada e pintada com duas demãos de tinta esmalte sintético acetinada cor branca, Suvinil ou similar sobre selador.</t>
  </si>
  <si>
    <t xml:space="preserve">PORTAS</t>
  </si>
  <si>
    <t xml:space="preserve">P1</t>
  </si>
  <si>
    <t xml:space="preserve">P3</t>
  </si>
  <si>
    <t xml:space="preserve">P8</t>
  </si>
  <si>
    <t xml:space="preserve">SOBRE O PISO</t>
  </si>
  <si>
    <t xml:space="preserve">Demarcação de vagas de estacionamento</t>
  </si>
  <si>
    <t xml:space="preserve">Demarcação de pictogramas vagas especiais</t>
  </si>
  <si>
    <t xml:space="preserve">SOBRE FACHADA</t>
  </si>
  <si>
    <t xml:space="preserve">Área parc. (m²)</t>
  </si>
  <si>
    <t xml:space="preserve">Desc. (m²)</t>
  </si>
  <si>
    <t xml:space="preserve">Fachada Frontal</t>
  </si>
  <si>
    <t xml:space="preserve">Fachada Lateral 1</t>
  </si>
  <si>
    <t xml:space="preserve">Fachada Lateral 2</t>
  </si>
  <si>
    <t xml:space="preserve">Fachada Fundos</t>
  </si>
  <si>
    <t xml:space="preserve">Muros</t>
  </si>
  <si>
    <t xml:space="preserve">Pintura tinta acrílica textura coral, cor broto de bambu ref. 60YR54/028 (cinza escuro) aplicada com rolo sobre reboco.</t>
  </si>
  <si>
    <t xml:space="preserve">fachada Lateral 2</t>
  </si>
  <si>
    <t xml:space="preserve">fachada Fundos</t>
  </si>
  <si>
    <t xml:space="preserve">20</t>
  </si>
  <si>
    <t xml:space="preserve">SERVIÇOS COMPLEMENTARES</t>
  </si>
  <si>
    <t xml:space="preserve">PAVIMENTAÇÃO /URBANIZAÇÃO</t>
  </si>
  <si>
    <t xml:space="preserve">Parcial</t>
  </si>
  <si>
    <t xml:space="preserve">total (m)</t>
  </si>
  <si>
    <t xml:space="preserve">Calçada fachada frontal</t>
  </si>
  <si>
    <t xml:space="preserve">Calçada fachada lateral</t>
  </si>
  <si>
    <t xml:space="preserve">Calçada fachada fundos</t>
  </si>
  <si>
    <t xml:space="preserve">20.2.2</t>
  </si>
  <si>
    <t xml:space="preserve">total (m2)</t>
  </si>
  <si>
    <t xml:space="preserve">20.2.3</t>
  </si>
  <si>
    <t xml:space="preserve">total (m²)</t>
  </si>
  <si>
    <t xml:space="preserve">Ladrilhos calçada 1° Pav</t>
  </si>
  <si>
    <t xml:space="preserve">20.2.4</t>
  </si>
  <si>
    <t xml:space="preserve">Ladrilho hidráulico podotátil direcional, DIM.: 20x20cm,  instalação em ambientes externos.</t>
  </si>
  <si>
    <t xml:space="preserve">COR VERDE</t>
  </si>
  <si>
    <t xml:space="preserve">Rampa calçada fundos</t>
  </si>
  <si>
    <t xml:space="preserve">COR CINZA</t>
  </si>
  <si>
    <t xml:space="preserve">Piso drenante, cibroprensado intertravado, tipo brick, dim.20x10x8cm, na cor cinza, com resistência mínima á compressão de 35MPA, assentados sobre colchão de pó de pedra, esp 10cm.</t>
  </si>
  <si>
    <t xml:space="preserve">A9</t>
  </si>
  <si>
    <t xml:space="preserve">Bicicletário</t>
  </si>
  <si>
    <t xml:space="preserve">Jardim 03</t>
  </si>
  <si>
    <t xml:space="preserve">Q [m²]</t>
  </si>
  <si>
    <t xml:space="preserve">Jardim 1</t>
  </si>
  <si>
    <t xml:space="preserve">Jardim 2</t>
  </si>
  <si>
    <t xml:space="preserve">Jardim 3</t>
  </si>
  <si>
    <t xml:space="preserve">Jardim 4</t>
  </si>
  <si>
    <t xml:space="preserve">LIMPEZA</t>
  </si>
  <si>
    <t xml:space="preserve">Limpeza geral da obra (edificação)</t>
  </si>
  <si>
    <t xml:space="preserve">Área (m²:)</t>
  </si>
  <si>
    <t xml:space="preserve">Área construída</t>
  </si>
  <si>
    <t xml:space="preserve">1° Pav - Rampa pedestre</t>
  </si>
  <si>
    <t xml:space="preserve">1° Pav -  Escada fundos</t>
  </si>
  <si>
    <t xml:space="preserve">1° Pav -  Escada acesso principal</t>
  </si>
  <si>
    <t xml:space="preserve">Guarda-corpo acima muros - muro h=80cm</t>
  </si>
  <si>
    <t xml:space="preserve">Guarda-corpo acima muros - muro h=180cm</t>
  </si>
  <si>
    <t xml:space="preserve">Conjunto de 03 mastros, para bandeira, em ferro galvanizado, 2 com 7,50m de altura e 1 com 9,0m de altura, nos diâmetros de 4", 3" e 2", inclusive base de concreto, conf. detalhe de projeto</t>
  </si>
  <si>
    <t xml:space="preserve">21</t>
  </si>
  <si>
    <t xml:space="preserve">      2° Pav. </t>
  </si>
  <si>
    <t xml:space="preserve">circulação</t>
  </si>
  <si>
    <t xml:space="preserve">Subsolo - Escada recepção</t>
  </si>
  <si>
    <t xml:space="preserve">Q(ml)</t>
  </si>
  <si>
    <t xml:space="preserve">1° Pav - Escada recepção</t>
  </si>
  <si>
    <t xml:space="preserve">2° Pav -Escada recepção</t>
  </si>
  <si>
    <t xml:space="preserve">Subsolo -  Escada privativa 1</t>
  </si>
  <si>
    <t xml:space="preserve">1° Pav -  Escada privativa 2</t>
  </si>
  <si>
    <t xml:space="preserve">Guarda-corpo em aço inox D = 1 1/2", com subdivisões em tubo de aço inox D = 1/2", h = 1,10 m </t>
  </si>
  <si>
    <t xml:space="preserve">Subsolo - Frente elevador</t>
  </si>
  <si>
    <t xml:space="preserve">Guarda-corpo com tubo horizontal em aço inox 1 1/2"e fechamento em Vidro temperado 10mm</t>
  </si>
  <si>
    <t xml:space="preserve">2° Pav - Circulação </t>
  </si>
  <si>
    <t xml:space="preserve">Area (m2)</t>
  </si>
  <si>
    <t xml:space="preserve">_______________________________________________________________
ARQ. MARGARET SIEGLE</t>
  </si>
</sst>
</file>

<file path=xl/styles.xml><?xml version="1.0" encoding="utf-8"?>
<styleSheet xmlns="http://schemas.openxmlformats.org/spreadsheetml/2006/main">
  <numFmts count="20">
    <numFmt numFmtId="164" formatCode="General"/>
    <numFmt numFmtId="165" formatCode="_-&quot;R$ &quot;* #,##0.00_-;&quot;-R$ &quot;* #,##0.00_-;_-&quot;R$ &quot;* \-??_-;_-@_-"/>
    <numFmt numFmtId="166" formatCode="_(* #,##0.00_);_(* \(#,##0.00\);_(* \-??_);_(@_)"/>
    <numFmt numFmtId="167" formatCode="_-* #,##0.00_-;\-* #,##0.00_-;_-* \-??_-;_-@_-"/>
    <numFmt numFmtId="168" formatCode="General"/>
    <numFmt numFmtId="169" formatCode="0.00"/>
    <numFmt numFmtId="170" formatCode="d/m/yyyy"/>
    <numFmt numFmtId="171" formatCode="&quot;R$ &quot;#,##0.00"/>
    <numFmt numFmtId="172" formatCode="0.00%"/>
    <numFmt numFmtId="173" formatCode="[$R$-416]\ #,##0.00;[RED]\-[$R$-416]\ #,##0.00"/>
    <numFmt numFmtId="174" formatCode="#,##0.00"/>
    <numFmt numFmtId="175" formatCode="0.000000"/>
    <numFmt numFmtId="176" formatCode="@"/>
    <numFmt numFmtId="177" formatCode="0"/>
    <numFmt numFmtId="178" formatCode="_-* #,##0.00_-;\-* #,##0.00_-;_-* \-??_-;_-@"/>
    <numFmt numFmtId="179" formatCode="0.0"/>
    <numFmt numFmtId="180" formatCode="#,##0"/>
    <numFmt numFmtId="181" formatCode="00.00"/>
    <numFmt numFmtId="182" formatCode="d\.m\.yyyy"/>
    <numFmt numFmtId="183" formatCode="_-* #,##0_-;\-* #,##0_-;_-* \-??_-;_-@"/>
  </numFmts>
  <fonts count="42">
    <font>
      <sz val="11"/>
      <color rgb="FF000000"/>
      <name val="Calibri"/>
      <family val="2"/>
      <charset val="1"/>
    </font>
    <font>
      <sz val="10"/>
      <name val="Arial"/>
      <family val="0"/>
    </font>
    <font>
      <sz val="10"/>
      <name val="Arial"/>
      <family val="0"/>
    </font>
    <font>
      <sz val="10"/>
      <name val="Arial"/>
      <family val="0"/>
    </font>
    <font>
      <sz val="10"/>
      <name val="Arial"/>
      <family val="2"/>
      <charset val="1"/>
    </font>
    <font>
      <sz val="10"/>
      <name val="Arial"/>
      <family val="0"/>
      <charset val="1"/>
    </font>
    <font>
      <b val="true"/>
      <sz val="11"/>
      <name val="Arial"/>
      <family val="2"/>
      <charset val="1"/>
    </font>
    <font>
      <sz val="11"/>
      <color rgb="FF000000"/>
      <name val="Arial"/>
      <family val="2"/>
      <charset val="1"/>
    </font>
    <font>
      <b val="true"/>
      <sz val="10"/>
      <name val="Arial"/>
      <family val="2"/>
      <charset val="1"/>
    </font>
    <font>
      <sz val="11"/>
      <name val="Arial"/>
      <family val="2"/>
      <charset val="1"/>
    </font>
    <font>
      <b val="true"/>
      <sz val="10"/>
      <color rgb="FF000000"/>
      <name val="Arial"/>
      <family val="2"/>
      <charset val="1"/>
    </font>
    <font>
      <b val="true"/>
      <sz val="10"/>
      <color rgb="FFFF0000"/>
      <name val="Arial"/>
      <family val="2"/>
      <charset val="1"/>
    </font>
    <font>
      <sz val="12"/>
      <color rgb="FF000000"/>
      <name val="Calibri"/>
      <family val="2"/>
      <charset val="1"/>
    </font>
    <font>
      <sz val="10"/>
      <color rgb="FF000000"/>
      <name val="Arial"/>
      <family val="2"/>
      <charset val="1"/>
    </font>
    <font>
      <sz val="9"/>
      <name val="Arial"/>
      <family val="2"/>
      <charset val="1"/>
    </font>
    <font>
      <b val="true"/>
      <sz val="11"/>
      <color rgb="FF000000"/>
      <name val="Calibri"/>
      <family val="2"/>
      <charset val="1"/>
    </font>
    <font>
      <b val="true"/>
      <sz val="11"/>
      <color rgb="FF000000"/>
      <name val="Arial"/>
      <family val="2"/>
      <charset val="1"/>
    </font>
    <font>
      <b val="true"/>
      <sz val="12"/>
      <color rgb="FF000000"/>
      <name val="Arial"/>
      <family val="2"/>
      <charset val="1"/>
    </font>
    <font>
      <i val="true"/>
      <sz val="11"/>
      <color rgb="FF000000"/>
      <name val="Calibri"/>
      <family val="2"/>
      <charset val="1"/>
    </font>
    <font>
      <b val="true"/>
      <i val="true"/>
      <sz val="11"/>
      <color rgb="FF000000"/>
      <name val="Calibri"/>
      <family val="2"/>
      <charset val="1"/>
    </font>
    <font>
      <b val="true"/>
      <sz val="11"/>
      <color rgb="FFFF0000"/>
      <name val="Calibri"/>
      <family val="2"/>
      <charset val="1"/>
    </font>
    <font>
      <b val="true"/>
      <sz val="12"/>
      <name val="Arial"/>
      <family val="2"/>
      <charset val="1"/>
    </font>
    <font>
      <b val="true"/>
      <sz val="11"/>
      <name val="Calibri"/>
      <family val="2"/>
      <charset val="1"/>
    </font>
    <font>
      <b val="true"/>
      <sz val="16"/>
      <color rgb="FF000000"/>
      <name val="Calibri"/>
      <family val="2"/>
      <charset val="1"/>
    </font>
    <font>
      <sz val="11"/>
      <color rgb="FFFF0000"/>
      <name val="Calibri"/>
      <family val="2"/>
      <charset val="1"/>
    </font>
    <font>
      <b val="true"/>
      <i val="true"/>
      <sz val="11"/>
      <color rgb="FFFF0000"/>
      <name val="Calibri"/>
      <family val="2"/>
      <charset val="1"/>
    </font>
    <font>
      <b val="true"/>
      <sz val="10"/>
      <color rgb="FF000000"/>
      <name val="Calibri"/>
      <family val="2"/>
      <charset val="1"/>
    </font>
    <font>
      <i val="true"/>
      <sz val="10"/>
      <color rgb="FF000000"/>
      <name val="Calibri"/>
      <family val="2"/>
      <charset val="1"/>
    </font>
    <font>
      <b val="true"/>
      <u val="single"/>
      <sz val="11"/>
      <color rgb="FF000000"/>
      <name val="Calibri"/>
      <family val="2"/>
      <charset val="1"/>
    </font>
    <font>
      <b val="true"/>
      <i val="true"/>
      <sz val="11"/>
      <name val="Calibri"/>
      <family val="2"/>
      <charset val="1"/>
    </font>
    <font>
      <b val="true"/>
      <u val="single"/>
      <sz val="11"/>
      <color rgb="FFFF0000"/>
      <name val="Calibri"/>
      <family val="2"/>
      <charset val="1"/>
    </font>
    <font>
      <b val="true"/>
      <sz val="11"/>
      <color rgb="FF4472C4"/>
      <name val="Calibri"/>
      <family val="2"/>
      <charset val="1"/>
    </font>
    <font>
      <sz val="11"/>
      <color rgb="FF4472C4"/>
      <name val="Calibri"/>
      <family val="2"/>
      <charset val="1"/>
    </font>
    <font>
      <sz val="11"/>
      <name val="Calibri"/>
      <family val="2"/>
      <charset val="1"/>
    </font>
    <font>
      <b val="true"/>
      <u val="single"/>
      <sz val="11"/>
      <name val="Calibri"/>
      <family val="2"/>
      <charset val="1"/>
    </font>
    <font>
      <b val="true"/>
      <sz val="12"/>
      <color rgb="FF000000"/>
      <name val="Calibri"/>
      <family val="2"/>
      <charset val="1"/>
    </font>
    <font>
      <b val="true"/>
      <sz val="11"/>
      <color rgb="FF4F81BD"/>
      <name val="Calibri"/>
      <family val="2"/>
      <charset val="1"/>
    </font>
    <font>
      <sz val="10"/>
      <color rgb="FF000000"/>
      <name val="Calibri"/>
      <family val="2"/>
      <charset val="1"/>
    </font>
    <font>
      <b val="true"/>
      <sz val="11"/>
      <color rgb="FF000000"/>
      <name val="Arial"/>
      <family val="1"/>
      <charset val="1"/>
    </font>
    <font>
      <sz val="11"/>
      <color rgb="FF000000"/>
      <name val="Arial"/>
      <family val="1"/>
      <charset val="1"/>
    </font>
    <font>
      <b val="true"/>
      <sz val="10"/>
      <color rgb="FF000000"/>
      <name val="Arial"/>
      <family val="1"/>
      <charset val="1"/>
    </font>
    <font>
      <b val="true"/>
      <sz val="11"/>
      <color rgb="FF333333"/>
      <name val="Calibri"/>
      <family val="2"/>
      <charset val="1"/>
    </font>
  </fonts>
  <fills count="11">
    <fill>
      <patternFill patternType="none"/>
    </fill>
    <fill>
      <patternFill patternType="gray125"/>
    </fill>
    <fill>
      <patternFill patternType="solid">
        <fgColor rgb="FFA5A5A5"/>
        <bgColor rgb="FFAFABAB"/>
      </patternFill>
    </fill>
    <fill>
      <patternFill patternType="solid">
        <fgColor rgb="FFAFABAB"/>
        <bgColor rgb="FFA5A5A5"/>
      </patternFill>
    </fill>
    <fill>
      <patternFill patternType="solid">
        <fgColor rgb="FFEDEDED"/>
        <bgColor rgb="FFE7E6E6"/>
      </patternFill>
    </fill>
    <fill>
      <patternFill patternType="solid">
        <fgColor rgb="FFFFFFFF"/>
        <bgColor rgb="FFEDEDED"/>
      </patternFill>
    </fill>
    <fill>
      <patternFill patternType="solid">
        <fgColor rgb="FFC9C9C9"/>
        <bgColor rgb="FFCCCCCC"/>
      </patternFill>
    </fill>
    <fill>
      <patternFill patternType="solid">
        <fgColor rgb="FFE7E6E6"/>
        <bgColor rgb="FFEDEDED"/>
      </patternFill>
    </fill>
    <fill>
      <patternFill patternType="solid">
        <fgColor rgb="FFFFFF00"/>
        <bgColor rgb="FFFFFF00"/>
      </patternFill>
    </fill>
    <fill>
      <patternFill patternType="solid">
        <fgColor rgb="FFD9E2F3"/>
        <bgColor rgb="FFE7E6E6"/>
      </patternFill>
    </fill>
    <fill>
      <patternFill patternType="solid">
        <fgColor rgb="FFFF0000"/>
        <bgColor rgb="FFCC0000"/>
      </patternFill>
    </fill>
  </fills>
  <borders count="47">
    <border diagonalUp="false" diagonalDown="false">
      <left/>
      <right/>
      <top/>
      <bottom/>
      <diagonal/>
    </border>
    <border diagonalUp="false" diagonalDown="false">
      <left style="medium"/>
      <right/>
      <top style="medium"/>
      <bottom style="medium"/>
      <diagonal/>
    </border>
    <border diagonalUp="false" diagonalDown="false">
      <left/>
      <right style="medium"/>
      <top style="medium"/>
      <bottom style="medium"/>
      <diagonal/>
    </border>
    <border diagonalUp="false" diagonalDown="false">
      <left style="medium"/>
      <right style="medium"/>
      <top style="medium"/>
      <bottom style="medium"/>
      <diagonal/>
    </border>
    <border diagonalUp="false" diagonalDown="false">
      <left style="medium"/>
      <right/>
      <top/>
      <bottom style="thin"/>
      <diagonal/>
    </border>
    <border diagonalUp="false" diagonalDown="false">
      <left style="thin"/>
      <right/>
      <top/>
      <bottom style="thin"/>
      <diagonal/>
    </border>
    <border diagonalUp="false" diagonalDown="false">
      <left/>
      <right style="thin"/>
      <top/>
      <bottom/>
      <diagonal/>
    </border>
    <border diagonalUp="false" diagonalDown="false">
      <left style="thin"/>
      <right style="thin"/>
      <top/>
      <bottom/>
      <diagonal/>
    </border>
    <border diagonalUp="false" diagonalDown="false">
      <left/>
      <right style="thin"/>
      <top/>
      <bottom style="thin"/>
      <diagonal/>
    </border>
    <border diagonalUp="false" diagonalDown="false">
      <left style="thin"/>
      <right style="medium"/>
      <top/>
      <bottom style="thin"/>
      <diagonal/>
    </border>
    <border diagonalUp="false" diagonalDown="false">
      <left/>
      <right style="thin"/>
      <top style="thin"/>
      <bottom/>
      <diagonal/>
    </border>
    <border diagonalUp="false" diagonalDown="false">
      <left style="thin"/>
      <right style="medium"/>
      <top style="thin"/>
      <bottom/>
      <diagonal/>
    </border>
    <border diagonalUp="false" diagonalDown="false">
      <left style="medium"/>
      <right style="thin"/>
      <top style="thin"/>
      <bottom style="thin"/>
      <diagonal/>
    </border>
    <border diagonalUp="false" diagonalDown="false">
      <left/>
      <right/>
      <top style="medium"/>
      <bottom style="medium"/>
      <diagonal/>
    </border>
    <border diagonalUp="false" diagonalDown="false">
      <left/>
      <right style="thin"/>
      <top style="medium"/>
      <bottom/>
      <diagonal/>
    </border>
    <border diagonalUp="false" diagonalDown="false">
      <left style="thin"/>
      <right style="medium"/>
      <top style="medium"/>
      <bottom/>
      <diagonal/>
    </border>
    <border diagonalUp="false" diagonalDown="false">
      <left style="medium"/>
      <right/>
      <top style="thin"/>
      <bottom style="thin"/>
      <diagonal/>
    </border>
    <border diagonalUp="false" diagonalDown="false">
      <left style="medium"/>
      <right style="thin"/>
      <top style="medium"/>
      <bottom style="medium"/>
      <diagonal/>
    </border>
    <border diagonalUp="false" diagonalDown="false">
      <left style="thin"/>
      <right style="thin"/>
      <top style="thin"/>
      <bottom/>
      <diagonal/>
    </border>
    <border diagonalUp="false" diagonalDown="false">
      <left style="thin"/>
      <right/>
      <top style="thin"/>
      <bottom/>
      <diagonal/>
    </border>
    <border diagonalUp="false" diagonalDown="false">
      <left style="medium"/>
      <right style="medium"/>
      <top style="medium"/>
      <bottom style="thin"/>
      <diagonal/>
    </border>
    <border diagonalUp="false" diagonalDown="false">
      <left/>
      <right style="medium"/>
      <top/>
      <bottom style="thin"/>
      <diagonal/>
    </border>
    <border diagonalUp="false" diagonalDown="false">
      <left style="medium"/>
      <right style="thin"/>
      <top style="thin"/>
      <bottom/>
      <diagonal/>
    </border>
    <border diagonalUp="false" diagonalDown="false">
      <left style="thin"/>
      <right/>
      <top style="thin"/>
      <bottom style="thin"/>
      <diagonal/>
    </border>
    <border diagonalUp="false" diagonalDown="false">
      <left/>
      <right/>
      <top style="thin"/>
      <bottom style="thin"/>
      <diagonal/>
    </border>
    <border diagonalUp="false" diagonalDown="false">
      <left/>
      <right style="medium"/>
      <top style="thin"/>
      <bottom style="thin"/>
      <diagonal/>
    </border>
    <border diagonalUp="false" diagonalDown="false">
      <left style="medium"/>
      <right style="thin"/>
      <top/>
      <bottom style="thin"/>
      <diagonal/>
    </border>
    <border diagonalUp="false" diagonalDown="false">
      <left style="thin"/>
      <right style="thin"/>
      <top/>
      <bottom style="thin"/>
      <diagonal/>
    </border>
    <border diagonalUp="false" diagonalDown="false">
      <left style="thin"/>
      <right style="thin"/>
      <top style="thin"/>
      <bottom style="thin"/>
      <diagonal/>
    </border>
    <border diagonalUp="false" diagonalDown="false">
      <left style="medium"/>
      <right style="thin"/>
      <top style="thin"/>
      <bottom style="medium"/>
      <diagonal/>
    </border>
    <border diagonalUp="false" diagonalDown="false">
      <left style="thin"/>
      <right style="thin"/>
      <top style="thin"/>
      <bottom style="medium"/>
      <diagonal/>
    </border>
    <border diagonalUp="false" diagonalDown="false">
      <left style="thin"/>
      <right style="medium"/>
      <top style="thin"/>
      <bottom style="medium"/>
      <diagonal/>
    </border>
    <border diagonalUp="false" diagonalDown="false">
      <left/>
      <right style="thin"/>
      <top style="thin"/>
      <bottom style="medium"/>
      <diagonal/>
    </border>
    <border diagonalUp="false" diagonalDown="false">
      <left style="medium"/>
      <right style="medium"/>
      <top style="thin"/>
      <bottom style="thin"/>
      <diagonal/>
    </border>
    <border diagonalUp="false" diagonalDown="false">
      <left style="thin"/>
      <right style="medium"/>
      <top style="medium"/>
      <bottom style="medium"/>
      <diagonal/>
    </border>
    <border diagonalUp="false" diagonalDown="false">
      <left style="medium"/>
      <right/>
      <top/>
      <bottom/>
      <diagonal/>
    </border>
    <border diagonalUp="false" diagonalDown="false">
      <left/>
      <right style="thin"/>
      <top style="medium"/>
      <bottom style="medium"/>
      <diagonal/>
    </border>
    <border diagonalUp="false" diagonalDown="false">
      <left style="thin"/>
      <right style="thin"/>
      <top style="medium"/>
      <bottom style="medium"/>
      <diagonal/>
    </border>
    <border diagonalUp="false" diagonalDown="false">
      <left style="medium"/>
      <right style="thin"/>
      <top style="medium"/>
      <bottom style="thin"/>
      <diagonal/>
    </border>
    <border diagonalUp="false" diagonalDown="false">
      <left style="thin"/>
      <right style="thin"/>
      <top style="medium"/>
      <bottom style="thin"/>
      <diagonal/>
    </border>
    <border diagonalUp="false" diagonalDown="false">
      <left style="thin"/>
      <right style="medium"/>
      <top style="medium"/>
      <bottom style="thin"/>
      <diagonal/>
    </border>
    <border diagonalUp="false" diagonalDown="false">
      <left/>
      <right style="medium"/>
      <top/>
      <bottom/>
      <diagonal/>
    </border>
    <border diagonalUp="false" diagonalDown="false">
      <left/>
      <right/>
      <top style="thin"/>
      <bottom/>
      <diagonal/>
    </border>
    <border diagonalUp="false" diagonalDown="false">
      <left style="medium"/>
      <right/>
      <top/>
      <bottom style="medium"/>
      <diagonal/>
    </border>
    <border diagonalUp="false" diagonalDown="false">
      <left/>
      <right/>
      <top/>
      <bottom style="medium"/>
      <diagonal/>
    </border>
    <border diagonalUp="false" diagonalDown="false">
      <left/>
      <right style="medium"/>
      <top/>
      <bottom style="medium"/>
      <diagonal/>
    </border>
    <border diagonalUp="false" diagonalDown="false">
      <left style="thin">
        <color rgb="FFCCCCCC"/>
      </left>
      <right style="thin">
        <color rgb="FFCCCCCC"/>
      </right>
      <top style="thin">
        <color rgb="FFCCCCCC"/>
      </top>
      <bottom style="thin">
        <color rgb="FFCCCCCC"/>
      </bottom>
      <diagonal/>
    </border>
  </borders>
  <cellStyleXfs count="31">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167" fontId="0" fillId="0" borderId="0" applyFont="true" applyBorder="false" applyAlignment="true" applyProtection="false">
      <alignment horizontal="general" vertical="bottom" textRotation="0" wrapText="false" indent="0" shrinkToFit="false"/>
    </xf>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5" fontId="0" fillId="0" borderId="0" applyFont="true" applyBorder="false" applyAlignment="true" applyProtection="false">
      <alignment horizontal="general" vertical="bottom" textRotation="0" wrapText="false" indent="0" shrinkToFit="false"/>
    </xf>
    <xf numFmtId="164" fontId="4" fillId="0" borderId="0" applyFont="true" applyBorder="true" applyAlignment="true" applyProtection="true">
      <alignment horizontal="general" vertical="bottom" textRotation="0" wrapText="false" indent="0" shrinkToFit="false"/>
      <protection locked="true" hidden="false"/>
    </xf>
    <xf numFmtId="164" fontId="5"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4" fillId="0" borderId="0" applyFont="true" applyBorder="true" applyAlignment="true" applyProtection="true">
      <alignment horizontal="general" vertical="bottom" textRotation="0" wrapText="false" indent="0" shrinkToFit="false"/>
      <protection locked="true" hidden="false"/>
    </xf>
    <xf numFmtId="164" fontId="4" fillId="0" borderId="0" applyFont="true" applyBorder="true" applyAlignment="true" applyProtection="true">
      <alignment horizontal="general" vertical="bottom" textRotation="0" wrapText="false" indent="0" shrinkToFit="false"/>
      <protection locked="true" hidden="false"/>
    </xf>
    <xf numFmtId="164" fontId="4" fillId="0" borderId="0" applyFont="true" applyBorder="true" applyAlignment="true" applyProtection="true">
      <alignment horizontal="general" vertical="bottom" textRotation="0" wrapText="false" indent="0" shrinkToFit="false"/>
      <protection locked="true" hidden="false"/>
    </xf>
    <xf numFmtId="164" fontId="4" fillId="0" borderId="0" applyFont="true" applyBorder="true" applyAlignment="true" applyProtection="true">
      <alignment horizontal="general" vertical="bottom" textRotation="0" wrapText="false" indent="0" shrinkToFit="false"/>
      <protection locked="true" hidden="false"/>
    </xf>
    <xf numFmtId="166" fontId="0" fillId="0" borderId="0" applyFont="true" applyBorder="false" applyAlignment="true" applyProtection="false">
      <alignment horizontal="general" vertical="bottom" textRotation="0" wrapText="false" indent="0" shrinkToFit="false"/>
    </xf>
    <xf numFmtId="167" fontId="0" fillId="0" borderId="0" applyFont="true" applyBorder="false" applyAlignment="true" applyProtection="false">
      <alignment horizontal="general" vertical="bottom" textRotation="0" wrapText="false" indent="0" shrinkToFit="false"/>
    </xf>
    <xf numFmtId="167" fontId="0" fillId="0" borderId="0" applyFont="true" applyBorder="false" applyAlignment="true" applyProtection="false">
      <alignment horizontal="general" vertical="bottom" textRotation="0" wrapText="false" indent="0" shrinkToFit="false"/>
    </xf>
  </cellStyleXfs>
  <cellXfs count="458">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true" applyProtection="true">
      <alignment horizontal="general" vertical="bottom" textRotation="0" wrapText="false" indent="0" shrinkToFit="false"/>
      <protection locked="true" hidden="false"/>
    </xf>
    <xf numFmtId="164" fontId="0" fillId="0" borderId="0" xfId="0" applyFont="false" applyBorder="false" applyAlignment="true" applyProtection="true">
      <alignment horizontal="left" vertical="center" textRotation="0" wrapText="false" indent="0" shrinkToFit="false"/>
      <protection locked="true" hidden="false"/>
    </xf>
    <xf numFmtId="164" fontId="6" fillId="2" borderId="1" xfId="0" applyFont="true" applyBorder="true" applyAlignment="true" applyProtection="true">
      <alignment horizontal="right" vertical="center" textRotation="0" wrapText="false" indent="0" shrinkToFit="false"/>
      <protection locked="true" hidden="false"/>
    </xf>
    <xf numFmtId="168" fontId="6" fillId="2" borderId="2" xfId="0" applyFont="true" applyBorder="true" applyAlignment="true" applyProtection="true">
      <alignment horizontal="left" vertical="center" textRotation="0" wrapText="false" indent="0" shrinkToFit="false"/>
      <protection locked="true" hidden="false"/>
    </xf>
    <xf numFmtId="164" fontId="6" fillId="3" borderId="3" xfId="0" applyFont="true" applyBorder="true" applyAlignment="true" applyProtection="true">
      <alignment horizontal="center" vertical="center" textRotation="0" wrapText="false" indent="0" shrinkToFit="false"/>
      <protection locked="true" hidden="false"/>
    </xf>
    <xf numFmtId="164" fontId="7" fillId="0" borderId="0" xfId="0" applyFont="true" applyBorder="false" applyAlignment="true" applyProtection="true">
      <alignment horizontal="general" vertical="bottom" textRotation="0" wrapText="false" indent="0" shrinkToFit="false"/>
      <protection locked="true" hidden="false"/>
    </xf>
    <xf numFmtId="169" fontId="7" fillId="0" borderId="0" xfId="0" applyFont="true" applyBorder="false" applyAlignment="true" applyProtection="true">
      <alignment horizontal="general" vertical="bottom" textRotation="0" wrapText="false" indent="0" shrinkToFit="false"/>
      <protection locked="true" hidden="false"/>
    </xf>
    <xf numFmtId="164" fontId="8" fillId="0" borderId="4" xfId="0" applyFont="true" applyBorder="true" applyAlignment="true" applyProtection="true">
      <alignment horizontal="left" vertical="center" textRotation="0" wrapText="true" indent="0" shrinkToFit="false"/>
      <protection locked="true" hidden="false"/>
    </xf>
    <xf numFmtId="164" fontId="4" fillId="0" borderId="5" xfId="0" applyFont="true" applyBorder="true" applyAlignment="true" applyProtection="true">
      <alignment horizontal="general" vertical="center" textRotation="0" wrapText="false" indent="0" shrinkToFit="false"/>
      <protection locked="true" hidden="false"/>
    </xf>
    <xf numFmtId="164" fontId="4" fillId="0" borderId="6" xfId="0" applyFont="true" applyBorder="true" applyAlignment="true" applyProtection="true">
      <alignment horizontal="left" vertical="center" textRotation="0" wrapText="false" indent="0" shrinkToFit="false"/>
      <protection locked="true" hidden="false"/>
    </xf>
    <xf numFmtId="164" fontId="4" fillId="0" borderId="7" xfId="0" applyFont="true" applyBorder="true" applyAlignment="true" applyProtection="true">
      <alignment horizontal="center" vertical="center" textRotation="0" wrapText="false" indent="0" shrinkToFit="false"/>
      <protection locked="true" hidden="false"/>
    </xf>
    <xf numFmtId="164" fontId="4" fillId="0" borderId="8" xfId="0" applyFont="true" applyBorder="true" applyAlignment="true" applyProtection="true">
      <alignment horizontal="right" vertical="center" textRotation="0" wrapText="false" indent="0" shrinkToFit="false"/>
      <protection locked="true" hidden="false"/>
    </xf>
    <xf numFmtId="170" fontId="4" fillId="0" borderId="9" xfId="0" applyFont="true" applyBorder="true" applyAlignment="true" applyProtection="true">
      <alignment horizontal="left" vertical="center" textRotation="0" wrapText="false" indent="0" shrinkToFit="false"/>
      <protection locked="true" hidden="false"/>
    </xf>
    <xf numFmtId="164" fontId="0" fillId="0" borderId="0" xfId="0" applyFont="false" applyBorder="false" applyAlignment="true" applyProtection="true">
      <alignment horizontal="center" vertical="center" textRotation="0" wrapText="false" indent="0" shrinkToFit="false"/>
      <protection locked="true" hidden="false"/>
    </xf>
    <xf numFmtId="169" fontId="0" fillId="0" borderId="0" xfId="0" applyFont="false" applyBorder="false" applyAlignment="true" applyProtection="true">
      <alignment horizontal="center" vertical="center" textRotation="0" wrapText="false" indent="0" shrinkToFit="false"/>
      <protection locked="true" hidden="false"/>
    </xf>
    <xf numFmtId="164" fontId="4" fillId="0" borderId="10" xfId="0" applyFont="true" applyBorder="true" applyAlignment="true" applyProtection="true">
      <alignment horizontal="right" vertical="center" textRotation="0" wrapText="false" indent="0" shrinkToFit="false"/>
      <protection locked="true" hidden="false"/>
    </xf>
    <xf numFmtId="170" fontId="4" fillId="0" borderId="11" xfId="0" applyFont="true" applyBorder="true" applyAlignment="true" applyProtection="true">
      <alignment horizontal="left" vertical="center" textRotation="0" wrapText="false" indent="0" shrinkToFit="false"/>
      <protection locked="true" hidden="false"/>
    </xf>
    <xf numFmtId="164" fontId="8" fillId="0" borderId="12" xfId="0" applyFont="true" applyBorder="true" applyAlignment="true" applyProtection="true">
      <alignment horizontal="left" vertical="center" textRotation="0" wrapText="true" indent="0" shrinkToFit="false"/>
      <protection locked="true" hidden="false"/>
    </xf>
    <xf numFmtId="164" fontId="8" fillId="0" borderId="5" xfId="0" applyFont="true" applyBorder="true" applyAlignment="true" applyProtection="true">
      <alignment horizontal="general" vertical="center" textRotation="0" wrapText="false" indent="0" shrinkToFit="false"/>
      <protection locked="true" hidden="false"/>
    </xf>
    <xf numFmtId="170" fontId="6" fillId="0" borderId="1" xfId="0" applyFont="true" applyBorder="true" applyAlignment="true" applyProtection="true">
      <alignment horizontal="right" vertical="center" textRotation="0" wrapText="false" indent="0" shrinkToFit="false"/>
      <protection locked="true" hidden="false"/>
    </xf>
    <xf numFmtId="164" fontId="6" fillId="0" borderId="13" xfId="0" applyFont="true" applyBorder="true" applyAlignment="true" applyProtection="true">
      <alignment horizontal="center" vertical="center" textRotation="0" wrapText="false" indent="0" shrinkToFit="false"/>
      <protection locked="true" hidden="false"/>
    </xf>
    <xf numFmtId="170" fontId="6" fillId="0" borderId="2" xfId="0" applyFont="true" applyBorder="true" applyAlignment="true" applyProtection="true">
      <alignment horizontal="left" vertical="center" textRotation="0" wrapText="false" indent="0" shrinkToFit="false"/>
      <protection locked="true" hidden="false"/>
    </xf>
    <xf numFmtId="164" fontId="4" fillId="0" borderId="14" xfId="0" applyFont="true" applyBorder="true" applyAlignment="true" applyProtection="true">
      <alignment horizontal="right" vertical="center" textRotation="0" wrapText="false" indent="0" shrinkToFit="false"/>
      <protection locked="true" hidden="false"/>
    </xf>
    <xf numFmtId="164" fontId="4" fillId="0" borderId="15" xfId="0" applyFont="true" applyBorder="true" applyAlignment="true" applyProtection="true">
      <alignment horizontal="left" vertical="center" textRotation="0" wrapText="false" indent="0" shrinkToFit="false"/>
      <protection locked="true" hidden="false"/>
    </xf>
    <xf numFmtId="164" fontId="8" fillId="0" borderId="16" xfId="0" applyFont="true" applyBorder="true" applyAlignment="true" applyProtection="true">
      <alignment horizontal="left" vertical="center" textRotation="0" wrapText="true" indent="0" shrinkToFit="false"/>
      <protection locked="true" hidden="false"/>
    </xf>
    <xf numFmtId="168" fontId="6" fillId="4" borderId="17" xfId="0" applyFont="true" applyBorder="true" applyAlignment="true" applyProtection="true">
      <alignment horizontal="center" vertical="center" textRotation="0" wrapText="false" indent="0" shrinkToFit="false"/>
      <protection locked="true" hidden="false"/>
    </xf>
    <xf numFmtId="171" fontId="6" fillId="4" borderId="2" xfId="0" applyFont="true" applyBorder="true" applyAlignment="true" applyProtection="true">
      <alignment horizontal="center" vertical="center" textRotation="0" wrapText="false" indent="0" shrinkToFit="false"/>
      <protection locked="true" hidden="false"/>
    </xf>
    <xf numFmtId="164" fontId="8" fillId="4" borderId="1" xfId="0" applyFont="true" applyBorder="true" applyAlignment="true" applyProtection="true">
      <alignment horizontal="right" vertical="center" textRotation="0" wrapText="false" indent="0" shrinkToFit="false"/>
      <protection locked="true" hidden="false"/>
    </xf>
    <xf numFmtId="172" fontId="8" fillId="4" borderId="2" xfId="0" applyFont="true" applyBorder="true" applyAlignment="true" applyProtection="true">
      <alignment horizontal="left" vertical="center" textRotation="0" wrapText="false" indent="0" shrinkToFit="false"/>
      <protection locked="true" hidden="false"/>
    </xf>
    <xf numFmtId="164" fontId="10" fillId="4" borderId="1" xfId="0" applyFont="true" applyBorder="true" applyAlignment="true" applyProtection="true">
      <alignment horizontal="right" vertical="center" textRotation="0" wrapText="false" indent="0" shrinkToFit="false"/>
      <protection locked="true" hidden="false"/>
    </xf>
    <xf numFmtId="172" fontId="10" fillId="4" borderId="2" xfId="0" applyFont="true" applyBorder="true" applyAlignment="true" applyProtection="true">
      <alignment horizontal="left" vertical="center" textRotation="0" wrapText="false" indent="0" shrinkToFit="false"/>
      <protection locked="true" hidden="false"/>
    </xf>
    <xf numFmtId="164" fontId="4" fillId="0" borderId="12" xfId="0" applyFont="true" applyBorder="true" applyAlignment="true" applyProtection="true">
      <alignment horizontal="center" vertical="center" textRotation="0" wrapText="true" indent="0" shrinkToFit="false"/>
      <protection locked="true" hidden="false"/>
    </xf>
    <xf numFmtId="164" fontId="4" fillId="0" borderId="18" xfId="0" applyFont="true" applyBorder="true" applyAlignment="true" applyProtection="true">
      <alignment horizontal="left" vertical="center" textRotation="0" wrapText="true" indent="0" shrinkToFit="false"/>
      <protection locked="true" hidden="false"/>
    </xf>
    <xf numFmtId="164" fontId="4" fillId="0" borderId="18" xfId="0" applyFont="true" applyBorder="true" applyAlignment="true" applyProtection="true">
      <alignment horizontal="center" vertical="center" textRotation="0" wrapText="true" indent="0" shrinkToFit="false"/>
      <protection locked="true" hidden="false"/>
    </xf>
    <xf numFmtId="166" fontId="4" fillId="0" borderId="18" xfId="28" applyFont="true" applyBorder="true" applyAlignment="true" applyProtection="true">
      <alignment horizontal="general" vertical="center" textRotation="0" wrapText="true" indent="0" shrinkToFit="false"/>
      <protection locked="true" hidden="false"/>
    </xf>
    <xf numFmtId="166" fontId="4" fillId="0" borderId="19" xfId="28" applyFont="true" applyBorder="true" applyAlignment="true" applyProtection="true">
      <alignment horizontal="center" vertical="center" textRotation="0" wrapText="true" indent="0" shrinkToFit="false"/>
      <protection locked="true" hidden="false"/>
    </xf>
    <xf numFmtId="164" fontId="4" fillId="0" borderId="20" xfId="0" applyFont="true" applyBorder="true" applyAlignment="true" applyProtection="true">
      <alignment horizontal="center" vertical="center" textRotation="0" wrapText="true" indent="0" shrinkToFit="false"/>
      <protection locked="true" hidden="false"/>
    </xf>
    <xf numFmtId="164" fontId="8" fillId="0" borderId="20" xfId="0" applyFont="true" applyBorder="true" applyAlignment="true" applyProtection="true">
      <alignment horizontal="center" vertical="center" textRotation="0" wrapText="true" indent="0" shrinkToFit="false"/>
      <protection locked="true" hidden="false"/>
    </xf>
    <xf numFmtId="164" fontId="4" fillId="0" borderId="21" xfId="0" applyFont="true" applyBorder="true" applyAlignment="true" applyProtection="true">
      <alignment horizontal="center" vertical="center" textRotation="0" wrapText="false" indent="0" shrinkToFit="false"/>
      <protection locked="true" hidden="false"/>
    </xf>
    <xf numFmtId="164" fontId="0" fillId="0" borderId="0" xfId="0" applyFont="false" applyBorder="false" applyAlignment="true" applyProtection="true">
      <alignment horizontal="general" vertical="center" textRotation="0" wrapText="false" indent="0" shrinkToFit="false"/>
      <protection locked="true" hidden="false"/>
    </xf>
    <xf numFmtId="169" fontId="0" fillId="0" borderId="0" xfId="0" applyFont="false" applyBorder="false" applyAlignment="true" applyProtection="true">
      <alignment horizontal="general" vertical="center" textRotation="0" wrapText="false" indent="0" shrinkToFit="false"/>
      <protection locked="true" hidden="false"/>
    </xf>
    <xf numFmtId="166" fontId="4" fillId="0" borderId="22" xfId="28" applyFont="true" applyBorder="true" applyAlignment="true" applyProtection="true">
      <alignment horizontal="center" vertical="center" textRotation="0" wrapText="true" indent="0" shrinkToFit="false"/>
      <protection locked="true" hidden="false"/>
    </xf>
    <xf numFmtId="166" fontId="4" fillId="0" borderId="18" xfId="28" applyFont="true" applyBorder="true" applyAlignment="true" applyProtection="true">
      <alignment horizontal="center" vertical="center" textRotation="0" wrapText="true" indent="0" shrinkToFit="false"/>
      <protection locked="true" hidden="false"/>
    </xf>
    <xf numFmtId="166" fontId="4" fillId="0" borderId="11" xfId="28" applyFont="true" applyBorder="true" applyAlignment="true" applyProtection="true">
      <alignment horizontal="center" vertical="center" textRotation="0" wrapText="true" indent="0" shrinkToFit="false"/>
      <protection locked="true" hidden="false"/>
    </xf>
    <xf numFmtId="166" fontId="4" fillId="5" borderId="18" xfId="28" applyFont="true" applyBorder="true" applyAlignment="true" applyProtection="true">
      <alignment horizontal="center" vertical="center" textRotation="0" wrapText="true" indent="0" shrinkToFit="false"/>
      <protection locked="true" hidden="false"/>
    </xf>
    <xf numFmtId="166" fontId="4" fillId="0" borderId="10" xfId="28" applyFont="true" applyBorder="true" applyAlignment="true" applyProtection="true">
      <alignment horizontal="center" vertical="center" textRotation="0" wrapText="true" indent="0" shrinkToFit="false"/>
      <protection locked="true" hidden="false"/>
    </xf>
    <xf numFmtId="164" fontId="8" fillId="6" borderId="16" xfId="21" applyFont="true" applyBorder="true" applyAlignment="true" applyProtection="true">
      <alignment horizontal="center" vertical="center" textRotation="0" wrapText="false" indent="0" shrinkToFit="false"/>
      <protection locked="true" hidden="false"/>
    </xf>
    <xf numFmtId="164" fontId="8" fillId="6" borderId="23" xfId="21" applyFont="true" applyBorder="true" applyAlignment="true" applyProtection="true">
      <alignment horizontal="left" vertical="center" textRotation="0" wrapText="false" indent="0" shrinkToFit="false"/>
      <protection locked="true" hidden="false"/>
    </xf>
    <xf numFmtId="164" fontId="8" fillId="6" borderId="24" xfId="21" applyFont="true" applyBorder="true" applyAlignment="true" applyProtection="true">
      <alignment horizontal="center" vertical="center" textRotation="0" wrapText="false" indent="0" shrinkToFit="false"/>
      <protection locked="true" hidden="false"/>
    </xf>
    <xf numFmtId="166" fontId="11" fillId="6" borderId="24" xfId="28" applyFont="true" applyBorder="true" applyAlignment="true" applyProtection="true">
      <alignment horizontal="general" vertical="center" textRotation="0" wrapText="false" indent="0" shrinkToFit="false"/>
      <protection locked="true" hidden="false"/>
    </xf>
    <xf numFmtId="166" fontId="8" fillId="6" borderId="24" xfId="28" applyFont="true" applyBorder="true" applyAlignment="true" applyProtection="true">
      <alignment horizontal="general" vertical="center" textRotation="0" wrapText="false" indent="0" shrinkToFit="false"/>
      <protection locked="true" hidden="false"/>
    </xf>
    <xf numFmtId="166" fontId="4" fillId="6" borderId="16" xfId="28" applyFont="true" applyBorder="true" applyAlignment="true" applyProtection="true">
      <alignment horizontal="center" vertical="center" textRotation="0" wrapText="true" indent="0" shrinkToFit="false"/>
      <protection locked="true" hidden="false"/>
    </xf>
    <xf numFmtId="166" fontId="4" fillId="6" borderId="24" xfId="28" applyFont="true" applyBorder="true" applyAlignment="true" applyProtection="true">
      <alignment horizontal="center" vertical="center" textRotation="0" wrapText="true" indent="0" shrinkToFit="false"/>
      <protection locked="true" hidden="false"/>
    </xf>
    <xf numFmtId="166" fontId="4" fillId="6" borderId="25" xfId="28" applyFont="true" applyBorder="true" applyAlignment="true" applyProtection="true">
      <alignment horizontal="center" vertical="center" textRotation="0" wrapText="true" indent="0" shrinkToFit="false"/>
      <protection locked="true" hidden="false"/>
    </xf>
    <xf numFmtId="173" fontId="8" fillId="6" borderId="24" xfId="28" applyFont="true" applyBorder="true" applyAlignment="true" applyProtection="true">
      <alignment horizontal="center" vertical="center" textRotation="0" wrapText="true" indent="0" shrinkToFit="false"/>
      <protection locked="true" hidden="false"/>
    </xf>
    <xf numFmtId="174" fontId="8" fillId="7" borderId="16" xfId="21" applyFont="true" applyBorder="true" applyAlignment="true" applyProtection="true">
      <alignment horizontal="center" vertical="center" textRotation="0" wrapText="false" indent="0" shrinkToFit="false"/>
      <protection locked="true" hidden="false"/>
    </xf>
    <xf numFmtId="164" fontId="8" fillId="7" borderId="23" xfId="21" applyFont="true" applyBorder="true" applyAlignment="true" applyProtection="true">
      <alignment horizontal="left" vertical="center" textRotation="0" wrapText="false" indent="0" shrinkToFit="false"/>
      <protection locked="true" hidden="false"/>
    </xf>
    <xf numFmtId="164" fontId="12" fillId="7" borderId="24" xfId="0" applyFont="true" applyBorder="true" applyAlignment="true" applyProtection="true">
      <alignment horizontal="center" vertical="center" textRotation="0" wrapText="false" indent="0" shrinkToFit="false"/>
      <protection locked="true" hidden="false"/>
    </xf>
    <xf numFmtId="169" fontId="12" fillId="7" borderId="24" xfId="0" applyFont="true" applyBorder="true" applyAlignment="true" applyProtection="true">
      <alignment horizontal="general" vertical="center" textRotation="0" wrapText="false" indent="0" shrinkToFit="false"/>
      <protection locked="true" hidden="false"/>
    </xf>
    <xf numFmtId="165" fontId="4" fillId="7" borderId="24" xfId="20" applyFont="true" applyBorder="true" applyAlignment="true" applyProtection="true">
      <alignment horizontal="right" vertical="center" textRotation="0" wrapText="true" indent="0" shrinkToFit="false"/>
      <protection locked="true" hidden="false"/>
    </xf>
    <xf numFmtId="166" fontId="4" fillId="7" borderId="16" xfId="28" applyFont="true" applyBorder="true" applyAlignment="true" applyProtection="true">
      <alignment horizontal="center" vertical="center" textRotation="0" wrapText="true" indent="0" shrinkToFit="false"/>
      <protection locked="true" hidden="false"/>
    </xf>
    <xf numFmtId="166" fontId="4" fillId="7" borderId="24" xfId="28" applyFont="true" applyBorder="true" applyAlignment="true" applyProtection="true">
      <alignment horizontal="center" vertical="center" textRotation="0" wrapText="true" indent="0" shrinkToFit="false"/>
      <protection locked="true" hidden="false"/>
    </xf>
    <xf numFmtId="172" fontId="4" fillId="7" borderId="25" xfId="28" applyFont="true" applyBorder="true" applyAlignment="true" applyProtection="true">
      <alignment horizontal="center" vertical="center" textRotation="0" wrapText="true" indent="0" shrinkToFit="false"/>
      <protection locked="true" hidden="false"/>
    </xf>
    <xf numFmtId="169" fontId="12" fillId="7" borderId="24" xfId="0" applyFont="true" applyBorder="true" applyAlignment="true" applyProtection="true">
      <alignment horizontal="center" vertical="center" textRotation="0" wrapText="false" indent="0" shrinkToFit="false"/>
      <protection locked="true" hidden="false"/>
    </xf>
    <xf numFmtId="166" fontId="4" fillId="7" borderId="24" xfId="28" applyFont="true" applyBorder="true" applyAlignment="true" applyProtection="true">
      <alignment horizontal="center" vertical="center" textRotation="0" wrapText="false" indent="0" shrinkToFit="false"/>
      <protection locked="true" hidden="false"/>
    </xf>
    <xf numFmtId="172" fontId="4" fillId="7" borderId="25" xfId="28" applyFont="true" applyBorder="true" applyAlignment="true" applyProtection="true">
      <alignment horizontal="center" vertical="center" textRotation="0" wrapText="false" indent="0" shrinkToFit="false"/>
      <protection locked="true" hidden="false"/>
    </xf>
    <xf numFmtId="174" fontId="4" fillId="0" borderId="12" xfId="0" applyFont="true" applyBorder="true" applyAlignment="true" applyProtection="true">
      <alignment horizontal="center" vertical="center" textRotation="0" wrapText="true" indent="0" shrinkToFit="false"/>
      <protection locked="true" hidden="false"/>
    </xf>
    <xf numFmtId="166" fontId="4" fillId="0" borderId="26" xfId="28" applyFont="true" applyBorder="true" applyAlignment="true" applyProtection="true">
      <alignment horizontal="center" vertical="center" textRotation="0" wrapText="true" indent="0" shrinkToFit="false"/>
      <protection locked="true" hidden="false"/>
    </xf>
    <xf numFmtId="166" fontId="4" fillId="0" borderId="27" xfId="28" applyFont="true" applyBorder="true" applyAlignment="true" applyProtection="true">
      <alignment horizontal="center" vertical="center" textRotation="0" wrapText="true" indent="0" shrinkToFit="false"/>
      <protection locked="true" hidden="false"/>
    </xf>
    <xf numFmtId="172" fontId="4" fillId="0" borderId="9" xfId="28" applyFont="true" applyBorder="true" applyAlignment="true" applyProtection="true">
      <alignment horizontal="center" vertical="center" textRotation="0" wrapText="true" indent="0" shrinkToFit="false"/>
      <protection locked="true" hidden="false"/>
    </xf>
    <xf numFmtId="166" fontId="4" fillId="6" borderId="27" xfId="28" applyFont="true" applyBorder="true" applyAlignment="true" applyProtection="true">
      <alignment horizontal="center" vertical="center" textRotation="0" wrapText="true" indent="0" shrinkToFit="false"/>
      <protection locked="true" hidden="false"/>
    </xf>
    <xf numFmtId="166" fontId="4" fillId="0" borderId="8" xfId="28" applyFont="true" applyBorder="true" applyAlignment="true" applyProtection="true">
      <alignment horizontal="center" vertical="center" textRotation="0" wrapText="false" indent="0" shrinkToFit="false"/>
      <protection locked="true" hidden="false"/>
    </xf>
    <xf numFmtId="166" fontId="4" fillId="6" borderId="27" xfId="28" applyFont="true" applyBorder="true" applyAlignment="true" applyProtection="true">
      <alignment horizontal="center" vertical="center" textRotation="0" wrapText="false" indent="0" shrinkToFit="false"/>
      <protection locked="true" hidden="false"/>
    </xf>
    <xf numFmtId="172" fontId="4" fillId="0" borderId="9" xfId="28" applyFont="true" applyBorder="true" applyAlignment="true" applyProtection="true">
      <alignment horizontal="center" vertical="center" textRotation="0" wrapText="false" indent="0" shrinkToFit="false"/>
      <protection locked="true" hidden="false"/>
    </xf>
    <xf numFmtId="164" fontId="8" fillId="6" borderId="23" xfId="21" applyFont="true" applyBorder="true" applyAlignment="true" applyProtection="true">
      <alignment horizontal="left" vertical="center" textRotation="0" wrapText="true" indent="0" shrinkToFit="false"/>
      <protection locked="true" hidden="false"/>
    </xf>
    <xf numFmtId="164" fontId="8" fillId="7" borderId="16" xfId="21" applyFont="true" applyBorder="true" applyAlignment="true" applyProtection="true">
      <alignment horizontal="center" vertical="center" textRotation="0" wrapText="false" indent="0" shrinkToFit="false"/>
      <protection locked="true" hidden="false"/>
    </xf>
    <xf numFmtId="175" fontId="0" fillId="0" borderId="0" xfId="0" applyFont="false" applyBorder="false" applyAlignment="true" applyProtection="true">
      <alignment horizontal="general" vertical="center" textRotation="0" wrapText="false" indent="0" shrinkToFit="false"/>
      <protection locked="true" hidden="false"/>
    </xf>
    <xf numFmtId="164" fontId="8" fillId="7" borderId="23" xfId="21" applyFont="true" applyBorder="true" applyAlignment="true" applyProtection="true">
      <alignment horizontal="left" vertical="center" textRotation="0" wrapText="true" indent="0" shrinkToFit="false"/>
      <protection locked="true" hidden="false"/>
    </xf>
    <xf numFmtId="169" fontId="13" fillId="7" borderId="24" xfId="0" applyFont="true" applyBorder="true" applyAlignment="true" applyProtection="true">
      <alignment horizontal="center" vertical="center" textRotation="0" wrapText="false" indent="0" shrinkToFit="false"/>
      <protection locked="true" hidden="false"/>
    </xf>
    <xf numFmtId="167" fontId="4" fillId="0" borderId="27" xfId="15" applyFont="true" applyBorder="true" applyAlignment="true" applyProtection="true">
      <alignment horizontal="center" vertical="center" textRotation="0" wrapText="false" indent="0" shrinkToFit="false"/>
      <protection locked="true" hidden="false"/>
    </xf>
    <xf numFmtId="164" fontId="8" fillId="7" borderId="23" xfId="21" applyFont="true" applyBorder="true" applyAlignment="true" applyProtection="true">
      <alignment horizontal="left" vertical="bottom" textRotation="0" wrapText="true" indent="0" shrinkToFit="false"/>
      <protection locked="true" hidden="false"/>
    </xf>
    <xf numFmtId="174" fontId="4" fillId="0" borderId="27" xfId="15" applyFont="true" applyBorder="true" applyAlignment="true" applyProtection="true">
      <alignment horizontal="right" vertical="center" textRotation="0" wrapText="false" indent="0" shrinkToFit="false"/>
      <protection locked="true" hidden="false"/>
    </xf>
    <xf numFmtId="169" fontId="0" fillId="8" borderId="0" xfId="0" applyFont="false" applyBorder="false" applyAlignment="true" applyProtection="true">
      <alignment horizontal="general" vertical="center" textRotation="0" wrapText="false" indent="0" shrinkToFit="false"/>
      <protection locked="true" hidden="false"/>
    </xf>
    <xf numFmtId="164" fontId="0" fillId="8" borderId="0" xfId="0" applyFont="false" applyBorder="false" applyAlignment="true" applyProtection="true">
      <alignment horizontal="general" vertical="bottom" textRotation="0" wrapText="false" indent="0" shrinkToFit="false"/>
      <protection locked="true" hidden="false"/>
    </xf>
    <xf numFmtId="164" fontId="0" fillId="8" borderId="0" xfId="0" applyFont="false" applyBorder="false" applyAlignment="true" applyProtection="true">
      <alignment horizontal="general" vertical="center" textRotation="0" wrapText="false" indent="0" shrinkToFit="false"/>
      <protection locked="true" hidden="false"/>
    </xf>
    <xf numFmtId="164" fontId="8" fillId="6" borderId="12" xfId="21" applyFont="true" applyBorder="true" applyAlignment="true" applyProtection="true">
      <alignment horizontal="center" vertical="center" textRotation="0" wrapText="true" indent="0" shrinkToFit="false"/>
      <protection locked="true" hidden="false"/>
    </xf>
    <xf numFmtId="174" fontId="4" fillId="6" borderId="28" xfId="28" applyFont="true" applyBorder="true" applyAlignment="true" applyProtection="true">
      <alignment horizontal="general" vertical="center" textRotation="0" wrapText="true" indent="0" shrinkToFit="false"/>
      <protection locked="true" hidden="false"/>
    </xf>
    <xf numFmtId="174" fontId="4" fillId="6" borderId="28" xfId="21" applyFont="false" applyBorder="true" applyAlignment="true" applyProtection="true">
      <alignment horizontal="general" vertical="center" textRotation="0" wrapText="true" indent="0" shrinkToFit="false"/>
      <protection locked="true" hidden="false"/>
    </xf>
    <xf numFmtId="164" fontId="4" fillId="6" borderId="23" xfId="21" applyFont="false" applyBorder="true" applyAlignment="true" applyProtection="true">
      <alignment horizontal="general" vertical="center" textRotation="0" wrapText="true" indent="0" shrinkToFit="false"/>
      <protection locked="true" hidden="false"/>
    </xf>
    <xf numFmtId="166" fontId="13" fillId="6" borderId="29" xfId="28" applyFont="true" applyBorder="true" applyAlignment="true" applyProtection="true">
      <alignment horizontal="general" vertical="center" textRotation="0" wrapText="true" indent="0" shrinkToFit="false"/>
      <protection locked="true" hidden="false"/>
    </xf>
    <xf numFmtId="166" fontId="4" fillId="6" borderId="30" xfId="28" applyFont="true" applyBorder="true" applyAlignment="true" applyProtection="true">
      <alignment horizontal="general" vertical="center" textRotation="0" wrapText="true" indent="0" shrinkToFit="false"/>
      <protection locked="true" hidden="false"/>
    </xf>
    <xf numFmtId="166" fontId="4" fillId="6" borderId="31" xfId="28" applyFont="true" applyBorder="true" applyAlignment="true" applyProtection="true">
      <alignment horizontal="center" vertical="center" textRotation="0" wrapText="true" indent="0" shrinkToFit="false"/>
      <protection locked="true" hidden="false"/>
    </xf>
    <xf numFmtId="166" fontId="4" fillId="6" borderId="29" xfId="28" applyFont="true" applyBorder="true" applyAlignment="true" applyProtection="true">
      <alignment horizontal="general" vertical="center" textRotation="0" wrapText="true" indent="0" shrinkToFit="false"/>
      <protection locked="true" hidden="false"/>
    </xf>
    <xf numFmtId="166" fontId="8" fillId="6" borderId="30" xfId="28" applyFont="true" applyBorder="true" applyAlignment="true" applyProtection="true">
      <alignment horizontal="general" vertical="center" textRotation="0" wrapText="true" indent="0" shrinkToFit="false"/>
      <protection locked="true" hidden="false"/>
    </xf>
    <xf numFmtId="166" fontId="8" fillId="6" borderId="31" xfId="28" applyFont="true" applyBorder="true" applyAlignment="true" applyProtection="true">
      <alignment horizontal="general" vertical="center" textRotation="0" wrapText="true" indent="0" shrinkToFit="false"/>
      <protection locked="true" hidden="false"/>
    </xf>
    <xf numFmtId="166" fontId="8" fillId="6" borderId="32" xfId="28" applyFont="true" applyBorder="true" applyAlignment="true" applyProtection="true">
      <alignment horizontal="general" vertical="center" textRotation="0" wrapText="true" indent="0" shrinkToFit="false"/>
      <protection locked="true" hidden="false"/>
    </xf>
    <xf numFmtId="166" fontId="4" fillId="6" borderId="31" xfId="28" applyFont="true" applyBorder="true" applyAlignment="true" applyProtection="true">
      <alignment horizontal="general" vertical="center" textRotation="0" wrapText="false" indent="0" shrinkToFit="false"/>
      <protection locked="true" hidden="false"/>
    </xf>
    <xf numFmtId="164" fontId="14" fillId="0" borderId="33" xfId="21" applyFont="true" applyBorder="true" applyAlignment="true" applyProtection="true">
      <alignment horizontal="center" vertical="center" textRotation="0" wrapText="true" indent="0" shrinkToFit="false"/>
      <protection locked="true" hidden="false"/>
    </xf>
    <xf numFmtId="171" fontId="8" fillId="0" borderId="17" xfId="0" applyFont="true" applyBorder="true" applyAlignment="true" applyProtection="true">
      <alignment horizontal="center" vertical="center" textRotation="0" wrapText="true" indent="0" shrinkToFit="false"/>
      <protection locked="true" hidden="false"/>
    </xf>
    <xf numFmtId="171" fontId="8" fillId="0" borderId="34" xfId="0" applyFont="true" applyBorder="true" applyAlignment="true" applyProtection="true">
      <alignment horizontal="center" vertical="center" textRotation="0" wrapText="true" indent="0" shrinkToFit="false"/>
      <protection locked="true" hidden="false"/>
    </xf>
    <xf numFmtId="164" fontId="8" fillId="0" borderId="14" xfId="0" applyFont="true" applyBorder="true" applyAlignment="true" applyProtection="true">
      <alignment horizontal="center" vertical="center" textRotation="0" wrapText="true" indent="0" shrinkToFit="false"/>
      <protection locked="true" hidden="false"/>
    </xf>
    <xf numFmtId="164" fontId="8" fillId="0" borderId="15" xfId="0" applyFont="true" applyBorder="true" applyAlignment="true" applyProtection="true">
      <alignment horizontal="center" vertical="center" textRotation="0" wrapText="true" indent="0" shrinkToFit="false"/>
      <protection locked="true" hidden="false"/>
    </xf>
    <xf numFmtId="164" fontId="8" fillId="0" borderId="35" xfId="0" applyFont="true" applyBorder="true" applyAlignment="true" applyProtection="true">
      <alignment horizontal="center" vertical="center" textRotation="0" wrapText="true" indent="0" shrinkToFit="false"/>
      <protection locked="true" hidden="false"/>
    </xf>
    <xf numFmtId="171" fontId="8" fillId="0" borderId="0" xfId="0" applyFont="true" applyBorder="true" applyAlignment="true" applyProtection="true">
      <alignment horizontal="center" vertical="center" textRotation="0" wrapText="true" indent="0" shrinkToFit="false"/>
      <protection locked="true" hidden="false"/>
    </xf>
    <xf numFmtId="164" fontId="8" fillId="6" borderId="1" xfId="0" applyFont="true" applyBorder="true" applyAlignment="true" applyProtection="true">
      <alignment horizontal="right" vertical="center" textRotation="0" wrapText="true" indent="0" shrinkToFit="false"/>
      <protection locked="true" hidden="false"/>
    </xf>
    <xf numFmtId="168" fontId="8" fillId="6" borderId="36" xfId="0" applyFont="true" applyBorder="true" applyAlignment="true" applyProtection="true">
      <alignment horizontal="left" vertical="center" textRotation="0" wrapText="true" indent="0" shrinkToFit="false"/>
      <protection locked="true" hidden="false"/>
    </xf>
    <xf numFmtId="172" fontId="8" fillId="6" borderId="37" xfId="0" applyFont="true" applyBorder="true" applyAlignment="true" applyProtection="true">
      <alignment horizontal="center" vertical="center" textRotation="0" wrapText="true" indent="0" shrinkToFit="false"/>
      <protection locked="true" hidden="false"/>
    </xf>
    <xf numFmtId="168" fontId="8" fillId="6" borderId="37" xfId="0" applyFont="true" applyBorder="true" applyAlignment="true" applyProtection="true">
      <alignment horizontal="center" vertical="center" textRotation="0" wrapText="true" indent="0" shrinkToFit="false"/>
      <protection locked="true" hidden="false"/>
    </xf>
    <xf numFmtId="171" fontId="8" fillId="6" borderId="34" xfId="0" applyFont="true" applyBorder="true" applyAlignment="true" applyProtection="true">
      <alignment horizontal="center" vertical="center" textRotation="0" wrapText="true" indent="0" shrinkToFit="false"/>
      <protection locked="true" hidden="false"/>
    </xf>
    <xf numFmtId="171" fontId="4" fillId="0" borderId="35" xfId="0" applyFont="true" applyBorder="true" applyAlignment="true" applyProtection="true">
      <alignment horizontal="left" vertical="top" textRotation="0" wrapText="true" indent="0" shrinkToFit="false"/>
      <protection locked="true" hidden="false"/>
    </xf>
    <xf numFmtId="164" fontId="4" fillId="0" borderId="38" xfId="0" applyFont="true" applyBorder="true" applyAlignment="true" applyProtection="true">
      <alignment horizontal="center" vertical="center" textRotation="0" wrapText="true" indent="0" shrinkToFit="false"/>
      <protection locked="true" hidden="false"/>
    </xf>
    <xf numFmtId="172" fontId="4" fillId="0" borderId="39" xfId="0" applyFont="true" applyBorder="true" applyAlignment="true" applyProtection="true">
      <alignment horizontal="center" vertical="center" textRotation="0" wrapText="true" indent="0" shrinkToFit="false"/>
      <protection locked="true" hidden="false"/>
    </xf>
    <xf numFmtId="164" fontId="4" fillId="0" borderId="39" xfId="0" applyFont="true" applyBorder="true" applyAlignment="true" applyProtection="true">
      <alignment horizontal="center" vertical="center" textRotation="0" wrapText="true" indent="0" shrinkToFit="false"/>
      <protection locked="true" hidden="false"/>
    </xf>
    <xf numFmtId="171" fontId="4" fillId="0" borderId="40" xfId="0" applyFont="true" applyBorder="true" applyAlignment="true" applyProtection="true">
      <alignment horizontal="center" vertical="center" textRotation="0" wrapText="true" indent="0" shrinkToFit="false"/>
      <protection locked="true" hidden="false"/>
    </xf>
    <xf numFmtId="164" fontId="4" fillId="0" borderId="29" xfId="0" applyFont="true" applyBorder="true" applyAlignment="true" applyProtection="true">
      <alignment horizontal="center" vertical="center" textRotation="0" wrapText="true" indent="0" shrinkToFit="false"/>
      <protection locked="true" hidden="false"/>
    </xf>
    <xf numFmtId="172" fontId="4" fillId="0" borderId="30" xfId="0" applyFont="true" applyBorder="true" applyAlignment="true" applyProtection="true">
      <alignment horizontal="center" vertical="center" textRotation="0" wrapText="true" indent="0" shrinkToFit="false"/>
      <protection locked="true" hidden="false"/>
    </xf>
    <xf numFmtId="164" fontId="4" fillId="0" borderId="30" xfId="0" applyFont="true" applyBorder="true" applyAlignment="true" applyProtection="true">
      <alignment horizontal="center" vertical="center" textRotation="0" wrapText="true" indent="0" shrinkToFit="false"/>
      <protection locked="true" hidden="false"/>
    </xf>
    <xf numFmtId="171" fontId="4" fillId="0" borderId="31" xfId="0" applyFont="true" applyBorder="true" applyAlignment="true" applyProtection="true">
      <alignment horizontal="center" vertical="center" textRotation="0" wrapText="true" indent="0" shrinkToFit="false"/>
      <protection locked="true" hidden="false"/>
    </xf>
    <xf numFmtId="166" fontId="4" fillId="0" borderId="0" xfId="28" applyFont="true" applyBorder="true" applyAlignment="true" applyProtection="true">
      <alignment horizontal="general" vertical="bottom" textRotation="0" wrapText="true" indent="0" shrinkToFit="false"/>
      <protection locked="true" hidden="false"/>
    </xf>
    <xf numFmtId="166" fontId="4" fillId="0" borderId="0" xfId="28" applyFont="true" applyBorder="true" applyAlignment="true" applyProtection="true">
      <alignment horizontal="center" vertical="bottom" textRotation="0" wrapText="true" indent="0" shrinkToFit="false"/>
      <protection locked="true" hidden="false"/>
    </xf>
    <xf numFmtId="166" fontId="4" fillId="0" borderId="0" xfId="28" applyFont="true" applyBorder="true" applyAlignment="true" applyProtection="true">
      <alignment horizontal="general" vertical="center" textRotation="0" wrapText="true" indent="0" shrinkToFit="false"/>
      <protection locked="true" hidden="false"/>
    </xf>
    <xf numFmtId="166" fontId="4" fillId="5" borderId="0" xfId="28" applyFont="true" applyBorder="true" applyAlignment="true" applyProtection="true">
      <alignment horizontal="center" vertical="center" textRotation="0" wrapText="true" indent="0" shrinkToFit="false"/>
      <protection locked="true" hidden="false"/>
    </xf>
    <xf numFmtId="166" fontId="4" fillId="0" borderId="0" xfId="28" applyFont="true" applyBorder="true" applyAlignment="true" applyProtection="true">
      <alignment horizontal="general" vertical="center" textRotation="0" wrapText="false" indent="0" shrinkToFit="false"/>
      <protection locked="true" hidden="false"/>
    </xf>
    <xf numFmtId="166" fontId="4" fillId="5" borderId="0" xfId="28" applyFont="true" applyBorder="true" applyAlignment="true" applyProtection="true">
      <alignment horizontal="general" vertical="center" textRotation="0" wrapText="false" indent="0" shrinkToFit="false"/>
      <protection locked="true" hidden="false"/>
    </xf>
    <xf numFmtId="166" fontId="4" fillId="0" borderId="41" xfId="28" applyFont="true" applyBorder="true" applyAlignment="true" applyProtection="true">
      <alignment horizontal="general" vertical="center" textRotation="0" wrapText="false" indent="0" shrinkToFit="false"/>
      <protection locked="true" hidden="false"/>
    </xf>
    <xf numFmtId="169" fontId="0" fillId="0" borderId="0" xfId="0" applyFont="false" applyBorder="false" applyAlignment="true" applyProtection="true">
      <alignment horizontal="general" vertical="bottom" textRotation="0" wrapText="false" indent="0" shrinkToFit="false"/>
      <protection locked="true" hidden="false"/>
    </xf>
    <xf numFmtId="164" fontId="8" fillId="0" borderId="35" xfId="0" applyFont="true" applyBorder="true" applyAlignment="true" applyProtection="true">
      <alignment horizontal="left" vertical="top" textRotation="0" wrapText="true" indent="0" shrinkToFit="false"/>
      <protection locked="true" hidden="false"/>
    </xf>
    <xf numFmtId="164" fontId="0" fillId="0" borderId="35" xfId="0" applyFont="false" applyBorder="true" applyAlignment="true" applyProtection="true">
      <alignment horizontal="general" vertical="bottom" textRotation="0" wrapText="true" indent="0" shrinkToFit="false"/>
      <protection locked="true" hidden="false"/>
    </xf>
    <xf numFmtId="164" fontId="0" fillId="0" borderId="0" xfId="0" applyFont="false" applyBorder="true" applyAlignment="true" applyProtection="true">
      <alignment horizontal="left" vertical="bottom" textRotation="0" wrapText="true" indent="0" shrinkToFit="false"/>
      <protection locked="true" hidden="false"/>
    </xf>
    <xf numFmtId="164" fontId="0" fillId="0" borderId="0" xfId="0" applyFont="false" applyBorder="true" applyAlignment="true" applyProtection="true">
      <alignment horizontal="general" vertical="center" textRotation="0" wrapText="true" indent="0" shrinkToFit="false"/>
      <protection locked="true" hidden="false"/>
    </xf>
    <xf numFmtId="166" fontId="8" fillId="0" borderId="42" xfId="28" applyFont="true" applyBorder="true" applyAlignment="true" applyProtection="true">
      <alignment horizontal="center" vertical="bottom" textRotation="0" wrapText="true" indent="0" shrinkToFit="false"/>
      <protection locked="true" hidden="false"/>
    </xf>
    <xf numFmtId="164" fontId="0" fillId="0" borderId="43" xfId="0" applyFont="false" applyBorder="true" applyAlignment="true" applyProtection="true">
      <alignment horizontal="general" vertical="bottom" textRotation="0" wrapText="true" indent="0" shrinkToFit="false"/>
      <protection locked="true" hidden="false"/>
    </xf>
    <xf numFmtId="164" fontId="0" fillId="0" borderId="44" xfId="0" applyFont="false" applyBorder="true" applyAlignment="true" applyProtection="true">
      <alignment horizontal="left" vertical="bottom" textRotation="0" wrapText="true" indent="0" shrinkToFit="false"/>
      <protection locked="true" hidden="false"/>
    </xf>
    <xf numFmtId="164" fontId="0" fillId="0" borderId="44" xfId="0" applyFont="false" applyBorder="true" applyAlignment="true" applyProtection="true">
      <alignment horizontal="general" vertical="center" textRotation="0" wrapText="true" indent="0" shrinkToFit="false"/>
      <protection locked="true" hidden="false"/>
    </xf>
    <xf numFmtId="166" fontId="4" fillId="0" borderId="44" xfId="28" applyFont="true" applyBorder="true" applyAlignment="true" applyProtection="true">
      <alignment horizontal="general" vertical="bottom" textRotation="0" wrapText="true" indent="0" shrinkToFit="false"/>
      <protection locked="true" hidden="false"/>
    </xf>
    <xf numFmtId="166" fontId="4" fillId="0" borderId="44" xfId="28" applyFont="true" applyBorder="true" applyAlignment="true" applyProtection="true">
      <alignment horizontal="center" vertical="bottom" textRotation="0" wrapText="true" indent="0" shrinkToFit="false"/>
      <protection locked="true" hidden="false"/>
    </xf>
    <xf numFmtId="166" fontId="4" fillId="5" borderId="44" xfId="28" applyFont="true" applyBorder="true" applyAlignment="true" applyProtection="true">
      <alignment horizontal="center" vertical="center" textRotation="0" wrapText="true" indent="0" shrinkToFit="false"/>
      <protection locked="true" hidden="false"/>
    </xf>
    <xf numFmtId="166" fontId="4" fillId="0" borderId="44" xfId="28" applyFont="true" applyBorder="true" applyAlignment="true" applyProtection="true">
      <alignment horizontal="general" vertical="center" textRotation="0" wrapText="true" indent="0" shrinkToFit="false"/>
      <protection locked="true" hidden="false"/>
    </xf>
    <xf numFmtId="166" fontId="4" fillId="0" borderId="44" xfId="28" applyFont="true" applyBorder="true" applyAlignment="true" applyProtection="true">
      <alignment horizontal="general" vertical="center" textRotation="0" wrapText="false" indent="0" shrinkToFit="false"/>
      <protection locked="true" hidden="false"/>
    </xf>
    <xf numFmtId="166" fontId="4" fillId="5" borderId="44" xfId="28" applyFont="true" applyBorder="true" applyAlignment="true" applyProtection="true">
      <alignment horizontal="general" vertical="center" textRotation="0" wrapText="false" indent="0" shrinkToFit="false"/>
      <protection locked="true" hidden="false"/>
    </xf>
    <xf numFmtId="166" fontId="4" fillId="0" borderId="45" xfId="28" applyFont="true" applyBorder="true" applyAlignment="true" applyProtection="true">
      <alignment horizontal="general" vertical="center" textRotation="0" wrapText="false" indent="0" shrinkToFit="false"/>
      <protection locked="true" hidden="false"/>
    </xf>
    <xf numFmtId="164" fontId="15" fillId="0" borderId="0" xfId="0" applyFont="true" applyBorder="false" applyAlignment="true" applyProtection="true">
      <alignment horizontal="left" vertical="center" textRotation="0" wrapText="false" indent="0" shrinkToFit="false"/>
      <protection locked="true" hidden="false"/>
    </xf>
    <xf numFmtId="164" fontId="15" fillId="0" borderId="0" xfId="0" applyFont="true" applyBorder="false" applyAlignment="true" applyProtection="true">
      <alignment horizontal="general" vertical="center" textRotation="0" wrapText="false" indent="0" shrinkToFit="false"/>
      <protection locked="true" hidden="false"/>
    </xf>
    <xf numFmtId="164" fontId="15" fillId="0" borderId="0" xfId="0" applyFont="true" applyBorder="false" applyAlignment="true" applyProtection="true">
      <alignment horizontal="center" vertical="center" textRotation="0" wrapText="false" indent="0" shrinkToFit="false"/>
      <protection locked="true" hidden="false"/>
    </xf>
    <xf numFmtId="167" fontId="16" fillId="0" borderId="0" xfId="15" applyFont="true" applyBorder="true" applyAlignment="true" applyProtection="true">
      <alignment horizontal="general" vertical="center" textRotation="0" wrapText="false" indent="0" shrinkToFit="false"/>
      <protection locked="true" hidden="false"/>
    </xf>
    <xf numFmtId="172" fontId="17" fillId="0" borderId="0" xfId="0" applyFont="true" applyBorder="true" applyAlignment="true" applyProtection="true">
      <alignment horizontal="center" vertical="bottom" textRotation="0" wrapText="false" indent="0" shrinkToFit="false"/>
      <protection locked="true" hidden="false"/>
    </xf>
    <xf numFmtId="164" fontId="0" fillId="0" borderId="0" xfId="0" applyFont="true" applyBorder="false" applyAlignment="true" applyProtection="true">
      <alignment horizontal="general" vertical="bottom" textRotation="0" wrapText="false" indent="0" shrinkToFit="false"/>
      <protection locked="true" hidden="false"/>
    </xf>
    <xf numFmtId="164" fontId="0" fillId="0" borderId="0" xfId="0" applyFont="true" applyBorder="true" applyAlignment="true" applyProtection="true">
      <alignment horizontal="center" vertical="center" textRotation="0" wrapText="false" indent="0" shrinkToFit="false"/>
      <protection locked="true" hidden="false"/>
    </xf>
    <xf numFmtId="167" fontId="15" fillId="0" borderId="0" xfId="15" applyFont="true" applyBorder="true" applyAlignment="true" applyProtection="true">
      <alignment horizontal="center" vertical="center" textRotation="0" wrapText="false" indent="0" shrinkToFit="false"/>
      <protection locked="true" hidden="false"/>
    </xf>
    <xf numFmtId="176" fontId="15" fillId="0" borderId="0" xfId="0" applyFont="true" applyBorder="false" applyAlignment="true" applyProtection="true">
      <alignment horizontal="left" vertical="center" textRotation="0" wrapText="false" indent="0" shrinkToFit="false"/>
      <protection locked="true" hidden="false"/>
    </xf>
    <xf numFmtId="176" fontId="15" fillId="0" borderId="0" xfId="0" applyFont="true" applyBorder="false" applyAlignment="true" applyProtection="true">
      <alignment horizontal="general" vertical="center" textRotation="0" wrapText="false" indent="0" shrinkToFit="false"/>
      <protection locked="true" hidden="false"/>
    </xf>
    <xf numFmtId="176" fontId="15" fillId="0" borderId="0" xfId="0" applyFont="true" applyBorder="false" applyAlignment="true" applyProtection="true">
      <alignment horizontal="center" vertical="center" textRotation="0" wrapText="false" indent="0" shrinkToFit="false"/>
      <protection locked="true" hidden="false"/>
    </xf>
    <xf numFmtId="176" fontId="15" fillId="0" borderId="0" xfId="0" applyFont="true" applyBorder="false" applyAlignment="true" applyProtection="true">
      <alignment horizontal="center" vertical="center" textRotation="0" wrapText="true" indent="0" shrinkToFit="false"/>
      <protection locked="true" hidden="false"/>
    </xf>
    <xf numFmtId="164" fontId="18" fillId="0" borderId="0" xfId="0" applyFont="true" applyBorder="false" applyAlignment="true" applyProtection="true">
      <alignment horizontal="general" vertical="bottom" textRotation="0" wrapText="false" indent="0" shrinkToFit="false"/>
      <protection locked="true" hidden="false"/>
    </xf>
    <xf numFmtId="164" fontId="0" fillId="0" borderId="0" xfId="0" applyFont="true" applyBorder="false" applyAlignment="true" applyProtection="true">
      <alignment horizontal="general" vertical="center" textRotation="0" wrapText="false" indent="0" shrinkToFit="false"/>
      <protection locked="true" hidden="false"/>
    </xf>
    <xf numFmtId="164" fontId="19" fillId="0" borderId="0" xfId="0" applyFont="true" applyBorder="false" applyAlignment="true" applyProtection="true">
      <alignment horizontal="general" vertical="center" textRotation="0" wrapText="false" indent="0" shrinkToFit="false"/>
      <protection locked="true" hidden="false"/>
    </xf>
    <xf numFmtId="176" fontId="15" fillId="0" borderId="0" xfId="0" applyFont="true" applyBorder="false" applyAlignment="true" applyProtection="true">
      <alignment horizontal="left" vertical="center" textRotation="0" wrapText="true" indent="0" shrinkToFit="false"/>
      <protection locked="true" hidden="false"/>
    </xf>
    <xf numFmtId="167" fontId="15" fillId="0" borderId="0" xfId="15" applyFont="true" applyBorder="true" applyAlignment="true" applyProtection="true">
      <alignment horizontal="general" vertical="center" textRotation="0" wrapText="false" indent="0" shrinkToFit="false"/>
      <protection locked="true" hidden="false"/>
    </xf>
    <xf numFmtId="176" fontId="0" fillId="0" borderId="0" xfId="0" applyFont="true" applyBorder="false" applyAlignment="true" applyProtection="true">
      <alignment horizontal="left" vertical="center" textRotation="0" wrapText="false" indent="0" shrinkToFit="false"/>
      <protection locked="true" hidden="false"/>
    </xf>
    <xf numFmtId="164" fontId="20" fillId="0" borderId="0" xfId="0" applyFont="true" applyBorder="false" applyAlignment="true" applyProtection="true">
      <alignment horizontal="right" vertical="center" textRotation="0" wrapText="false" indent="0" shrinkToFit="false"/>
      <protection locked="true" hidden="false"/>
    </xf>
    <xf numFmtId="164" fontId="20" fillId="0" borderId="0" xfId="0" applyFont="true" applyBorder="false" applyAlignment="true" applyProtection="true">
      <alignment horizontal="center" vertical="center" textRotation="0" wrapText="false" indent="0" shrinkToFit="false"/>
      <protection locked="true" hidden="false"/>
    </xf>
    <xf numFmtId="176" fontId="15" fillId="0" borderId="0" xfId="0" applyFont="true" applyBorder="false" applyAlignment="true" applyProtection="true">
      <alignment horizontal="general" vertical="center" textRotation="0" wrapText="true" indent="0" shrinkToFit="false"/>
      <protection locked="true" hidden="false"/>
    </xf>
    <xf numFmtId="167" fontId="15" fillId="0" borderId="0" xfId="15" applyFont="true" applyBorder="true" applyAlignment="true" applyProtection="true">
      <alignment horizontal="general" vertical="center" textRotation="0" wrapText="true" indent="0" shrinkToFit="false"/>
      <protection locked="true" hidden="false"/>
    </xf>
    <xf numFmtId="164" fontId="0" fillId="5" borderId="0" xfId="0" applyFont="true" applyBorder="false" applyAlignment="true" applyProtection="true">
      <alignment horizontal="general" vertical="bottom" textRotation="0" wrapText="false" indent="0" shrinkToFit="false"/>
      <protection locked="true" hidden="false"/>
    </xf>
    <xf numFmtId="164" fontId="0" fillId="0" borderId="0" xfId="0" applyFont="true" applyBorder="false" applyAlignment="true" applyProtection="true">
      <alignment horizontal="left" vertical="center" textRotation="0" wrapText="false" indent="0" shrinkToFit="false"/>
      <protection locked="true" hidden="false"/>
    </xf>
    <xf numFmtId="164" fontId="0" fillId="0" borderId="0" xfId="0" applyFont="true" applyBorder="false" applyAlignment="true" applyProtection="true">
      <alignment horizontal="left" vertical="center" textRotation="0" wrapText="true" indent="0" shrinkToFit="false"/>
      <protection locked="true" hidden="false"/>
    </xf>
    <xf numFmtId="172" fontId="21" fillId="0" borderId="0" xfId="0" applyFont="true" applyBorder="true" applyAlignment="true" applyProtection="true">
      <alignment horizontal="center" vertical="bottom" textRotation="0" wrapText="false" indent="0" shrinkToFit="false"/>
      <protection locked="true" hidden="false"/>
    </xf>
    <xf numFmtId="164" fontId="15" fillId="0" borderId="46" xfId="0" applyFont="true" applyBorder="true" applyAlignment="true" applyProtection="true">
      <alignment horizontal="left" vertical="center" textRotation="0" wrapText="true" indent="0" shrinkToFit="false"/>
      <protection locked="true" hidden="false"/>
    </xf>
    <xf numFmtId="176" fontId="0" fillId="0" borderId="0" xfId="0" applyFont="true" applyBorder="false" applyAlignment="true" applyProtection="true">
      <alignment horizontal="left" vertical="center" textRotation="0" wrapText="true" indent="0" shrinkToFit="false"/>
      <protection locked="true" hidden="false"/>
    </xf>
    <xf numFmtId="164" fontId="22" fillId="0" borderId="0" xfId="0" applyFont="true" applyBorder="false" applyAlignment="true" applyProtection="true">
      <alignment horizontal="general" vertical="center" textRotation="0" wrapText="true" indent="0" shrinkToFit="false"/>
      <protection locked="true" hidden="false"/>
    </xf>
    <xf numFmtId="177" fontId="0" fillId="0" borderId="0" xfId="0" applyFont="true" applyBorder="false" applyAlignment="true" applyProtection="true">
      <alignment horizontal="left" vertical="center" textRotation="0" wrapText="false" indent="0" shrinkToFit="false"/>
      <protection locked="true" hidden="false"/>
    </xf>
    <xf numFmtId="177" fontId="15" fillId="0" borderId="0" xfId="0" applyFont="true" applyBorder="false" applyAlignment="true" applyProtection="true">
      <alignment horizontal="center" vertical="center" textRotation="0" wrapText="false" indent="0" shrinkToFit="false"/>
      <protection locked="true" hidden="false"/>
    </xf>
    <xf numFmtId="167" fontId="0" fillId="0" borderId="0" xfId="15" applyFont="true" applyBorder="true" applyAlignment="true" applyProtection="true">
      <alignment horizontal="general" vertical="bottom" textRotation="0" wrapText="false" indent="0" shrinkToFit="false"/>
      <protection locked="true" hidden="false"/>
    </xf>
    <xf numFmtId="172" fontId="23" fillId="0" borderId="0" xfId="0" applyFont="true" applyBorder="true" applyAlignment="true" applyProtection="true">
      <alignment horizontal="center" vertical="bottom" textRotation="0" wrapText="false" indent="0" shrinkToFit="false"/>
      <protection locked="true" hidden="false"/>
    </xf>
    <xf numFmtId="164" fontId="0" fillId="0" borderId="0" xfId="0" applyFont="true" applyBorder="true" applyAlignment="true" applyProtection="true">
      <alignment horizontal="center" vertical="bottom" textRotation="0" wrapText="false" indent="0" shrinkToFit="false"/>
      <protection locked="true" hidden="false"/>
    </xf>
    <xf numFmtId="167" fontId="0" fillId="0" borderId="0" xfId="15" applyFont="true" applyBorder="true" applyAlignment="true" applyProtection="true">
      <alignment horizontal="center" vertical="center" textRotation="0" wrapText="false" indent="0" shrinkToFit="false"/>
      <protection locked="true" hidden="false"/>
    </xf>
    <xf numFmtId="164" fontId="0" fillId="0" borderId="0" xfId="0" applyFont="true" applyBorder="false" applyAlignment="true" applyProtection="true">
      <alignment horizontal="center" vertical="center" textRotation="0" wrapText="false" indent="0" shrinkToFit="false"/>
      <protection locked="true" hidden="false"/>
    </xf>
    <xf numFmtId="169" fontId="0" fillId="0" borderId="0" xfId="0" applyFont="true" applyBorder="false" applyAlignment="true" applyProtection="true">
      <alignment horizontal="center" vertical="bottom" textRotation="0" wrapText="false" indent="0" shrinkToFit="false"/>
      <protection locked="true" hidden="false"/>
    </xf>
    <xf numFmtId="167" fontId="0" fillId="0" borderId="0" xfId="15" applyFont="true" applyBorder="true" applyAlignment="true" applyProtection="true">
      <alignment horizontal="center" vertical="bottom" textRotation="0" wrapText="false" indent="0" shrinkToFit="false"/>
      <protection locked="true" hidden="false"/>
    </xf>
    <xf numFmtId="169" fontId="15" fillId="0" borderId="0" xfId="0" applyFont="true" applyBorder="false" applyAlignment="true" applyProtection="true">
      <alignment horizontal="general" vertical="bottom" textRotation="0" wrapText="false" indent="0" shrinkToFit="false"/>
      <protection locked="true" hidden="false"/>
    </xf>
    <xf numFmtId="178" fontId="15" fillId="0" borderId="0" xfId="0" applyFont="true" applyBorder="false" applyAlignment="true" applyProtection="true">
      <alignment horizontal="general" vertical="bottom" textRotation="0" wrapText="false" indent="0" shrinkToFit="false"/>
      <protection locked="true" hidden="false"/>
    </xf>
    <xf numFmtId="167" fontId="15" fillId="0" borderId="0" xfId="15" applyFont="true" applyBorder="true" applyAlignment="true" applyProtection="true">
      <alignment horizontal="left" vertical="bottom" textRotation="0" wrapText="false" indent="0" shrinkToFit="false"/>
      <protection locked="true" hidden="false"/>
    </xf>
    <xf numFmtId="176" fontId="15" fillId="0" borderId="0" xfId="0" applyFont="true" applyBorder="false" applyAlignment="true" applyProtection="true">
      <alignment horizontal="left" vertical="bottom" textRotation="0" wrapText="false" indent="0" shrinkToFit="false"/>
      <protection locked="true" hidden="false"/>
    </xf>
    <xf numFmtId="176" fontId="15" fillId="5" borderId="0" xfId="0" applyFont="true" applyBorder="false" applyAlignment="true" applyProtection="true">
      <alignment horizontal="left" vertical="bottom" textRotation="0" wrapText="false" indent="0" shrinkToFit="false"/>
      <protection locked="true" hidden="false"/>
    </xf>
    <xf numFmtId="167" fontId="0" fillId="0" borderId="0" xfId="15" applyFont="true" applyBorder="true" applyAlignment="true" applyProtection="true">
      <alignment horizontal="right" vertical="bottom" textRotation="0" wrapText="false" indent="0" shrinkToFit="false"/>
      <protection locked="true" hidden="false"/>
    </xf>
    <xf numFmtId="167" fontId="0" fillId="0" borderId="0" xfId="15" applyFont="true" applyBorder="true" applyAlignment="true" applyProtection="true">
      <alignment horizontal="left" vertical="bottom" textRotation="0" wrapText="false" indent="0" shrinkToFit="false"/>
      <protection locked="true" hidden="false"/>
    </xf>
    <xf numFmtId="164" fontId="0" fillId="0" borderId="0" xfId="0" applyFont="true" applyBorder="false" applyAlignment="true" applyProtection="true">
      <alignment horizontal="center" vertical="bottom" textRotation="0" wrapText="false" indent="0" shrinkToFit="false"/>
      <protection locked="true" hidden="false"/>
    </xf>
    <xf numFmtId="169" fontId="0" fillId="5" borderId="0" xfId="0" applyFont="true" applyBorder="false" applyAlignment="true" applyProtection="true">
      <alignment horizontal="center" vertical="bottom" textRotation="0" wrapText="false" indent="0" shrinkToFit="false"/>
      <protection locked="true" hidden="false"/>
    </xf>
    <xf numFmtId="174" fontId="0" fillId="0" borderId="0" xfId="0" applyFont="true" applyBorder="false" applyAlignment="true" applyProtection="true">
      <alignment horizontal="center" vertical="bottom" textRotation="0" wrapText="false" indent="0" shrinkToFit="false"/>
      <protection locked="true" hidden="false"/>
    </xf>
    <xf numFmtId="164" fontId="20" fillId="0" borderId="0" xfId="0" applyFont="true" applyBorder="false" applyAlignment="true" applyProtection="true">
      <alignment horizontal="left" vertical="center" textRotation="0" wrapText="false" indent="0" shrinkToFit="false"/>
      <protection locked="true" hidden="false"/>
    </xf>
    <xf numFmtId="167" fontId="15" fillId="0" borderId="0" xfId="15" applyFont="true" applyBorder="true" applyAlignment="true" applyProtection="true">
      <alignment horizontal="left" vertical="center" textRotation="0" wrapText="false" indent="0" shrinkToFit="false"/>
      <protection locked="true" hidden="false"/>
    </xf>
    <xf numFmtId="174" fontId="0" fillId="0" borderId="0" xfId="0" applyFont="true" applyBorder="false" applyAlignment="true" applyProtection="true">
      <alignment horizontal="right" vertical="bottom" textRotation="0" wrapText="false" indent="0" shrinkToFit="false"/>
      <protection locked="true" hidden="false"/>
    </xf>
    <xf numFmtId="164" fontId="20" fillId="0" borderId="0" xfId="0" applyFont="true" applyBorder="false" applyAlignment="true" applyProtection="true">
      <alignment horizontal="center" vertical="bottom" textRotation="0" wrapText="false" indent="0" shrinkToFit="false"/>
      <protection locked="true" hidden="false"/>
    </xf>
    <xf numFmtId="174" fontId="20" fillId="0" borderId="0" xfId="0" applyFont="true" applyBorder="false" applyAlignment="true" applyProtection="true">
      <alignment horizontal="right" vertical="bottom" textRotation="0" wrapText="false" indent="0" shrinkToFit="false"/>
      <protection locked="true" hidden="false"/>
    </xf>
    <xf numFmtId="167" fontId="15" fillId="0" borderId="0" xfId="15" applyFont="true" applyBorder="true" applyAlignment="true" applyProtection="true">
      <alignment horizontal="right" vertical="center" textRotation="0" wrapText="false" indent="0" shrinkToFit="false"/>
      <protection locked="true" hidden="false"/>
    </xf>
    <xf numFmtId="164" fontId="15" fillId="0" borderId="0" xfId="0" applyFont="true" applyBorder="false" applyAlignment="true" applyProtection="true">
      <alignment horizontal="center" vertical="bottom" textRotation="0" wrapText="false" indent="0" shrinkToFit="false"/>
      <protection locked="true" hidden="false"/>
    </xf>
    <xf numFmtId="169" fontId="15" fillId="0" borderId="0" xfId="0" applyFont="true" applyBorder="false" applyAlignment="true" applyProtection="true">
      <alignment horizontal="left" vertical="bottom" textRotation="0" wrapText="false" indent="0" shrinkToFit="false"/>
      <protection locked="true" hidden="false"/>
    </xf>
    <xf numFmtId="178" fontId="15" fillId="0" borderId="0" xfId="0" applyFont="true" applyBorder="false" applyAlignment="true" applyProtection="true">
      <alignment horizontal="left" vertical="bottom" textRotation="0" wrapText="false" indent="0" shrinkToFit="false"/>
      <protection locked="true" hidden="false"/>
    </xf>
    <xf numFmtId="169" fontId="0" fillId="0" borderId="0" xfId="0" applyFont="true" applyBorder="false" applyAlignment="true" applyProtection="true">
      <alignment horizontal="center" vertical="center" textRotation="0" wrapText="false" indent="0" shrinkToFit="false"/>
      <protection locked="true" hidden="false"/>
    </xf>
    <xf numFmtId="178" fontId="0" fillId="0" borderId="0" xfId="0" applyFont="true" applyBorder="false" applyAlignment="true" applyProtection="true">
      <alignment horizontal="general" vertical="bottom" textRotation="0" wrapText="false" indent="0" shrinkToFit="false"/>
      <protection locked="true" hidden="false"/>
    </xf>
    <xf numFmtId="178" fontId="0" fillId="0" borderId="0" xfId="0" applyFont="true" applyBorder="false" applyAlignment="true" applyProtection="true">
      <alignment horizontal="center" vertical="bottom" textRotation="0" wrapText="false" indent="0" shrinkToFit="false"/>
      <protection locked="true" hidden="false"/>
    </xf>
    <xf numFmtId="178" fontId="20" fillId="0" borderId="0" xfId="0" applyFont="true" applyBorder="false" applyAlignment="true" applyProtection="true">
      <alignment horizontal="center" vertical="bottom" textRotation="0" wrapText="false" indent="0" shrinkToFit="false"/>
      <protection locked="true" hidden="false"/>
    </xf>
    <xf numFmtId="174" fontId="0" fillId="0" borderId="0" xfId="0" applyFont="true" applyBorder="true" applyAlignment="true" applyProtection="true">
      <alignment horizontal="left" vertical="bottom" textRotation="0" wrapText="true" indent="0" shrinkToFit="false"/>
      <protection locked="true" hidden="false"/>
    </xf>
    <xf numFmtId="174" fontId="0" fillId="0" borderId="0" xfId="0" applyFont="true" applyBorder="true" applyAlignment="true" applyProtection="true">
      <alignment horizontal="center" vertical="bottom" textRotation="0" wrapText="true" indent="0" shrinkToFit="false"/>
      <protection locked="true" hidden="false"/>
    </xf>
    <xf numFmtId="167" fontId="7" fillId="0" borderId="0" xfId="15" applyFont="true" applyBorder="true" applyAlignment="true" applyProtection="true">
      <alignment horizontal="general" vertical="bottom" textRotation="0" wrapText="false" indent="0" shrinkToFit="false"/>
      <protection locked="true" hidden="false"/>
    </xf>
    <xf numFmtId="176" fontId="0" fillId="0" borderId="0" xfId="0" applyFont="true" applyBorder="false" applyAlignment="true" applyProtection="true">
      <alignment horizontal="general" vertical="bottom" textRotation="0" wrapText="false" indent="0" shrinkToFit="false"/>
      <protection locked="true" hidden="false"/>
    </xf>
    <xf numFmtId="178" fontId="0" fillId="0" borderId="0" xfId="0" applyFont="true" applyBorder="false" applyAlignment="true" applyProtection="true">
      <alignment horizontal="center" vertical="center" textRotation="0" wrapText="false" indent="0" shrinkToFit="false"/>
      <protection locked="true" hidden="false"/>
    </xf>
    <xf numFmtId="167" fontId="15" fillId="0" borderId="0" xfId="15" applyFont="true" applyBorder="true" applyAlignment="true" applyProtection="true">
      <alignment horizontal="general" vertical="bottom" textRotation="0" wrapText="false" indent="0" shrinkToFit="false"/>
      <protection locked="true" hidden="false"/>
    </xf>
    <xf numFmtId="167" fontId="20" fillId="0" borderId="0" xfId="15" applyFont="true" applyBorder="true" applyAlignment="true" applyProtection="true">
      <alignment horizontal="center" vertical="bottom" textRotation="0" wrapText="false" indent="0" shrinkToFit="false"/>
      <protection locked="true" hidden="false"/>
    </xf>
    <xf numFmtId="178" fontId="0" fillId="0" borderId="0" xfId="0" applyFont="true" applyBorder="false" applyAlignment="true" applyProtection="true">
      <alignment horizontal="left" vertical="bottom" textRotation="0" wrapText="false" indent="0" shrinkToFit="false"/>
      <protection locked="true" hidden="false"/>
    </xf>
    <xf numFmtId="164" fontId="22" fillId="0" borderId="0" xfId="0" applyFont="true" applyBorder="false" applyAlignment="true" applyProtection="true">
      <alignment horizontal="left" vertical="center" textRotation="0" wrapText="true" indent="0" shrinkToFit="false"/>
      <protection locked="true" hidden="false"/>
    </xf>
    <xf numFmtId="176" fontId="15" fillId="0" borderId="0" xfId="0" applyFont="true" applyBorder="true" applyAlignment="true" applyProtection="true">
      <alignment horizontal="right" vertical="center" textRotation="0" wrapText="false" indent="0" shrinkToFit="false"/>
      <protection locked="true" hidden="false"/>
    </xf>
    <xf numFmtId="169" fontId="0" fillId="0" borderId="0" xfId="0" applyFont="true" applyBorder="false" applyAlignment="true" applyProtection="true">
      <alignment horizontal="general" vertical="bottom" textRotation="0" wrapText="false" indent="0" shrinkToFit="false"/>
      <protection locked="true" hidden="false"/>
    </xf>
    <xf numFmtId="176" fontId="0" fillId="0" borderId="0" xfId="0" applyFont="true" applyBorder="false" applyAlignment="true" applyProtection="true">
      <alignment horizontal="left" vertical="bottom" textRotation="0" wrapText="false" indent="0" shrinkToFit="false"/>
      <protection locked="true" hidden="false"/>
    </xf>
    <xf numFmtId="164" fontId="15" fillId="0" borderId="0" xfId="0" applyFont="true" applyBorder="true" applyAlignment="true" applyProtection="true">
      <alignment horizontal="right" vertical="center" textRotation="0" wrapText="false" indent="0" shrinkToFit="false"/>
      <protection locked="true" hidden="false"/>
    </xf>
    <xf numFmtId="176" fontId="20" fillId="0" borderId="0" xfId="0" applyFont="true" applyBorder="false" applyAlignment="true" applyProtection="true">
      <alignment horizontal="left" vertical="center" textRotation="0" wrapText="false" indent="0" shrinkToFit="false"/>
      <protection locked="true" hidden="false"/>
    </xf>
    <xf numFmtId="164" fontId="20" fillId="0" borderId="0" xfId="0" applyFont="true" applyBorder="false" applyAlignment="true" applyProtection="true">
      <alignment horizontal="general" vertical="center" textRotation="0" wrapText="false" indent="0" shrinkToFit="false"/>
      <protection locked="true" hidden="false"/>
    </xf>
    <xf numFmtId="167" fontId="20" fillId="0" borderId="0" xfId="15" applyFont="true" applyBorder="true" applyAlignment="true" applyProtection="true">
      <alignment horizontal="general" vertical="center" textRotation="0" wrapText="false" indent="0" shrinkToFit="false"/>
      <protection locked="true" hidden="false"/>
    </xf>
    <xf numFmtId="167" fontId="24" fillId="0" borderId="0" xfId="15" applyFont="true" applyBorder="true" applyAlignment="true" applyProtection="true">
      <alignment horizontal="general" vertical="bottom" textRotation="0" wrapText="false" indent="0" shrinkToFit="false"/>
      <protection locked="true" hidden="false"/>
    </xf>
    <xf numFmtId="176" fontId="20" fillId="0" borderId="0" xfId="0" applyFont="true" applyBorder="false" applyAlignment="true" applyProtection="true">
      <alignment horizontal="left" vertical="bottom" textRotation="0" wrapText="false" indent="0" shrinkToFit="false"/>
      <protection locked="true" hidden="false"/>
    </xf>
    <xf numFmtId="169" fontId="24" fillId="0" borderId="0" xfId="0" applyFont="true" applyBorder="false" applyAlignment="true" applyProtection="true">
      <alignment horizontal="right" vertical="bottom" textRotation="0" wrapText="false" indent="0" shrinkToFit="false"/>
      <protection locked="true" hidden="false"/>
    </xf>
    <xf numFmtId="167" fontId="24" fillId="0" borderId="0" xfId="15" applyFont="true" applyBorder="true" applyAlignment="true" applyProtection="true">
      <alignment horizontal="left" vertical="bottom" textRotation="0" wrapText="false" indent="0" shrinkToFit="false"/>
      <protection locked="true" hidden="false"/>
    </xf>
    <xf numFmtId="164" fontId="22" fillId="0" borderId="0" xfId="0" applyFont="true" applyBorder="false" applyAlignment="true" applyProtection="true">
      <alignment horizontal="left" vertical="center" textRotation="0" wrapText="true" indent="1" shrinkToFit="false"/>
      <protection locked="true" hidden="false"/>
    </xf>
    <xf numFmtId="167" fontId="25" fillId="0" borderId="0" xfId="15" applyFont="true" applyBorder="true" applyAlignment="true" applyProtection="true">
      <alignment horizontal="left" vertical="bottom" textRotation="0" wrapText="false" indent="0" shrinkToFit="false"/>
      <protection locked="true" hidden="false"/>
    </xf>
    <xf numFmtId="164" fontId="15" fillId="0" borderId="0" xfId="0" applyFont="true" applyBorder="false" applyAlignment="true" applyProtection="true">
      <alignment horizontal="general" vertical="bottom" textRotation="0" wrapText="false" indent="0" shrinkToFit="false"/>
      <protection locked="true" hidden="false"/>
    </xf>
    <xf numFmtId="164" fontId="26" fillId="0" borderId="0" xfId="0" applyFont="true" applyBorder="false" applyAlignment="true" applyProtection="true">
      <alignment horizontal="left" vertical="center" textRotation="0" wrapText="true" indent="0" shrinkToFit="false"/>
      <protection locked="true" hidden="false"/>
    </xf>
    <xf numFmtId="176" fontId="15" fillId="0" borderId="0" xfId="0" applyFont="true" applyBorder="true" applyAlignment="true" applyProtection="true">
      <alignment horizontal="left" vertical="center" textRotation="0" wrapText="false" indent="0" shrinkToFit="false"/>
      <protection locked="true" hidden="false"/>
    </xf>
    <xf numFmtId="176" fontId="15" fillId="0" borderId="0" xfId="0" applyFont="true" applyBorder="true" applyAlignment="true" applyProtection="true">
      <alignment horizontal="left" vertical="center" textRotation="0" wrapText="true" indent="0" shrinkToFit="false"/>
      <protection locked="true" hidden="false"/>
    </xf>
    <xf numFmtId="167" fontId="15" fillId="0" borderId="0" xfId="15" applyFont="true" applyBorder="true" applyAlignment="true" applyProtection="true">
      <alignment horizontal="general" vertical="top" textRotation="0" wrapText="true" indent="0" shrinkToFit="false"/>
      <protection locked="true" hidden="false"/>
    </xf>
    <xf numFmtId="176" fontId="15" fillId="0" borderId="0" xfId="0" applyFont="true" applyBorder="false" applyAlignment="true" applyProtection="true">
      <alignment horizontal="general" vertical="top" textRotation="0" wrapText="true" indent="0" shrinkToFit="false"/>
      <protection locked="true" hidden="false"/>
    </xf>
    <xf numFmtId="164" fontId="15" fillId="0" borderId="0" xfId="0" applyFont="true" applyBorder="false" applyAlignment="true" applyProtection="true">
      <alignment horizontal="left" vertical="center" textRotation="0" wrapText="true" indent="0" shrinkToFit="false"/>
      <protection locked="true" hidden="false"/>
    </xf>
    <xf numFmtId="167" fontId="22" fillId="0" borderId="0" xfId="15" applyFont="true" applyBorder="true" applyAlignment="true" applyProtection="true">
      <alignment horizontal="center" vertical="center" textRotation="0" wrapText="false" indent="0" shrinkToFit="false"/>
      <protection locked="true" hidden="false"/>
    </xf>
    <xf numFmtId="177" fontId="15" fillId="0" borderId="0" xfId="0" applyFont="true" applyBorder="false" applyAlignment="true" applyProtection="true">
      <alignment horizontal="left" vertical="center" textRotation="0" wrapText="false" indent="0" shrinkToFit="false"/>
      <protection locked="true" hidden="false"/>
    </xf>
    <xf numFmtId="164" fontId="15" fillId="0" borderId="0" xfId="0" applyFont="true" applyBorder="false" applyAlignment="true" applyProtection="true">
      <alignment horizontal="right" vertical="center" textRotation="0" wrapText="false" indent="0" shrinkToFit="false"/>
      <protection locked="true" hidden="false"/>
    </xf>
    <xf numFmtId="174" fontId="15" fillId="0" borderId="0" xfId="0" applyFont="true" applyBorder="false" applyAlignment="true" applyProtection="true">
      <alignment horizontal="center" vertical="bottom" textRotation="0" wrapText="false" indent="0" shrinkToFit="false"/>
      <protection locked="true" hidden="false"/>
    </xf>
    <xf numFmtId="174" fontId="20" fillId="0" borderId="0" xfId="0" applyFont="true" applyBorder="false" applyAlignment="true" applyProtection="true">
      <alignment horizontal="center" vertical="bottom" textRotation="0" wrapText="false" indent="0" shrinkToFit="false"/>
      <protection locked="true" hidden="false"/>
    </xf>
    <xf numFmtId="164" fontId="19" fillId="0" borderId="0" xfId="0" applyFont="true" applyBorder="false" applyAlignment="true" applyProtection="true">
      <alignment horizontal="left" vertical="center" textRotation="0" wrapText="false" indent="0" shrinkToFit="false"/>
      <protection locked="true" hidden="false"/>
    </xf>
    <xf numFmtId="164" fontId="19" fillId="0" borderId="0" xfId="0" applyFont="true" applyBorder="false" applyAlignment="true" applyProtection="true">
      <alignment horizontal="center" vertical="center" textRotation="0" wrapText="false" indent="0" shrinkToFit="false"/>
      <protection locked="true" hidden="false"/>
    </xf>
    <xf numFmtId="167" fontId="19" fillId="0" borderId="0" xfId="15" applyFont="true" applyBorder="true" applyAlignment="true" applyProtection="true">
      <alignment horizontal="general" vertical="center" textRotation="0" wrapText="false" indent="0" shrinkToFit="false"/>
      <protection locked="true" hidden="false"/>
    </xf>
    <xf numFmtId="167" fontId="27" fillId="0" borderId="0" xfId="15" applyFont="true" applyBorder="true" applyAlignment="true" applyProtection="true">
      <alignment horizontal="general" vertical="bottom" textRotation="0" wrapText="false" indent="0" shrinkToFit="false"/>
      <protection locked="true" hidden="false"/>
    </xf>
    <xf numFmtId="178" fontId="0" fillId="0" borderId="0" xfId="0" applyFont="false" applyBorder="false" applyAlignment="true" applyProtection="true">
      <alignment horizontal="center" vertical="bottom" textRotation="0" wrapText="false" indent="0" shrinkToFit="false"/>
      <protection locked="true" hidden="false"/>
    </xf>
    <xf numFmtId="169" fontId="0" fillId="0" borderId="0" xfId="0" applyFont="false" applyBorder="false" applyAlignment="true" applyProtection="true">
      <alignment horizontal="center" vertical="bottom" textRotation="0" wrapText="false" indent="0" shrinkToFit="false"/>
      <protection locked="true" hidden="false"/>
    </xf>
    <xf numFmtId="164" fontId="28" fillId="0" borderId="0" xfId="0" applyFont="true" applyBorder="false" applyAlignment="true" applyProtection="true">
      <alignment horizontal="left" vertical="center" textRotation="0" wrapText="false" indent="0" shrinkToFit="false"/>
      <protection locked="true" hidden="false"/>
    </xf>
    <xf numFmtId="167" fontId="16" fillId="0" borderId="0" xfId="15" applyFont="true" applyBorder="true" applyAlignment="true" applyProtection="true">
      <alignment horizontal="center" vertical="center" textRotation="0" wrapText="false" indent="0" shrinkToFit="false"/>
      <protection locked="true" hidden="false"/>
    </xf>
    <xf numFmtId="167" fontId="7" fillId="0" borderId="0" xfId="15" applyFont="true" applyBorder="true" applyAlignment="true" applyProtection="true">
      <alignment horizontal="center" vertical="bottom" textRotation="0" wrapText="false" indent="0" shrinkToFit="false"/>
      <protection locked="true" hidden="false"/>
    </xf>
    <xf numFmtId="169" fontId="15" fillId="0" borderId="0" xfId="0" applyFont="true" applyBorder="false" applyAlignment="true" applyProtection="true">
      <alignment horizontal="center" vertical="bottom" textRotation="0" wrapText="false" indent="0" shrinkToFit="false"/>
      <protection locked="true" hidden="false"/>
    </xf>
    <xf numFmtId="174" fontId="0" fillId="0" borderId="0" xfId="0" applyFont="true" applyBorder="false" applyAlignment="true" applyProtection="true">
      <alignment horizontal="center" vertical="center" textRotation="0" wrapText="false" indent="0" shrinkToFit="false"/>
      <protection locked="true" hidden="false"/>
    </xf>
    <xf numFmtId="164" fontId="15" fillId="0" borderId="0" xfId="0" applyFont="true" applyBorder="true" applyAlignment="true" applyProtection="true">
      <alignment horizontal="left" vertical="top" textRotation="0" wrapText="true" indent="0" shrinkToFit="false"/>
      <protection locked="true" hidden="false"/>
    </xf>
    <xf numFmtId="164" fontId="0" fillId="0" borderId="0" xfId="0" applyFont="true" applyBorder="false" applyAlignment="true" applyProtection="true">
      <alignment horizontal="left" vertical="bottom" textRotation="0" wrapText="false" indent="0" shrinkToFit="false"/>
      <protection locked="true" hidden="false"/>
    </xf>
    <xf numFmtId="179" fontId="15" fillId="0" borderId="0" xfId="0" applyFont="true" applyBorder="false" applyAlignment="true" applyProtection="true">
      <alignment horizontal="left" vertical="center" textRotation="0" wrapText="false" indent="0" shrinkToFit="false"/>
      <protection locked="true" hidden="false"/>
    </xf>
    <xf numFmtId="167" fontId="20" fillId="0" borderId="0" xfId="15" applyFont="true" applyBorder="true" applyAlignment="true" applyProtection="true">
      <alignment horizontal="center" vertical="center" textRotation="0" wrapText="false" indent="0" shrinkToFit="false"/>
      <protection locked="true" hidden="false"/>
    </xf>
    <xf numFmtId="167" fontId="24" fillId="0" borderId="0" xfId="15" applyFont="true" applyBorder="true" applyAlignment="true" applyProtection="true">
      <alignment horizontal="center" vertical="bottom" textRotation="0" wrapText="false" indent="0" shrinkToFit="false"/>
      <protection locked="true" hidden="false"/>
    </xf>
    <xf numFmtId="169" fontId="24" fillId="0" borderId="0" xfId="0" applyFont="true" applyBorder="false" applyAlignment="true" applyProtection="true">
      <alignment horizontal="center" vertical="bottom" textRotation="0" wrapText="false" indent="0" shrinkToFit="false"/>
      <protection locked="true" hidden="false"/>
    </xf>
    <xf numFmtId="164" fontId="19" fillId="0" borderId="0" xfId="0" applyFont="true" applyBorder="false" applyAlignment="true" applyProtection="true">
      <alignment horizontal="left" vertical="center" textRotation="0" wrapText="true" indent="0" shrinkToFit="false"/>
      <protection locked="true" hidden="false"/>
    </xf>
    <xf numFmtId="164" fontId="19" fillId="0" borderId="0" xfId="0" applyFont="true" applyBorder="false" applyAlignment="true" applyProtection="true">
      <alignment horizontal="center" vertical="center" textRotation="0" wrapText="true" indent="0" shrinkToFit="false"/>
      <protection locked="true" hidden="false"/>
    </xf>
    <xf numFmtId="167" fontId="19" fillId="0" borderId="0" xfId="15" applyFont="true" applyBorder="true" applyAlignment="true" applyProtection="true">
      <alignment horizontal="general" vertical="center" textRotation="0" wrapText="true" indent="0" shrinkToFit="false"/>
      <protection locked="true" hidden="false"/>
    </xf>
    <xf numFmtId="164" fontId="19" fillId="0" borderId="0" xfId="0" applyFont="true" applyBorder="false" applyAlignment="true" applyProtection="true">
      <alignment horizontal="right" vertical="bottom" textRotation="0" wrapText="false" indent="0" shrinkToFit="false"/>
      <protection locked="true" hidden="false"/>
    </xf>
    <xf numFmtId="169" fontId="19" fillId="0" borderId="0" xfId="0" applyFont="true" applyBorder="false" applyAlignment="true" applyProtection="true">
      <alignment horizontal="right" vertical="bottom" textRotation="0" wrapText="false" indent="0" shrinkToFit="false"/>
      <protection locked="true" hidden="false"/>
    </xf>
    <xf numFmtId="167" fontId="19" fillId="0" borderId="0" xfId="15" applyFont="true" applyBorder="true" applyAlignment="true" applyProtection="true">
      <alignment horizontal="right" vertical="bottom" textRotation="0" wrapText="false" indent="0" shrinkToFit="false"/>
      <protection locked="true" hidden="false"/>
    </xf>
    <xf numFmtId="164" fontId="19" fillId="0" borderId="0" xfId="0" applyFont="true" applyBorder="false" applyAlignment="true" applyProtection="true">
      <alignment horizontal="right" vertical="center" textRotation="0" wrapText="false" indent="0" shrinkToFit="false"/>
      <protection locked="true" hidden="false"/>
    </xf>
    <xf numFmtId="167" fontId="19" fillId="0" borderId="0" xfId="15" applyFont="true" applyBorder="true" applyAlignment="true" applyProtection="true">
      <alignment horizontal="center" vertical="center" textRotation="0" wrapText="false" indent="0" shrinkToFit="false"/>
      <protection locked="true" hidden="false"/>
    </xf>
    <xf numFmtId="167" fontId="29" fillId="0" borderId="0" xfId="15" applyFont="true" applyBorder="true" applyAlignment="true" applyProtection="true">
      <alignment horizontal="right" vertical="bottom" textRotation="0" wrapText="false" indent="0" shrinkToFit="false"/>
      <protection locked="true" hidden="false"/>
    </xf>
    <xf numFmtId="177" fontId="0" fillId="0" borderId="0" xfId="0" applyFont="true" applyBorder="false" applyAlignment="true" applyProtection="true">
      <alignment horizontal="center" vertical="center" textRotation="0" wrapText="false" indent="0" shrinkToFit="false"/>
      <protection locked="true" hidden="false"/>
    </xf>
    <xf numFmtId="178" fontId="15" fillId="0" borderId="0" xfId="0" applyFont="true" applyBorder="false" applyAlignment="true" applyProtection="true">
      <alignment horizontal="center" vertical="center" textRotation="0" wrapText="false" indent="0" shrinkToFit="false"/>
      <protection locked="true" hidden="false"/>
    </xf>
    <xf numFmtId="164" fontId="28" fillId="0" borderId="0" xfId="0" applyFont="true" applyBorder="false" applyAlignment="true" applyProtection="true">
      <alignment horizontal="general" vertical="center" textRotation="0" wrapText="false" indent="0" shrinkToFit="false"/>
      <protection locked="true" hidden="false"/>
    </xf>
    <xf numFmtId="180" fontId="15" fillId="0" borderId="0" xfId="0" applyFont="true" applyBorder="false" applyAlignment="true" applyProtection="true">
      <alignment horizontal="center" vertical="center" textRotation="0" wrapText="false" indent="0" shrinkToFit="false"/>
      <protection locked="true" hidden="false"/>
    </xf>
    <xf numFmtId="164" fontId="30" fillId="0" borderId="0" xfId="0" applyFont="true" applyBorder="false" applyAlignment="true" applyProtection="true">
      <alignment horizontal="general" vertical="center" textRotation="0" wrapText="false" indent="0" shrinkToFit="false"/>
      <protection locked="true" hidden="false"/>
    </xf>
    <xf numFmtId="180" fontId="20" fillId="0" borderId="0" xfId="0" applyFont="true" applyBorder="false" applyAlignment="true" applyProtection="true">
      <alignment horizontal="center" vertical="center" textRotation="0" wrapText="false" indent="0" shrinkToFit="false"/>
      <protection locked="true" hidden="false"/>
    </xf>
    <xf numFmtId="181" fontId="0" fillId="0" borderId="0" xfId="0" applyFont="true" applyBorder="false" applyAlignment="true" applyProtection="true">
      <alignment horizontal="center" vertical="bottom" textRotation="0" wrapText="false" indent="0" shrinkToFit="false"/>
      <protection locked="true" hidden="false"/>
    </xf>
    <xf numFmtId="167" fontId="15" fillId="0" borderId="0" xfId="15" applyFont="true" applyBorder="true" applyAlignment="true" applyProtection="true">
      <alignment horizontal="center" vertical="bottom" textRotation="0" wrapText="false" indent="0" shrinkToFit="false"/>
      <protection locked="true" hidden="false"/>
    </xf>
    <xf numFmtId="176" fontId="28" fillId="0" borderId="0" xfId="0" applyFont="true" applyBorder="false" applyAlignment="true" applyProtection="true">
      <alignment horizontal="left" vertical="center" textRotation="0" wrapText="false" indent="0" shrinkToFit="false"/>
      <protection locked="true" hidden="false"/>
    </xf>
    <xf numFmtId="178" fontId="15" fillId="0" borderId="0" xfId="0" applyFont="true" applyBorder="false" applyAlignment="true" applyProtection="true">
      <alignment horizontal="center" vertical="bottom" textRotation="0" wrapText="false" indent="0" shrinkToFit="false"/>
      <protection locked="true" hidden="false"/>
    </xf>
    <xf numFmtId="167" fontId="28" fillId="0" borderId="0" xfId="15" applyFont="true" applyBorder="true" applyAlignment="true" applyProtection="true">
      <alignment horizontal="center" vertical="center" textRotation="0" wrapText="false" indent="0" shrinkToFit="false"/>
      <protection locked="true" hidden="false"/>
    </xf>
    <xf numFmtId="169" fontId="20" fillId="0" borderId="0" xfId="0" applyFont="true" applyBorder="false" applyAlignment="true" applyProtection="true">
      <alignment horizontal="center" vertical="bottom" textRotation="0" wrapText="false" indent="0" shrinkToFit="false"/>
      <protection locked="true" hidden="false"/>
    </xf>
    <xf numFmtId="174" fontId="15" fillId="0" borderId="0" xfId="0" applyFont="true" applyBorder="false" applyAlignment="true" applyProtection="true">
      <alignment horizontal="center" vertical="center" textRotation="0" wrapText="false" indent="0" shrinkToFit="false"/>
      <protection locked="true" hidden="false"/>
    </xf>
    <xf numFmtId="164" fontId="28" fillId="0" borderId="0" xfId="0" applyFont="true" applyBorder="false" applyAlignment="true" applyProtection="true">
      <alignment horizontal="right" vertical="center" textRotation="0" wrapText="false" indent="0" shrinkToFit="false"/>
      <protection locked="true" hidden="false"/>
    </xf>
    <xf numFmtId="176" fontId="0" fillId="0" borderId="0" xfId="0" applyFont="true" applyBorder="false" applyAlignment="true" applyProtection="true">
      <alignment horizontal="center" vertical="bottom" textRotation="0" wrapText="false" indent="0" shrinkToFit="false"/>
      <protection locked="true" hidden="false"/>
    </xf>
    <xf numFmtId="178" fontId="18" fillId="0" borderId="0" xfId="0" applyFont="true" applyBorder="false" applyAlignment="true" applyProtection="true">
      <alignment horizontal="right" vertical="center" textRotation="0" wrapText="false" indent="0" shrinkToFit="false"/>
      <protection locked="true" hidden="false"/>
    </xf>
    <xf numFmtId="169" fontId="18" fillId="0" borderId="0" xfId="0" applyFont="true" applyBorder="false" applyAlignment="true" applyProtection="true">
      <alignment horizontal="right" vertical="center" textRotation="0" wrapText="false" indent="0" shrinkToFit="false"/>
      <protection locked="true" hidden="false"/>
    </xf>
    <xf numFmtId="169" fontId="16" fillId="0" borderId="0" xfId="0" applyFont="true" applyBorder="false" applyAlignment="true" applyProtection="true">
      <alignment horizontal="center" vertical="bottom" textRotation="0" wrapText="false" indent="0" shrinkToFit="false"/>
      <protection locked="true" hidden="false"/>
    </xf>
    <xf numFmtId="176" fontId="20" fillId="0" borderId="0" xfId="0" applyFont="true" applyBorder="false" applyAlignment="true" applyProtection="true">
      <alignment horizontal="general" vertical="center" textRotation="0" wrapText="false" indent="0" shrinkToFit="false"/>
      <protection locked="true" hidden="false"/>
    </xf>
    <xf numFmtId="176" fontId="20" fillId="0" borderId="0" xfId="0" applyFont="true" applyBorder="false" applyAlignment="true" applyProtection="true">
      <alignment horizontal="center" vertical="center" textRotation="0" wrapText="false" indent="0" shrinkToFit="false"/>
      <protection locked="true" hidden="false"/>
    </xf>
    <xf numFmtId="169" fontId="0" fillId="0" borderId="0" xfId="15" applyFont="true" applyBorder="true" applyAlignment="true" applyProtection="true">
      <alignment horizontal="right" vertical="bottom" textRotation="0" wrapText="false" indent="0" shrinkToFit="false"/>
      <protection locked="true" hidden="false"/>
    </xf>
    <xf numFmtId="167" fontId="31" fillId="0" borderId="0" xfId="15" applyFont="true" applyBorder="true" applyAlignment="true" applyProtection="true">
      <alignment horizontal="center" vertical="bottom" textRotation="0" wrapText="false" indent="0" shrinkToFit="false"/>
      <protection locked="true" hidden="false"/>
    </xf>
    <xf numFmtId="178" fontId="24" fillId="0" borderId="0" xfId="0" applyFont="true" applyBorder="false" applyAlignment="true" applyProtection="true">
      <alignment horizontal="center" vertical="bottom" textRotation="0" wrapText="false" indent="0" shrinkToFit="false"/>
      <protection locked="true" hidden="false"/>
    </xf>
    <xf numFmtId="174" fontId="31" fillId="0" borderId="0" xfId="0" applyFont="true" applyBorder="false" applyAlignment="true" applyProtection="true">
      <alignment horizontal="center" vertical="bottom" textRotation="0" wrapText="false" indent="0" shrinkToFit="false"/>
      <protection locked="true" hidden="false"/>
    </xf>
    <xf numFmtId="167" fontId="15" fillId="0" borderId="0" xfId="15" applyFont="true" applyBorder="true" applyAlignment="true" applyProtection="true">
      <alignment horizontal="right" vertical="bottom" textRotation="0" wrapText="false" indent="0" shrinkToFit="false"/>
      <protection locked="true" hidden="false"/>
    </xf>
    <xf numFmtId="164" fontId="15" fillId="0" borderId="0" xfId="0" applyFont="true" applyBorder="false" applyAlignment="true" applyProtection="true">
      <alignment horizontal="right" vertical="bottom" textRotation="0" wrapText="false" indent="0" shrinkToFit="false"/>
      <protection locked="true" hidden="false"/>
    </xf>
    <xf numFmtId="169" fontId="15" fillId="0" borderId="0" xfId="0" applyFont="true" applyBorder="false" applyAlignment="true" applyProtection="true">
      <alignment horizontal="right" vertical="bottom" textRotation="0" wrapText="false" indent="0" shrinkToFit="false"/>
      <protection locked="true" hidden="false"/>
    </xf>
    <xf numFmtId="177" fontId="0" fillId="0" borderId="0" xfId="0" applyFont="true" applyBorder="false" applyAlignment="true" applyProtection="true">
      <alignment horizontal="general" vertical="bottom" textRotation="0" wrapText="false" indent="0" shrinkToFit="false"/>
      <protection locked="true" hidden="false"/>
    </xf>
    <xf numFmtId="164" fontId="22" fillId="0" borderId="0" xfId="0" applyFont="true" applyBorder="false" applyAlignment="true" applyProtection="true">
      <alignment horizontal="left" vertical="center" textRotation="0" wrapText="false" indent="0" shrinkToFit="false"/>
      <protection locked="true" hidden="false"/>
    </xf>
    <xf numFmtId="164" fontId="0" fillId="0" borderId="0" xfId="0" applyFont="true" applyBorder="false" applyAlignment="true" applyProtection="true">
      <alignment horizontal="right" vertical="bottom" textRotation="0" wrapText="false" indent="0" shrinkToFit="false"/>
      <protection locked="true" hidden="false"/>
    </xf>
    <xf numFmtId="164" fontId="32" fillId="0" borderId="0" xfId="0" applyFont="true" applyBorder="false" applyAlignment="true" applyProtection="true">
      <alignment horizontal="center" vertical="center" textRotation="0" wrapText="false" indent="0" shrinkToFit="false"/>
      <protection locked="true" hidden="false"/>
    </xf>
    <xf numFmtId="167" fontId="32" fillId="0" borderId="0" xfId="15" applyFont="true" applyBorder="true" applyAlignment="true" applyProtection="true">
      <alignment horizontal="center" vertical="center" textRotation="0" wrapText="false" indent="0" shrinkToFit="false"/>
      <protection locked="true" hidden="false"/>
    </xf>
    <xf numFmtId="164" fontId="33" fillId="0" borderId="0" xfId="0" applyFont="true" applyBorder="true" applyAlignment="true" applyProtection="true">
      <alignment horizontal="left" vertical="top" textRotation="0" wrapText="true" indent="0" shrinkToFit="false"/>
      <protection locked="true" hidden="false"/>
    </xf>
    <xf numFmtId="164" fontId="22" fillId="0" borderId="0" xfId="0" applyFont="true" applyBorder="false" applyAlignment="true" applyProtection="true">
      <alignment horizontal="center" vertical="center" textRotation="0" wrapText="false" indent="0" shrinkToFit="false"/>
      <protection locked="true" hidden="false"/>
    </xf>
    <xf numFmtId="167" fontId="6" fillId="0" borderId="0" xfId="15" applyFont="true" applyBorder="true" applyAlignment="true" applyProtection="true">
      <alignment horizontal="general" vertical="center" textRotation="0" wrapText="false" indent="0" shrinkToFit="false"/>
      <protection locked="true" hidden="false"/>
    </xf>
    <xf numFmtId="167" fontId="9" fillId="0" borderId="0" xfId="15" applyFont="true" applyBorder="true" applyAlignment="true" applyProtection="true">
      <alignment horizontal="general" vertical="bottom" textRotation="0" wrapText="false" indent="0" shrinkToFit="false"/>
      <protection locked="true" hidden="false"/>
    </xf>
    <xf numFmtId="164" fontId="33" fillId="0" borderId="0" xfId="0" applyFont="true" applyBorder="false" applyAlignment="true" applyProtection="true">
      <alignment horizontal="center" vertical="center" textRotation="0" wrapText="false" indent="0" shrinkToFit="false"/>
      <protection locked="true" hidden="false"/>
    </xf>
    <xf numFmtId="167" fontId="33" fillId="0" borderId="0" xfId="15" applyFont="true" applyBorder="true" applyAlignment="true" applyProtection="true">
      <alignment horizontal="center" vertical="center" textRotation="0" wrapText="false" indent="0" shrinkToFit="false"/>
      <protection locked="true" hidden="false"/>
    </xf>
    <xf numFmtId="164" fontId="15" fillId="5" borderId="0" xfId="0" applyFont="true" applyBorder="false" applyAlignment="true" applyProtection="true">
      <alignment horizontal="left" vertical="top" textRotation="0" wrapText="true" indent="0" shrinkToFit="false"/>
      <protection locked="true" hidden="false"/>
    </xf>
    <xf numFmtId="164" fontId="34" fillId="0" borderId="0" xfId="0" applyFont="true" applyBorder="true" applyAlignment="true" applyProtection="true">
      <alignment horizontal="left" vertical="top" textRotation="0" wrapText="true" indent="0" shrinkToFit="false"/>
      <protection locked="true" hidden="false"/>
    </xf>
    <xf numFmtId="177" fontId="24" fillId="0" borderId="0" xfId="0" applyFont="true" applyBorder="false" applyAlignment="true" applyProtection="true">
      <alignment horizontal="general" vertical="bottom" textRotation="0" wrapText="false" indent="0" shrinkToFit="false"/>
      <protection locked="true" hidden="false"/>
    </xf>
    <xf numFmtId="164" fontId="31" fillId="0" borderId="0" xfId="0" applyFont="true" applyBorder="false" applyAlignment="true" applyProtection="true">
      <alignment horizontal="left" vertical="center" textRotation="0" wrapText="true" indent="0" shrinkToFit="false"/>
      <protection locked="true" hidden="false"/>
    </xf>
    <xf numFmtId="164" fontId="9" fillId="0" borderId="0" xfId="0" applyFont="true" applyBorder="false" applyAlignment="true" applyProtection="true">
      <alignment horizontal="general" vertical="bottom" textRotation="0" wrapText="false" indent="0" shrinkToFit="false"/>
      <protection locked="true" hidden="false"/>
    </xf>
    <xf numFmtId="164" fontId="22" fillId="0" borderId="0" xfId="0" applyFont="true" applyBorder="false" applyAlignment="true" applyProtection="true">
      <alignment horizontal="general" vertical="center" textRotation="0" wrapText="false" indent="0" shrinkToFit="false"/>
      <protection locked="true" hidden="false"/>
    </xf>
    <xf numFmtId="164" fontId="6" fillId="0" borderId="0" xfId="0" applyFont="true" applyBorder="false" applyAlignment="true" applyProtection="true">
      <alignment horizontal="center" vertical="center" textRotation="0" wrapText="false" indent="0" shrinkToFit="false"/>
      <protection locked="true" hidden="false"/>
    </xf>
    <xf numFmtId="169" fontId="33" fillId="0" borderId="0" xfId="21" applyFont="true" applyBorder="false" applyAlignment="true" applyProtection="true">
      <alignment horizontal="center" vertical="bottom" textRotation="0" wrapText="false" indent="0" shrinkToFit="false"/>
      <protection locked="true" hidden="false"/>
    </xf>
    <xf numFmtId="167" fontId="33" fillId="0" borderId="0" xfId="15" applyFont="true" applyBorder="true" applyAlignment="true" applyProtection="true">
      <alignment horizontal="center" vertical="bottom" textRotation="0" wrapText="false" indent="0" shrinkToFit="false"/>
      <protection locked="true" hidden="false"/>
    </xf>
    <xf numFmtId="167" fontId="35" fillId="0" borderId="0" xfId="15" applyFont="true" applyBorder="true" applyAlignment="true" applyProtection="true">
      <alignment horizontal="center" vertical="center" textRotation="0" wrapText="false" indent="0" shrinkToFit="false"/>
      <protection locked="true" hidden="false"/>
    </xf>
    <xf numFmtId="167" fontId="0" fillId="0" borderId="0" xfId="15" applyFont="true" applyBorder="true" applyAlignment="true" applyProtection="true">
      <alignment horizontal="general" vertical="top" textRotation="0" wrapText="false" indent="0" shrinkToFit="false"/>
      <protection locked="true" hidden="false"/>
    </xf>
    <xf numFmtId="164" fontId="0" fillId="0" borderId="0" xfId="0" applyFont="false" applyBorder="false" applyAlignment="true" applyProtection="true">
      <alignment horizontal="general" vertical="top" textRotation="0" wrapText="false" indent="0" shrinkToFit="false"/>
      <protection locked="true" hidden="false"/>
    </xf>
    <xf numFmtId="169" fontId="0" fillId="0" borderId="0" xfId="0" applyFont="true" applyBorder="false" applyAlignment="true" applyProtection="true">
      <alignment horizontal="general" vertical="center" textRotation="0" wrapText="false" indent="0" shrinkToFit="false"/>
      <protection locked="true" hidden="false"/>
    </xf>
    <xf numFmtId="164" fontId="0" fillId="5" borderId="0" xfId="0" applyFont="false" applyBorder="false" applyAlignment="true" applyProtection="true">
      <alignment horizontal="general" vertical="bottom" textRotation="0" wrapText="false" indent="0" shrinkToFit="false"/>
      <protection locked="true" hidden="false"/>
    </xf>
    <xf numFmtId="174" fontId="33" fillId="0" borderId="0" xfId="0" applyFont="true" applyBorder="false" applyAlignment="true" applyProtection="true">
      <alignment horizontal="center" vertical="bottom" textRotation="0" wrapText="false" indent="0" shrinkToFit="false"/>
      <protection locked="true" hidden="false"/>
    </xf>
    <xf numFmtId="164" fontId="33" fillId="0" borderId="0" xfId="0" applyFont="true" applyBorder="false" applyAlignment="true" applyProtection="true">
      <alignment horizontal="left" vertical="center" textRotation="0" wrapText="true" indent="0" shrinkToFit="false"/>
      <protection locked="true" hidden="false"/>
    </xf>
    <xf numFmtId="174" fontId="33" fillId="0" borderId="0" xfId="0" applyFont="true" applyBorder="false" applyAlignment="true" applyProtection="true">
      <alignment horizontal="center" vertical="center" textRotation="0" wrapText="false" indent="0" shrinkToFit="false"/>
      <protection locked="true" hidden="false"/>
    </xf>
    <xf numFmtId="164" fontId="15" fillId="0" borderId="0" xfId="0" applyFont="true" applyBorder="false" applyAlignment="true" applyProtection="true">
      <alignment horizontal="left" vertical="bottom" textRotation="0" wrapText="false" indent="0" shrinkToFit="false"/>
      <protection locked="true" hidden="false"/>
    </xf>
    <xf numFmtId="167" fontId="22" fillId="0" borderId="0" xfId="15" applyFont="true" applyBorder="true" applyAlignment="true" applyProtection="true">
      <alignment horizontal="general" vertical="center" textRotation="0" wrapText="false" indent="0" shrinkToFit="false"/>
      <protection locked="true" hidden="false"/>
    </xf>
    <xf numFmtId="169" fontId="33" fillId="0" borderId="0" xfId="0" applyFont="true" applyBorder="false" applyAlignment="true" applyProtection="true">
      <alignment horizontal="center" vertical="center" textRotation="0" wrapText="false" indent="0" shrinkToFit="false"/>
      <protection locked="true" hidden="false"/>
    </xf>
    <xf numFmtId="167" fontId="22" fillId="0" borderId="0" xfId="15" applyFont="true" applyBorder="true" applyAlignment="true" applyProtection="true">
      <alignment horizontal="right" vertical="center" textRotation="0" wrapText="false" indent="0" shrinkToFit="false"/>
      <protection locked="true" hidden="false"/>
    </xf>
    <xf numFmtId="169" fontId="33" fillId="0" borderId="0" xfId="0" applyFont="true" applyBorder="false" applyAlignment="true" applyProtection="true">
      <alignment horizontal="center" vertical="bottom" textRotation="0" wrapText="false" indent="0" shrinkToFit="false"/>
      <protection locked="true" hidden="false"/>
    </xf>
    <xf numFmtId="176" fontId="22" fillId="0" borderId="0" xfId="0" applyFont="true" applyBorder="false" applyAlignment="true" applyProtection="true">
      <alignment horizontal="center" vertical="center" textRotation="0" wrapText="false" indent="0" shrinkToFit="false"/>
      <protection locked="true" hidden="false"/>
    </xf>
    <xf numFmtId="167" fontId="22" fillId="0" borderId="0" xfId="15" applyFont="true" applyBorder="true" applyAlignment="true" applyProtection="true">
      <alignment horizontal="left" vertical="center" textRotation="0" wrapText="false" indent="0" shrinkToFit="false"/>
      <protection locked="true" hidden="false"/>
    </xf>
    <xf numFmtId="176" fontId="33" fillId="0" borderId="0" xfId="0" applyFont="true" applyBorder="false" applyAlignment="true" applyProtection="true">
      <alignment horizontal="left" vertical="center" textRotation="0" wrapText="false" indent="0" shrinkToFit="false"/>
      <protection locked="true" hidden="false"/>
    </xf>
    <xf numFmtId="176" fontId="22" fillId="0" borderId="0" xfId="0" applyFont="true" applyBorder="false" applyAlignment="true" applyProtection="true">
      <alignment horizontal="left" vertical="center" textRotation="0" wrapText="false" indent="0" shrinkToFit="false"/>
      <protection locked="true" hidden="false"/>
    </xf>
    <xf numFmtId="177" fontId="15" fillId="0" borderId="0" xfId="0" applyFont="true" applyBorder="false" applyAlignment="true" applyProtection="true">
      <alignment horizontal="left" vertical="center" textRotation="0" wrapText="true" indent="0" shrinkToFit="false"/>
      <protection locked="true" hidden="false"/>
    </xf>
    <xf numFmtId="169" fontId="22" fillId="0" borderId="0" xfId="0" applyFont="true" applyBorder="false" applyAlignment="true" applyProtection="true">
      <alignment horizontal="center" vertical="center" textRotation="0" wrapText="false" indent="0" shrinkToFit="false"/>
      <protection locked="true" hidden="false"/>
    </xf>
    <xf numFmtId="169" fontId="15" fillId="0" borderId="0" xfId="0" applyFont="true" applyBorder="false" applyAlignment="true" applyProtection="true">
      <alignment horizontal="center" vertical="center" textRotation="0" wrapText="false" indent="0" shrinkToFit="false"/>
      <protection locked="true" hidden="false"/>
    </xf>
    <xf numFmtId="164" fontId="15" fillId="0" borderId="0" xfId="0" applyFont="true" applyBorder="true" applyAlignment="true" applyProtection="true">
      <alignment horizontal="left" vertical="center" textRotation="0" wrapText="true" indent="0" shrinkToFit="false"/>
      <protection locked="true" hidden="false"/>
    </xf>
    <xf numFmtId="176" fontId="15" fillId="0" borderId="0" xfId="0" applyFont="true" applyBorder="true" applyAlignment="true" applyProtection="true">
      <alignment horizontal="center" vertical="center" textRotation="0" wrapText="false" indent="0" shrinkToFit="false"/>
      <protection locked="true" hidden="false"/>
    </xf>
    <xf numFmtId="164" fontId="0" fillId="0" borderId="0" xfId="0" applyFont="true" applyBorder="false" applyAlignment="true" applyProtection="true">
      <alignment horizontal="center" vertical="bottom" textRotation="0" wrapText="true" indent="0" shrinkToFit="false"/>
      <protection locked="true" hidden="false"/>
    </xf>
    <xf numFmtId="169" fontId="0" fillId="0" borderId="0" xfId="0" applyFont="true" applyBorder="false" applyAlignment="true" applyProtection="true">
      <alignment horizontal="center" vertical="bottom" textRotation="0" wrapText="true" indent="0" shrinkToFit="false"/>
      <protection locked="true" hidden="false"/>
    </xf>
    <xf numFmtId="177" fontId="22" fillId="0" borderId="0" xfId="0" applyFont="true" applyBorder="false" applyAlignment="true" applyProtection="true">
      <alignment horizontal="left" vertical="center" textRotation="0" wrapText="false" indent="0" shrinkToFit="false"/>
      <protection locked="true" hidden="false"/>
    </xf>
    <xf numFmtId="167" fontId="22" fillId="0" borderId="0" xfId="15" applyFont="true" applyBorder="true" applyAlignment="true" applyProtection="true">
      <alignment horizontal="general" vertical="bottom" textRotation="0" wrapText="false" indent="0" shrinkToFit="false"/>
      <protection locked="true" hidden="false"/>
    </xf>
    <xf numFmtId="178" fontId="20" fillId="0" borderId="0" xfId="0" applyFont="true" applyBorder="false" applyAlignment="true" applyProtection="true">
      <alignment horizontal="right" vertical="center" textRotation="0" wrapText="false" indent="0" shrinkToFit="false"/>
      <protection locked="true" hidden="false"/>
    </xf>
    <xf numFmtId="167" fontId="24" fillId="0" borderId="0" xfId="15" applyFont="true" applyBorder="true" applyAlignment="true" applyProtection="true">
      <alignment horizontal="right" vertical="bottom" textRotation="0" wrapText="false" indent="0" shrinkToFit="false"/>
      <protection locked="true" hidden="false"/>
    </xf>
    <xf numFmtId="164" fontId="20" fillId="0" borderId="0" xfId="0" applyFont="true" applyBorder="false" applyAlignment="true" applyProtection="true">
      <alignment horizontal="left" vertical="bottom" textRotation="0" wrapText="false" indent="0" shrinkToFit="false"/>
      <protection locked="true" hidden="false"/>
    </xf>
    <xf numFmtId="178" fontId="20" fillId="0" borderId="0" xfId="0" applyFont="true" applyBorder="false" applyAlignment="true" applyProtection="true">
      <alignment horizontal="left" vertical="bottom" textRotation="0" wrapText="false" indent="0" shrinkToFit="false"/>
      <protection locked="true" hidden="false"/>
    </xf>
    <xf numFmtId="177" fontId="0" fillId="0" borderId="0" xfId="0" applyFont="true" applyBorder="false" applyAlignment="true" applyProtection="true">
      <alignment horizontal="center" vertical="bottom" textRotation="0" wrapText="false" indent="0" shrinkToFit="false"/>
      <protection locked="true" hidden="false"/>
    </xf>
    <xf numFmtId="178" fontId="0" fillId="0" borderId="0" xfId="0" applyFont="true" applyBorder="false" applyAlignment="true" applyProtection="true">
      <alignment horizontal="center" vertical="bottom" textRotation="0" wrapText="true" indent="0" shrinkToFit="false"/>
      <protection locked="true" hidden="false"/>
    </xf>
    <xf numFmtId="177" fontId="36" fillId="0" borderId="0" xfId="0" applyFont="true" applyBorder="false" applyAlignment="true" applyProtection="true">
      <alignment horizontal="left" vertical="center" textRotation="0" wrapText="false" indent="0" shrinkToFit="false"/>
      <protection locked="true" hidden="false"/>
    </xf>
    <xf numFmtId="178" fontId="24" fillId="0" borderId="0" xfId="0" applyFont="true" applyBorder="false" applyAlignment="true" applyProtection="true">
      <alignment horizontal="general" vertical="bottom" textRotation="0" wrapText="false" indent="0" shrinkToFit="false"/>
      <protection locked="true" hidden="false"/>
    </xf>
    <xf numFmtId="169" fontId="24" fillId="0" borderId="0" xfId="0" applyFont="true" applyBorder="false" applyAlignment="true" applyProtection="true">
      <alignment horizontal="general" vertical="bottom" textRotation="0" wrapText="false" indent="0" shrinkToFit="false"/>
      <protection locked="true" hidden="false"/>
    </xf>
    <xf numFmtId="164" fontId="0" fillId="9" borderId="0" xfId="0" applyFont="true" applyBorder="false" applyAlignment="true" applyProtection="true">
      <alignment horizontal="general" vertical="bottom" textRotation="0" wrapText="false" indent="0" shrinkToFit="false"/>
      <protection locked="true" hidden="false"/>
    </xf>
    <xf numFmtId="164" fontId="24" fillId="0" borderId="0" xfId="0" applyFont="true" applyBorder="false" applyAlignment="true" applyProtection="true">
      <alignment horizontal="general" vertical="bottom" textRotation="0" wrapText="false" indent="0" shrinkToFit="false"/>
      <protection locked="true" hidden="false"/>
    </xf>
    <xf numFmtId="177" fontId="18" fillId="0" borderId="0" xfId="0" applyFont="true" applyBorder="false" applyAlignment="true" applyProtection="true">
      <alignment horizontal="left" vertical="center" textRotation="0" wrapText="false" indent="0" shrinkToFit="false"/>
      <protection locked="true" hidden="false"/>
    </xf>
    <xf numFmtId="177" fontId="19" fillId="0" borderId="0" xfId="0" applyFont="true" applyBorder="false" applyAlignment="true" applyProtection="true">
      <alignment horizontal="left" vertical="center" textRotation="0" wrapText="false" indent="0" shrinkToFit="false"/>
      <protection locked="true" hidden="false"/>
    </xf>
    <xf numFmtId="177" fontId="28" fillId="0" borderId="0" xfId="0" applyFont="true" applyBorder="false" applyAlignment="true" applyProtection="true">
      <alignment horizontal="left" vertical="center" textRotation="0" wrapText="false" indent="0" shrinkToFit="false"/>
      <protection locked="true" hidden="false"/>
    </xf>
    <xf numFmtId="179" fontId="28" fillId="0" borderId="0" xfId="0" applyFont="true" applyBorder="false" applyAlignment="true" applyProtection="true">
      <alignment horizontal="left" vertical="center" textRotation="0" wrapText="false" indent="0" shrinkToFit="false"/>
      <protection locked="true" hidden="false"/>
    </xf>
    <xf numFmtId="167" fontId="24" fillId="0" borderId="0" xfId="15" applyFont="true" applyBorder="true" applyAlignment="true" applyProtection="true">
      <alignment horizontal="center" vertical="center" textRotation="0" wrapText="false" indent="0" shrinkToFit="false"/>
      <protection locked="true" hidden="false"/>
    </xf>
    <xf numFmtId="167" fontId="0" fillId="0" borderId="0" xfId="15" applyFont="true" applyBorder="true" applyAlignment="true" applyProtection="true">
      <alignment horizontal="general" vertical="center" textRotation="0" wrapText="false" indent="0" shrinkToFit="false"/>
      <protection locked="true" hidden="false"/>
    </xf>
    <xf numFmtId="178" fontId="20" fillId="0" borderId="0" xfId="0" applyFont="true" applyBorder="false" applyAlignment="true" applyProtection="true">
      <alignment horizontal="general" vertical="bottom" textRotation="0" wrapText="false" indent="0" shrinkToFit="false"/>
      <protection locked="true" hidden="false"/>
    </xf>
    <xf numFmtId="178" fontId="24" fillId="0" borderId="0" xfId="0" applyFont="true" applyBorder="false" applyAlignment="true" applyProtection="true">
      <alignment horizontal="left" vertical="bottom" textRotation="0" wrapText="false" indent="0" shrinkToFit="false"/>
      <protection locked="true" hidden="false"/>
    </xf>
    <xf numFmtId="164" fontId="15" fillId="0" borderId="0" xfId="0" applyFont="true" applyBorder="false" applyAlignment="true" applyProtection="true">
      <alignment horizontal="general" vertical="center" textRotation="0" wrapText="true" indent="0" shrinkToFit="false"/>
      <protection locked="true" hidden="false"/>
    </xf>
    <xf numFmtId="182" fontId="15" fillId="0" borderId="0" xfId="0" applyFont="true" applyBorder="false" applyAlignment="true" applyProtection="true">
      <alignment horizontal="left" vertical="center" textRotation="0" wrapText="false" indent="0" shrinkToFit="false"/>
      <protection locked="true" hidden="false"/>
    </xf>
    <xf numFmtId="178" fontId="0" fillId="0" borderId="0" xfId="0" applyFont="true" applyBorder="true" applyAlignment="true" applyProtection="true">
      <alignment horizontal="center" vertical="bottom" textRotation="0" wrapText="false" indent="0" shrinkToFit="false"/>
      <protection locked="true" hidden="false"/>
    </xf>
    <xf numFmtId="178" fontId="0" fillId="0" borderId="0" xfId="0" applyFont="true" applyBorder="false" applyAlignment="true" applyProtection="true">
      <alignment horizontal="right" vertical="bottom" textRotation="0" wrapText="false" indent="0" shrinkToFit="false"/>
      <protection locked="true" hidden="false"/>
    </xf>
    <xf numFmtId="169" fontId="0" fillId="0" borderId="0" xfId="0" applyFont="true" applyBorder="false" applyAlignment="true" applyProtection="true">
      <alignment horizontal="right" vertical="bottom" textRotation="0" wrapText="false" indent="0" shrinkToFit="false"/>
      <protection locked="true" hidden="false"/>
    </xf>
    <xf numFmtId="178" fontId="20" fillId="0" borderId="0" xfId="0" applyFont="true" applyBorder="false" applyAlignment="true" applyProtection="true">
      <alignment horizontal="right" vertical="bottom" textRotation="0" wrapText="false" indent="0" shrinkToFit="false"/>
      <protection locked="true" hidden="false"/>
    </xf>
    <xf numFmtId="178" fontId="15" fillId="0" borderId="0" xfId="0" applyFont="true" applyBorder="false" applyAlignment="true" applyProtection="true">
      <alignment horizontal="right" vertical="bottom" textRotation="0" wrapText="false" indent="0" shrinkToFit="false"/>
      <protection locked="true" hidden="false"/>
    </xf>
    <xf numFmtId="164" fontId="20" fillId="0" borderId="0" xfId="0" applyFont="true" applyBorder="false" applyAlignment="true" applyProtection="true">
      <alignment horizontal="right" vertical="bottom" textRotation="0" wrapText="false" indent="0" shrinkToFit="false"/>
      <protection locked="true" hidden="false"/>
    </xf>
    <xf numFmtId="169" fontId="20" fillId="0" borderId="0" xfId="0" applyFont="true" applyBorder="false" applyAlignment="true" applyProtection="true">
      <alignment horizontal="right" vertical="bottom" textRotation="0" wrapText="false" indent="0" shrinkToFit="false"/>
      <protection locked="true" hidden="false"/>
    </xf>
    <xf numFmtId="167" fontId="20" fillId="0" borderId="0" xfId="15" applyFont="true" applyBorder="true" applyAlignment="true" applyProtection="true">
      <alignment horizontal="right" vertical="bottom" textRotation="0" wrapText="false" indent="0" shrinkToFit="false"/>
      <protection locked="true" hidden="false"/>
    </xf>
    <xf numFmtId="167" fontId="0" fillId="0" borderId="0" xfId="15" applyFont="true" applyBorder="true" applyAlignment="true" applyProtection="true">
      <alignment horizontal="right" vertical="center" textRotation="0" wrapText="false" indent="0" shrinkToFit="false"/>
      <protection locked="true" hidden="false"/>
    </xf>
    <xf numFmtId="177" fontId="20" fillId="0" borderId="0" xfId="0" applyFont="true" applyBorder="false" applyAlignment="true" applyProtection="true">
      <alignment horizontal="center" vertical="center" textRotation="0" wrapText="false" indent="0" shrinkToFit="false"/>
      <protection locked="true" hidden="false"/>
    </xf>
    <xf numFmtId="167" fontId="20" fillId="0" borderId="0" xfId="15" applyFont="true" applyBorder="true" applyAlignment="true" applyProtection="true">
      <alignment horizontal="general" vertical="bottom" textRotation="0" wrapText="false" indent="0" shrinkToFit="false"/>
      <protection locked="true" hidden="false"/>
    </xf>
    <xf numFmtId="164" fontId="0" fillId="0" borderId="0" xfId="0" applyFont="true" applyBorder="false" applyAlignment="true" applyProtection="true">
      <alignment horizontal="right" vertical="center" textRotation="0" wrapText="true" indent="0" shrinkToFit="false"/>
      <protection locked="true" hidden="false"/>
    </xf>
    <xf numFmtId="169" fontId="18" fillId="0" borderId="0" xfId="0" applyFont="true" applyBorder="false" applyAlignment="true" applyProtection="true">
      <alignment horizontal="right" vertical="bottom" textRotation="0" wrapText="false" indent="0" shrinkToFit="false"/>
      <protection locked="true" hidden="false"/>
    </xf>
    <xf numFmtId="178" fontId="18" fillId="0" borderId="0" xfId="0" applyFont="true" applyBorder="false" applyAlignment="true" applyProtection="true">
      <alignment horizontal="center" vertical="bottom" textRotation="0" wrapText="false" indent="0" shrinkToFit="false"/>
      <protection locked="true" hidden="false"/>
    </xf>
    <xf numFmtId="164" fontId="0" fillId="0" borderId="0" xfId="0" applyFont="true" applyBorder="false" applyAlignment="true" applyProtection="true">
      <alignment horizontal="general" vertical="center" textRotation="0" wrapText="true" indent="0" shrinkToFit="false"/>
      <protection locked="true" hidden="false"/>
    </xf>
    <xf numFmtId="169" fontId="15" fillId="0" borderId="0" xfId="0" applyFont="true" applyBorder="false" applyAlignment="true" applyProtection="true">
      <alignment horizontal="general" vertical="center" textRotation="0" wrapText="true" indent="0" shrinkToFit="false"/>
      <protection locked="true" hidden="false"/>
    </xf>
    <xf numFmtId="178" fontId="20" fillId="0" borderId="0" xfId="0" applyFont="true" applyBorder="false" applyAlignment="true" applyProtection="true">
      <alignment horizontal="center" vertical="center" textRotation="0" wrapText="true" indent="0" shrinkToFit="false"/>
      <protection locked="true" hidden="false"/>
    </xf>
    <xf numFmtId="178" fontId="15" fillId="0" borderId="0" xfId="0" applyFont="true" applyBorder="false" applyAlignment="true" applyProtection="true">
      <alignment horizontal="left" vertical="center" textRotation="0" wrapText="true" indent="0" shrinkToFit="false"/>
      <protection locked="true" hidden="false"/>
    </xf>
    <xf numFmtId="178" fontId="0" fillId="0" borderId="0" xfId="0" applyFont="true" applyBorder="false" applyAlignment="true" applyProtection="true">
      <alignment horizontal="center" vertical="center" textRotation="0" wrapText="true" indent="0" shrinkToFit="false"/>
      <protection locked="true" hidden="false"/>
    </xf>
    <xf numFmtId="178" fontId="20" fillId="0" borderId="0" xfId="0" applyFont="true" applyBorder="false" applyAlignment="true" applyProtection="true">
      <alignment horizontal="left" vertical="center" textRotation="0" wrapText="true" indent="0" shrinkToFit="false"/>
      <protection locked="true" hidden="false"/>
    </xf>
    <xf numFmtId="164" fontId="18" fillId="0" borderId="0" xfId="0" applyFont="true" applyBorder="false" applyAlignment="true" applyProtection="true">
      <alignment horizontal="left" vertical="center" textRotation="0" wrapText="false" indent="0" shrinkToFit="false"/>
      <protection locked="true" hidden="false"/>
    </xf>
    <xf numFmtId="167" fontId="0" fillId="0" borderId="0" xfId="15" applyFont="true" applyBorder="true" applyAlignment="true" applyProtection="true">
      <alignment horizontal="general" vertical="center" textRotation="0" wrapText="true" indent="0" shrinkToFit="false"/>
      <protection locked="true" hidden="false"/>
    </xf>
    <xf numFmtId="169" fontId="18" fillId="0" borderId="0" xfId="0" applyFont="true" applyBorder="false" applyAlignment="true" applyProtection="true">
      <alignment horizontal="center" vertical="bottom" textRotation="0" wrapText="false" indent="0" shrinkToFit="false"/>
      <protection locked="true" hidden="false"/>
    </xf>
    <xf numFmtId="178" fontId="15" fillId="0" borderId="0" xfId="0" applyFont="true" applyBorder="false" applyAlignment="true" applyProtection="true">
      <alignment horizontal="general" vertical="bottom" textRotation="0" wrapText="true" indent="0" shrinkToFit="false"/>
      <protection locked="true" hidden="false"/>
    </xf>
    <xf numFmtId="164" fontId="15" fillId="0" borderId="0" xfId="0" applyFont="true" applyBorder="false" applyAlignment="true" applyProtection="true">
      <alignment horizontal="general" vertical="bottom" textRotation="0" wrapText="true" indent="0" shrinkToFit="false"/>
      <protection locked="true" hidden="false"/>
    </xf>
    <xf numFmtId="164" fontId="15" fillId="0" borderId="0" xfId="0" applyFont="true" applyBorder="false" applyAlignment="true" applyProtection="true">
      <alignment horizontal="center" vertical="center" textRotation="0" wrapText="true" indent="0" shrinkToFit="false"/>
      <protection locked="true" hidden="false"/>
    </xf>
    <xf numFmtId="167" fontId="15" fillId="0" borderId="0" xfId="15" applyFont="true" applyBorder="true" applyAlignment="true" applyProtection="true">
      <alignment horizontal="general" vertical="bottom" textRotation="0" wrapText="true" indent="0" shrinkToFit="false"/>
      <protection locked="true" hidden="false"/>
    </xf>
    <xf numFmtId="164" fontId="15" fillId="0" borderId="0" xfId="0" applyFont="true" applyBorder="false" applyAlignment="true" applyProtection="true">
      <alignment horizontal="center" vertical="bottom" textRotation="0" wrapText="true" indent="0" shrinkToFit="false"/>
      <protection locked="true" hidden="false"/>
    </xf>
    <xf numFmtId="167" fontId="15" fillId="0" borderId="0" xfId="15" applyFont="true" applyBorder="true" applyAlignment="true" applyProtection="true">
      <alignment horizontal="center" vertical="center" textRotation="0" wrapText="true" indent="0" shrinkToFit="false"/>
      <protection locked="true" hidden="false"/>
    </xf>
    <xf numFmtId="178" fontId="15" fillId="0" borderId="0" xfId="0" applyFont="true" applyBorder="false" applyAlignment="true" applyProtection="true">
      <alignment horizontal="right" vertical="center" textRotation="0" wrapText="false" indent="0" shrinkToFit="false"/>
      <protection locked="true" hidden="false"/>
    </xf>
    <xf numFmtId="169" fontId="15" fillId="0" borderId="0" xfId="0" applyFont="true" applyBorder="false" applyAlignment="true" applyProtection="true">
      <alignment horizontal="left" vertical="center" textRotation="0" wrapText="false" indent="0" shrinkToFit="false"/>
      <protection locked="true" hidden="false"/>
    </xf>
    <xf numFmtId="169" fontId="15" fillId="0" borderId="0" xfId="0" applyFont="true" applyBorder="true" applyAlignment="true" applyProtection="true">
      <alignment horizontal="left" vertical="top" textRotation="0" wrapText="true" indent="0" shrinkToFit="false"/>
      <protection locked="true" hidden="false"/>
    </xf>
    <xf numFmtId="167" fontId="22" fillId="0" borderId="0" xfId="15" applyFont="true" applyBorder="true" applyAlignment="true" applyProtection="true">
      <alignment horizontal="center" vertical="bottom" textRotation="0" wrapText="false" indent="0" shrinkToFit="false"/>
      <protection locked="true" hidden="false"/>
    </xf>
    <xf numFmtId="164" fontId="22" fillId="0" borderId="0" xfId="0" applyFont="true" applyBorder="false" applyAlignment="true" applyProtection="true">
      <alignment horizontal="right" vertical="center" textRotation="0" wrapText="false" indent="0" shrinkToFit="false"/>
      <protection locked="true" hidden="false"/>
    </xf>
    <xf numFmtId="167" fontId="22" fillId="0" borderId="0" xfId="15" applyFont="true" applyBorder="true" applyAlignment="true" applyProtection="true">
      <alignment horizontal="right" vertical="bottom" textRotation="0" wrapText="false" indent="0" shrinkToFit="false"/>
      <protection locked="true" hidden="false"/>
    </xf>
    <xf numFmtId="169" fontId="0" fillId="0" borderId="0" xfId="0" applyFont="true" applyBorder="false" applyAlignment="true" applyProtection="true">
      <alignment horizontal="left" vertical="center" textRotation="0" wrapText="false" indent="0" shrinkToFit="false"/>
      <protection locked="true" hidden="false"/>
    </xf>
    <xf numFmtId="167" fontId="0" fillId="0" borderId="0" xfId="15" applyFont="true" applyBorder="true" applyAlignment="true" applyProtection="true">
      <alignment horizontal="left" vertical="center" textRotation="0" wrapText="false" indent="0" shrinkToFit="false"/>
      <protection locked="true" hidden="false"/>
    </xf>
    <xf numFmtId="169" fontId="0" fillId="0" borderId="0" xfId="0" applyFont="true" applyBorder="true" applyAlignment="true" applyProtection="true">
      <alignment horizontal="left" vertical="top" textRotation="0" wrapText="true" indent="0" shrinkToFit="false"/>
      <protection locked="true" hidden="false"/>
    </xf>
    <xf numFmtId="164" fontId="37" fillId="0" borderId="0" xfId="0" applyFont="true" applyBorder="false" applyAlignment="true" applyProtection="true">
      <alignment horizontal="general" vertical="bottom" textRotation="0" wrapText="false" indent="0" shrinkToFit="false"/>
      <protection locked="true" hidden="false"/>
    </xf>
    <xf numFmtId="177" fontId="22" fillId="0" borderId="0" xfId="0" applyFont="true" applyBorder="false" applyAlignment="true" applyProtection="true">
      <alignment horizontal="center" vertical="bottom" textRotation="0" wrapText="false" indent="0" shrinkToFit="false"/>
      <protection locked="true" hidden="false"/>
    </xf>
    <xf numFmtId="164" fontId="6" fillId="0" borderId="28" xfId="0" applyFont="true" applyBorder="true" applyAlignment="true" applyProtection="true">
      <alignment horizontal="general" vertical="center" textRotation="0" wrapText="true" indent="0" shrinkToFit="false"/>
      <protection locked="true" hidden="false"/>
    </xf>
    <xf numFmtId="167" fontId="6" fillId="0" borderId="28" xfId="15" applyFont="true" applyBorder="true" applyAlignment="true" applyProtection="true">
      <alignment horizontal="general" vertical="center" textRotation="0" wrapText="true" indent="0" shrinkToFit="false"/>
      <protection locked="true" hidden="false"/>
    </xf>
    <xf numFmtId="164" fontId="38" fillId="0" borderId="46" xfId="0" applyFont="true" applyBorder="true" applyAlignment="true" applyProtection="true">
      <alignment horizontal="center" vertical="center" textRotation="0" wrapText="true" indent="0" shrinkToFit="false"/>
      <protection locked="true" hidden="false"/>
    </xf>
    <xf numFmtId="167" fontId="38" fillId="0" borderId="46" xfId="15" applyFont="true" applyBorder="true" applyAlignment="true" applyProtection="true">
      <alignment horizontal="right" vertical="center" textRotation="0" wrapText="true" indent="0" shrinkToFit="false"/>
      <protection locked="true" hidden="false"/>
    </xf>
    <xf numFmtId="164" fontId="24" fillId="0" borderId="0" xfId="0" applyFont="true" applyBorder="false" applyAlignment="true" applyProtection="true">
      <alignment horizontal="center" vertical="center" textRotation="0" wrapText="false" indent="0" shrinkToFit="false"/>
      <protection locked="true" hidden="false"/>
    </xf>
    <xf numFmtId="169" fontId="15" fillId="0" borderId="0" xfId="0" applyFont="true" applyBorder="false" applyAlignment="true" applyProtection="true">
      <alignment horizontal="general" vertical="bottom" textRotation="0" wrapText="true" indent="0" shrinkToFit="false"/>
      <protection locked="true" hidden="false"/>
    </xf>
    <xf numFmtId="167" fontId="39" fillId="0" borderId="46" xfId="15" applyFont="true" applyBorder="true" applyAlignment="true" applyProtection="true">
      <alignment horizontal="right" vertical="top" textRotation="0" wrapText="true" indent="0" shrinkToFit="false"/>
      <protection locked="true" hidden="false"/>
    </xf>
    <xf numFmtId="164" fontId="16" fillId="0" borderId="46" xfId="0" applyFont="true" applyBorder="true" applyAlignment="true" applyProtection="true">
      <alignment horizontal="center" vertical="center" textRotation="0" wrapText="true" indent="0" shrinkToFit="false"/>
      <protection locked="true" hidden="false"/>
    </xf>
    <xf numFmtId="167" fontId="16" fillId="0" borderId="46" xfId="15" applyFont="true" applyBorder="true" applyAlignment="true" applyProtection="true">
      <alignment horizontal="right" vertical="center" textRotation="0" wrapText="true" indent="0" shrinkToFit="false"/>
      <protection locked="true" hidden="false"/>
    </xf>
    <xf numFmtId="164" fontId="15" fillId="0" borderId="46" xfId="0" applyFont="true" applyBorder="true" applyAlignment="true" applyProtection="true">
      <alignment horizontal="left" vertical="top" textRotation="0" wrapText="true" indent="0" shrinkToFit="false"/>
      <protection locked="true" hidden="false"/>
    </xf>
    <xf numFmtId="164" fontId="15" fillId="0" borderId="46" xfId="21" applyFont="true" applyBorder="true" applyAlignment="true" applyProtection="true">
      <alignment horizontal="left" vertical="center" textRotation="0" wrapText="true" indent="0" shrinkToFit="false"/>
      <protection locked="true" hidden="false"/>
    </xf>
    <xf numFmtId="164" fontId="38" fillId="0" borderId="46" xfId="0" applyFont="true" applyBorder="true" applyAlignment="true" applyProtection="true">
      <alignment horizontal="left" vertical="center" textRotation="0" wrapText="true" indent="0" shrinkToFit="false"/>
      <protection locked="true" hidden="false"/>
    </xf>
    <xf numFmtId="167" fontId="38" fillId="0" borderId="46" xfId="15" applyFont="true" applyBorder="true" applyAlignment="true" applyProtection="true">
      <alignment horizontal="left" vertical="center" textRotation="0" wrapText="true" indent="0" shrinkToFit="false"/>
      <protection locked="true" hidden="false"/>
    </xf>
    <xf numFmtId="164" fontId="38" fillId="0" borderId="46" xfId="21" applyFont="true" applyBorder="true" applyAlignment="true" applyProtection="true">
      <alignment horizontal="left" vertical="center" textRotation="0" wrapText="true" indent="0" shrinkToFit="false"/>
      <protection locked="true" hidden="false"/>
    </xf>
    <xf numFmtId="167" fontId="39" fillId="0" borderId="0" xfId="15" applyFont="true" applyBorder="true" applyAlignment="true" applyProtection="true">
      <alignment horizontal="right" vertical="top" textRotation="0" wrapText="true" indent="0" shrinkToFit="false"/>
      <protection locked="true" hidden="false"/>
    </xf>
    <xf numFmtId="164" fontId="22" fillId="0" borderId="0" xfId="0" applyFont="true" applyBorder="false" applyAlignment="true" applyProtection="true">
      <alignment horizontal="general" vertical="bottom" textRotation="0" wrapText="false" indent="0" shrinkToFit="false"/>
      <protection locked="true" hidden="false"/>
    </xf>
    <xf numFmtId="169" fontId="20" fillId="0" borderId="0" xfId="0" applyFont="true" applyBorder="false" applyAlignment="true" applyProtection="true">
      <alignment horizontal="general" vertical="bottom" textRotation="0" wrapText="false" indent="0" shrinkToFit="false"/>
      <protection locked="true" hidden="false"/>
    </xf>
    <xf numFmtId="164" fontId="33" fillId="0" borderId="0" xfId="0" applyFont="true" applyBorder="false" applyAlignment="true" applyProtection="true">
      <alignment horizontal="right" vertical="bottom" textRotation="0" wrapText="false" indent="0" shrinkToFit="false"/>
      <protection locked="true" hidden="false"/>
    </xf>
    <xf numFmtId="169" fontId="33" fillId="0" borderId="0" xfId="0" applyFont="true" applyBorder="false" applyAlignment="true" applyProtection="true">
      <alignment horizontal="general" vertical="bottom" textRotation="0" wrapText="false" indent="0" shrinkToFit="false"/>
      <protection locked="true" hidden="false"/>
    </xf>
    <xf numFmtId="164" fontId="33" fillId="0" borderId="0" xfId="0" applyFont="true" applyBorder="false" applyAlignment="true" applyProtection="true">
      <alignment horizontal="general" vertical="bottom" textRotation="0" wrapText="false" indent="0" shrinkToFit="false"/>
      <protection locked="true" hidden="false"/>
    </xf>
    <xf numFmtId="164" fontId="20" fillId="0" borderId="0" xfId="0" applyFont="true" applyBorder="false" applyAlignment="true" applyProtection="true">
      <alignment horizontal="general" vertical="bottom" textRotation="0" wrapText="false" indent="0" shrinkToFit="false"/>
      <protection locked="true" hidden="false"/>
    </xf>
    <xf numFmtId="169" fontId="33" fillId="0" borderId="0" xfId="23" applyFont="true" applyBorder="false" applyAlignment="true" applyProtection="true">
      <alignment horizontal="center" vertical="bottom" textRotation="0" wrapText="false" indent="0" shrinkToFit="false"/>
      <protection locked="true" hidden="false"/>
    </xf>
    <xf numFmtId="164" fontId="33" fillId="0" borderId="0" xfId="23" applyFont="true" applyBorder="false" applyAlignment="true" applyProtection="true">
      <alignment horizontal="center" vertical="bottom" textRotation="0" wrapText="false" indent="0" shrinkToFit="false"/>
      <protection locked="true" hidden="false"/>
    </xf>
    <xf numFmtId="164" fontId="22" fillId="0" borderId="0" xfId="23" applyFont="true" applyBorder="false" applyAlignment="true" applyProtection="true">
      <alignment horizontal="left" vertical="center" textRotation="0" wrapText="false" indent="0" shrinkToFit="false"/>
      <protection locked="true" hidden="false"/>
    </xf>
    <xf numFmtId="169" fontId="22" fillId="0" borderId="0" xfId="0" applyFont="true" applyBorder="false" applyAlignment="true" applyProtection="true">
      <alignment horizontal="right" vertical="bottom" textRotation="0" wrapText="false" indent="0" shrinkToFit="false"/>
      <protection locked="true" hidden="false"/>
    </xf>
    <xf numFmtId="169" fontId="22" fillId="0" borderId="0" xfId="0" applyFont="true" applyBorder="false" applyAlignment="true" applyProtection="true">
      <alignment horizontal="center" vertical="bottom" textRotation="0" wrapText="false" indent="0" shrinkToFit="false"/>
      <protection locked="true" hidden="false"/>
    </xf>
    <xf numFmtId="174" fontId="33" fillId="0" borderId="0" xfId="23" applyFont="true" applyBorder="false" applyAlignment="true" applyProtection="true">
      <alignment horizontal="center" vertical="bottom" textRotation="0" wrapText="false" indent="0" shrinkToFit="false"/>
      <protection locked="true" hidden="false"/>
    </xf>
    <xf numFmtId="164" fontId="33" fillId="0" borderId="0" xfId="0" applyFont="true" applyBorder="false" applyAlignment="true" applyProtection="true">
      <alignment horizontal="center" vertical="bottom" textRotation="0" wrapText="false" indent="0" shrinkToFit="false"/>
      <protection locked="true" hidden="false"/>
    </xf>
    <xf numFmtId="164" fontId="40" fillId="0" borderId="46" xfId="0" applyFont="true" applyBorder="true" applyAlignment="true" applyProtection="true">
      <alignment horizontal="left" vertical="top" textRotation="0" wrapText="true" indent="0" shrinkToFit="false"/>
      <protection locked="true" hidden="false"/>
    </xf>
    <xf numFmtId="178" fontId="0" fillId="0" borderId="0" xfId="0" applyFont="true" applyBorder="false" applyAlignment="true" applyProtection="true">
      <alignment horizontal="right" vertical="center" textRotation="0" wrapText="true" indent="0" shrinkToFit="false"/>
      <protection locked="true" hidden="false"/>
    </xf>
    <xf numFmtId="178" fontId="15" fillId="0" borderId="0" xfId="0" applyFont="true" applyBorder="false" applyAlignment="true" applyProtection="true">
      <alignment horizontal="right" vertical="center" textRotation="0" wrapText="true" indent="0" shrinkToFit="false"/>
      <protection locked="true" hidden="false"/>
    </xf>
    <xf numFmtId="180" fontId="0" fillId="0" borderId="0" xfId="0" applyFont="true" applyBorder="false" applyAlignment="true" applyProtection="true">
      <alignment horizontal="center" vertical="bottom" textRotation="0" wrapText="false" indent="0" shrinkToFit="false"/>
      <protection locked="true" hidden="false"/>
    </xf>
    <xf numFmtId="167" fontId="15" fillId="0" borderId="0" xfId="15" applyFont="true" applyBorder="true" applyAlignment="true" applyProtection="true">
      <alignment horizontal="left" vertical="center" textRotation="0" wrapText="true" indent="0" shrinkToFit="false"/>
      <protection locked="true" hidden="false"/>
    </xf>
    <xf numFmtId="164" fontId="0" fillId="0" borderId="0" xfId="0" applyFont="true" applyBorder="true" applyAlignment="true" applyProtection="true">
      <alignment horizontal="right" vertical="center" textRotation="0" wrapText="false" indent="0" shrinkToFit="false"/>
      <protection locked="true" hidden="false"/>
    </xf>
    <xf numFmtId="164" fontId="33" fillId="0" borderId="0" xfId="0" applyFont="true" applyBorder="false" applyAlignment="true" applyProtection="true">
      <alignment horizontal="general" vertical="center" textRotation="0" wrapText="false" indent="0" shrinkToFit="false"/>
      <protection locked="true" hidden="false"/>
    </xf>
    <xf numFmtId="178" fontId="0" fillId="0" borderId="0" xfId="0" applyFont="false" applyBorder="false" applyAlignment="true" applyProtection="true">
      <alignment horizontal="right" vertical="bottom" textRotation="0" wrapText="false" indent="0" shrinkToFit="false"/>
      <protection locked="true" hidden="false"/>
    </xf>
    <xf numFmtId="164" fontId="18" fillId="0" borderId="0" xfId="0" applyFont="true" applyBorder="false" applyAlignment="true" applyProtection="true">
      <alignment horizontal="general" vertical="center" textRotation="0" wrapText="false" indent="0" shrinkToFit="false"/>
      <protection locked="true" hidden="false"/>
    </xf>
    <xf numFmtId="164" fontId="27" fillId="0" borderId="0" xfId="0" applyFont="true" applyBorder="false" applyAlignment="true" applyProtection="true">
      <alignment horizontal="general" vertical="bottom" textRotation="0" wrapText="false" indent="0" shrinkToFit="false"/>
      <protection locked="true" hidden="false"/>
    </xf>
    <xf numFmtId="169" fontId="27" fillId="0" borderId="0" xfId="0" applyFont="true" applyBorder="false" applyAlignment="true" applyProtection="true">
      <alignment horizontal="general" vertical="bottom" textRotation="0" wrapText="false" indent="0" shrinkToFit="false"/>
      <protection locked="true" hidden="false"/>
    </xf>
    <xf numFmtId="167" fontId="18" fillId="0" borderId="0" xfId="15" applyFont="true" applyBorder="true" applyAlignment="true" applyProtection="true">
      <alignment horizontal="general" vertical="bottom" textRotation="0" wrapText="false" indent="0" shrinkToFit="false"/>
      <protection locked="true" hidden="false"/>
    </xf>
    <xf numFmtId="178" fontId="0" fillId="0" borderId="0" xfId="0" applyFont="true" applyBorder="false" applyAlignment="true" applyProtection="true">
      <alignment horizontal="right" vertical="center" textRotation="0" wrapText="false" indent="0" shrinkToFit="false"/>
      <protection locked="true" hidden="false"/>
    </xf>
    <xf numFmtId="164" fontId="16" fillId="0" borderId="46" xfId="0" applyFont="true" applyBorder="true" applyAlignment="true" applyProtection="true">
      <alignment horizontal="left" vertical="center" textRotation="0" wrapText="true" indent="0" shrinkToFit="false"/>
      <protection locked="true" hidden="false"/>
    </xf>
    <xf numFmtId="183" fontId="15" fillId="0" borderId="0" xfId="0" applyFont="true" applyBorder="false" applyAlignment="true" applyProtection="true">
      <alignment horizontal="center" vertical="center" textRotation="0" wrapText="false" indent="0" shrinkToFit="false"/>
      <protection locked="true" hidden="false"/>
    </xf>
    <xf numFmtId="167" fontId="20" fillId="0" borderId="0" xfId="15" applyFont="true" applyBorder="true" applyAlignment="true" applyProtection="true">
      <alignment horizontal="right" vertical="center" textRotation="0" wrapText="false" indent="0" shrinkToFit="false"/>
      <protection locked="true" hidden="false"/>
    </xf>
    <xf numFmtId="169" fontId="15" fillId="0" borderId="0" xfId="0" applyFont="true" applyBorder="false" applyAlignment="true" applyProtection="true">
      <alignment horizontal="general" vertical="center" textRotation="0" wrapText="false" indent="0" shrinkToFit="false"/>
      <protection locked="true" hidden="false"/>
    </xf>
    <xf numFmtId="178" fontId="15" fillId="0" borderId="0" xfId="0" applyFont="true" applyBorder="false" applyAlignment="true" applyProtection="true">
      <alignment horizontal="general" vertical="center" textRotation="0" wrapText="false" indent="0" shrinkToFit="false"/>
      <protection locked="true" hidden="false"/>
    </xf>
    <xf numFmtId="164" fontId="19" fillId="0" borderId="0" xfId="0" applyFont="true" applyBorder="false" applyAlignment="true" applyProtection="true">
      <alignment horizontal="general" vertical="bottom" textRotation="0" wrapText="false" indent="0" shrinkToFit="false"/>
      <protection locked="true" hidden="false"/>
    </xf>
    <xf numFmtId="178" fontId="20" fillId="0" borderId="0" xfId="0" applyFont="true" applyBorder="false" applyAlignment="true" applyProtection="true">
      <alignment horizontal="center" vertical="center" textRotation="0" wrapText="false" indent="0" shrinkToFit="false"/>
      <protection locked="true" hidden="false"/>
    </xf>
    <xf numFmtId="164" fontId="15" fillId="0" borderId="28" xfId="0" applyFont="true" applyBorder="true" applyAlignment="true" applyProtection="true">
      <alignment horizontal="left" vertical="center" textRotation="0" wrapText="true" indent="0" shrinkToFit="false"/>
      <protection locked="true" hidden="false"/>
    </xf>
    <xf numFmtId="178" fontId="19" fillId="0" borderId="0" xfId="0" applyFont="true" applyBorder="false" applyAlignment="true" applyProtection="true">
      <alignment horizontal="general" vertical="center" textRotation="0" wrapText="false" indent="0" shrinkToFit="false"/>
      <protection locked="true" hidden="false"/>
    </xf>
    <xf numFmtId="169" fontId="19" fillId="0" borderId="0" xfId="0" applyFont="true" applyBorder="false" applyAlignment="true" applyProtection="true">
      <alignment horizontal="general" vertical="center" textRotation="0" wrapText="false" indent="0" shrinkToFit="false"/>
      <protection locked="true" hidden="false"/>
    </xf>
    <xf numFmtId="164" fontId="0" fillId="0" borderId="0" xfId="0" applyFont="true" applyBorder="false" applyAlignment="true" applyProtection="true">
      <alignment horizontal="center" vertical="center" textRotation="0" wrapText="true" indent="0" shrinkToFit="false"/>
      <protection locked="true" hidden="false"/>
    </xf>
    <xf numFmtId="169" fontId="24" fillId="0" borderId="0" xfId="0" applyFont="true" applyBorder="false" applyAlignment="true" applyProtection="true">
      <alignment horizontal="center" vertical="center" textRotation="0" wrapText="false" indent="0" shrinkToFit="false"/>
      <protection locked="true" hidden="false"/>
    </xf>
    <xf numFmtId="164" fontId="0" fillId="10" borderId="0" xfId="0" applyFont="true" applyBorder="false" applyAlignment="true" applyProtection="true">
      <alignment horizontal="general" vertical="bottom" textRotation="0" wrapText="false" indent="0" shrinkToFit="false"/>
      <protection locked="true" hidden="false"/>
    </xf>
    <xf numFmtId="164" fontId="15" fillId="0" borderId="0" xfId="0" applyFont="true" applyBorder="false" applyAlignment="true" applyProtection="true">
      <alignment horizontal="left" vertical="top" textRotation="0" wrapText="true" indent="0" shrinkToFit="false"/>
      <protection locked="true" hidden="false"/>
    </xf>
    <xf numFmtId="178" fontId="24" fillId="0" borderId="0" xfId="0" applyFont="true" applyBorder="false" applyAlignment="true" applyProtection="true">
      <alignment horizontal="center" vertical="center" textRotation="0" wrapText="false" indent="0" shrinkToFit="false"/>
      <protection locked="true" hidden="false"/>
    </xf>
    <xf numFmtId="178" fontId="12" fillId="0" borderId="0" xfId="0" applyFont="true" applyBorder="false" applyAlignment="true" applyProtection="true">
      <alignment horizontal="center" vertical="center" textRotation="0" wrapText="false" indent="0" shrinkToFit="false"/>
      <protection locked="true" hidden="false"/>
    </xf>
    <xf numFmtId="164" fontId="41" fillId="0" borderId="0" xfId="0" applyFont="true" applyBorder="false" applyAlignment="true" applyProtection="true">
      <alignment horizontal="general" vertical="center" textRotation="0" wrapText="true" indent="0" shrinkToFit="false"/>
      <protection locked="true" hidden="false"/>
    </xf>
    <xf numFmtId="169" fontId="20" fillId="0" borderId="0" xfId="0" applyFont="true" applyBorder="false" applyAlignment="true" applyProtection="true">
      <alignment horizontal="center" vertical="center" textRotation="0" wrapText="false" indent="0" shrinkToFit="false"/>
      <protection locked="true" hidden="false"/>
    </xf>
    <xf numFmtId="167" fontId="16" fillId="0" borderId="0" xfId="15" applyFont="true" applyBorder="true" applyAlignment="true" applyProtection="true">
      <alignment horizontal="general" vertical="bottom" textRotation="0" wrapText="false" indent="0" shrinkToFit="false"/>
      <protection locked="true" hidden="false"/>
    </xf>
    <xf numFmtId="164" fontId="15" fillId="0" borderId="0" xfId="0" applyFont="true" applyBorder="true" applyAlignment="true" applyProtection="true">
      <alignment horizontal="center" vertical="center" textRotation="0" wrapText="true" indent="0" shrinkToFit="false"/>
      <protection locked="true" hidden="false"/>
    </xf>
  </cellXfs>
  <cellStyles count="17">
    <cellStyle name="Normal" xfId="0" builtinId="0"/>
    <cellStyle name="Comma" xfId="15" builtinId="3"/>
    <cellStyle name="Comma [0]" xfId="16" builtinId="6"/>
    <cellStyle name="Currency" xfId="17" builtinId="4"/>
    <cellStyle name="Currency [0]" xfId="18" builtinId="7"/>
    <cellStyle name="Percent" xfId="19" builtinId="5"/>
    <cellStyle name="Moeda 2" xfId="20"/>
    <cellStyle name="Normal 2" xfId="21"/>
    <cellStyle name="Normal 3" xfId="22"/>
    <cellStyle name="Normal 4" xfId="23"/>
    <cellStyle name="Normal 5 2" xfId="24"/>
    <cellStyle name="Normal 6 2" xfId="25"/>
    <cellStyle name="Normal 7" xfId="26"/>
    <cellStyle name="Normal 7 3" xfId="27"/>
    <cellStyle name="Vírgula 2" xfId="28"/>
    <cellStyle name="Vírgula 5" xfId="29"/>
    <cellStyle name="Vírgula 5 2" xfId="30"/>
  </cellStyles>
  <dxfs count="2">
    <dxf>
      <font>
        <b val="1"/>
        <i val="0"/>
        <color rgb="FFFF0000"/>
      </font>
    </dxf>
    <dxf>
      <font>
        <name val="Calibri"/>
        <charset val="1"/>
        <family val="2"/>
        <b val="1"/>
        <color rgb="FFFFFFFF"/>
        <sz val="11"/>
      </font>
      <fill>
        <patternFill>
          <bgColor rgb="FFCC0000"/>
        </patternFill>
      </fill>
    </dxf>
  </dxfs>
  <colors>
    <indexedColors>
      <rgbColor rgb="FF000000"/>
      <rgbColor rgb="FFFFFFFF"/>
      <rgbColor rgb="FFFF0000"/>
      <rgbColor rgb="FF00FF00"/>
      <rgbColor rgb="FF0000FF"/>
      <rgbColor rgb="FFFFFF00"/>
      <rgbColor rgb="FFFF00FF"/>
      <rgbColor rgb="FF00FFFF"/>
      <rgbColor rgb="FFCC0000"/>
      <rgbColor rgb="FF008000"/>
      <rgbColor rgb="FF000080"/>
      <rgbColor rgb="FF808000"/>
      <rgbColor rgb="FF800080"/>
      <rgbColor rgb="FF008080"/>
      <rgbColor rgb="FFC9C9C9"/>
      <rgbColor rgb="FF808080"/>
      <rgbColor rgb="FFAFABAB"/>
      <rgbColor rgb="FF993366"/>
      <rgbColor rgb="FFEDEDED"/>
      <rgbColor rgb="FFD9E2F3"/>
      <rgbColor rgb="FF660066"/>
      <rgbColor rgb="FFFF8080"/>
      <rgbColor rgb="FF0066CC"/>
      <rgbColor rgb="FFCCCCCC"/>
      <rgbColor rgb="FF000080"/>
      <rgbColor rgb="FFFF00FF"/>
      <rgbColor rgb="FFFFFF00"/>
      <rgbColor rgb="FF00FFFF"/>
      <rgbColor rgb="FF800080"/>
      <rgbColor rgb="FF800000"/>
      <rgbColor rgb="FF008080"/>
      <rgbColor rgb="FF0000FF"/>
      <rgbColor rgb="FF00CCFF"/>
      <rgbColor rgb="FFE7E6E6"/>
      <rgbColor rgb="FFCCFFCC"/>
      <rgbColor rgb="FFFFFF99"/>
      <rgbColor rgb="FF99CCFF"/>
      <rgbColor rgb="FFFF99CC"/>
      <rgbColor rgb="FFCC99FF"/>
      <rgbColor rgb="FFFFCC99"/>
      <rgbColor rgb="FF4472C4"/>
      <rgbColor rgb="FF33CCCC"/>
      <rgbColor rgb="FF99CC00"/>
      <rgbColor rgb="FFFFCC00"/>
      <rgbColor rgb="FFFF9900"/>
      <rgbColor rgb="FFFF6600"/>
      <rgbColor rgb="FF4F81BD"/>
      <rgbColor rgb="FFA5A5A5"/>
      <rgbColor rgb="FF003366"/>
      <rgbColor rgb="FF339966"/>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worksheet" Target="worksheets/sheet4.xml"/><Relationship Id="rId6" Type="http://schemas.openxmlformats.org/officeDocument/2006/relationships/sharedStrings" Target="sharedStrings.xml"/>
</Relationships>
</file>

<file path=xl/drawings/_rels/drawing1.xml.rels><?xml version="1.0" encoding="UTF-8"?>
<Relationships xmlns="http://schemas.openxmlformats.org/package/2006/relationships"><Relationship Id="rId1" Type="http://schemas.openxmlformats.org/officeDocument/2006/relationships/image" Target="../media/image1.png"/>
</Relationships>
</file>

<file path=xl/drawings/_rels/drawing2.xml.rels><?xml version="1.0" encoding="UTF-8"?>
<Relationships xmlns="http://schemas.openxmlformats.org/package/2006/relationships"><Relationship Id="rId1" Type="http://schemas.openxmlformats.org/officeDocument/2006/relationships/image" Target="../media/image1.png"/><Relationship Id="rId2" Type="http://schemas.openxmlformats.org/officeDocument/2006/relationships/image" Target="../media/image2.png"/>
</Relationships>
</file>

<file path=xl/drawings/_rels/drawing3.xml.rels><?xml version="1.0" encoding="UTF-8"?>
<Relationships xmlns="http://schemas.openxmlformats.org/package/2006/relationships"><Relationship Id="rId1" Type="http://schemas.openxmlformats.org/officeDocument/2006/relationships/image" Target="../media/image3.png"/><Relationship Id="rId2" Type="http://schemas.openxmlformats.org/officeDocument/2006/relationships/image" Target="../media/image4.jpeg"/><Relationship Id="rId3" Type="http://schemas.openxmlformats.org/officeDocument/2006/relationships/image" Target="../media/image5.jpeg"/><Relationship Id="rId4" Type="http://schemas.openxmlformats.org/officeDocument/2006/relationships/image" Target="../media/image6.jpeg"/><Relationship Id="rId5" Type="http://schemas.openxmlformats.org/officeDocument/2006/relationships/image" Target="../media/image7.jpeg"/><Relationship Id="rId6" Type="http://schemas.openxmlformats.org/officeDocument/2006/relationships/image" Target="../media/image7.jpeg"/><Relationship Id="rId7" Type="http://schemas.openxmlformats.org/officeDocument/2006/relationships/image" Target="../media/image3.png"/><Relationship Id="rId8" Type="http://schemas.openxmlformats.org/officeDocument/2006/relationships/image" Target="../media/image4.jpeg"/><Relationship Id="rId9" Type="http://schemas.openxmlformats.org/officeDocument/2006/relationships/image" Target="../media/image5.jpeg"/><Relationship Id="rId10" Type="http://schemas.openxmlformats.org/officeDocument/2006/relationships/image" Target="../media/image6.jpeg"/><Relationship Id="rId11" Type="http://schemas.openxmlformats.org/officeDocument/2006/relationships/image" Target="../media/image7.jpeg"/><Relationship Id="rId12" Type="http://schemas.openxmlformats.org/officeDocument/2006/relationships/image" Target="../media/image7.jpeg"/><Relationship Id="rId13" Type="http://schemas.openxmlformats.org/officeDocument/2006/relationships/image" Target="../media/image8.png"/>
</Relationships>
</file>

<file path=xl/drawings/drawing1.xml><?xml version="1.0" encoding="utf-8"?>
<xdr:wsDr xmlns:xdr="http://schemas.openxmlformats.org/drawingml/2006/spreadsheetDrawing" xmlns:a="http://schemas.openxmlformats.org/drawingml/2006/main" xmlns:r="http://schemas.openxmlformats.org/officeDocument/2006/relationships">
  <xdr:twoCellAnchor editAs="oneCell">
    <xdr:from>
      <xdr:col>0</xdr:col>
      <xdr:colOff>352080</xdr:colOff>
      <xdr:row>0</xdr:row>
      <xdr:rowOff>176760</xdr:rowOff>
    </xdr:from>
    <xdr:to>
      <xdr:col>1</xdr:col>
      <xdr:colOff>71280</xdr:colOff>
      <xdr:row>1</xdr:row>
      <xdr:rowOff>745560</xdr:rowOff>
    </xdr:to>
    <xdr:pic>
      <xdr:nvPicPr>
        <xdr:cNvPr id="0" name="Imagem 1" descr=""/>
        <xdr:cNvPicPr/>
      </xdr:nvPicPr>
      <xdr:blipFill>
        <a:blip r:embed="rId1"/>
        <a:stretch/>
      </xdr:blipFill>
      <xdr:spPr>
        <a:xfrm>
          <a:off x="352080" y="176760"/>
          <a:ext cx="806400" cy="759240"/>
        </a:xfrm>
        <a:prstGeom prst="rect">
          <a:avLst/>
        </a:prstGeom>
        <a:ln w="0">
          <a:noFill/>
        </a:ln>
      </xdr:spPr>
    </xdr:pic>
    <xdr:clientData/>
  </xdr:twoCellAnchor>
</xdr:wsDr>
</file>

<file path=xl/drawings/drawing2.xml><?xml version="1.0" encoding="utf-8"?>
<xdr:wsDr xmlns:xdr="http://schemas.openxmlformats.org/drawingml/2006/spreadsheetDrawing" xmlns:a="http://schemas.openxmlformats.org/drawingml/2006/main" xmlns:r="http://schemas.openxmlformats.org/officeDocument/2006/relationships">
  <xdr:twoCellAnchor editAs="oneCell">
    <xdr:from>
      <xdr:col>0</xdr:col>
      <xdr:colOff>236160</xdr:colOff>
      <xdr:row>0</xdr:row>
      <xdr:rowOff>77400</xdr:rowOff>
    </xdr:from>
    <xdr:to>
      <xdr:col>0</xdr:col>
      <xdr:colOff>1042560</xdr:colOff>
      <xdr:row>1</xdr:row>
      <xdr:rowOff>646200</xdr:rowOff>
    </xdr:to>
    <xdr:pic>
      <xdr:nvPicPr>
        <xdr:cNvPr id="1" name="Imagem 3" descr=""/>
        <xdr:cNvPicPr/>
      </xdr:nvPicPr>
      <xdr:blipFill>
        <a:blip r:embed="rId1"/>
        <a:stretch/>
      </xdr:blipFill>
      <xdr:spPr>
        <a:xfrm>
          <a:off x="236160" y="77400"/>
          <a:ext cx="806400" cy="759240"/>
        </a:xfrm>
        <a:prstGeom prst="rect">
          <a:avLst/>
        </a:prstGeom>
        <a:ln w="0">
          <a:noFill/>
        </a:ln>
      </xdr:spPr>
    </xdr:pic>
    <xdr:clientData/>
  </xdr:twoCellAnchor>
  <xdr:twoCellAnchor editAs="oneCell">
    <xdr:from>
      <xdr:col>0</xdr:col>
      <xdr:colOff>279360</xdr:colOff>
      <xdr:row>65</xdr:row>
      <xdr:rowOff>219240</xdr:rowOff>
    </xdr:from>
    <xdr:to>
      <xdr:col>3</xdr:col>
      <xdr:colOff>668160</xdr:colOff>
      <xdr:row>65</xdr:row>
      <xdr:rowOff>3290760</xdr:rowOff>
    </xdr:to>
    <xdr:pic>
      <xdr:nvPicPr>
        <xdr:cNvPr id="2" name="Figura 1" descr=""/>
        <xdr:cNvPicPr/>
      </xdr:nvPicPr>
      <xdr:blipFill>
        <a:blip r:embed="rId2"/>
        <a:srcRect l="6407" t="15052" r="7650" b="32434"/>
        <a:stretch/>
      </xdr:blipFill>
      <xdr:spPr>
        <a:xfrm>
          <a:off x="279360" y="13670280"/>
          <a:ext cx="9249480" cy="3071520"/>
        </a:xfrm>
        <a:prstGeom prst="rect">
          <a:avLst/>
        </a:prstGeom>
        <a:ln w="0">
          <a:noFill/>
        </a:ln>
      </xdr:spPr>
    </xdr:pic>
    <xdr:clientData/>
  </xdr:twoCellAnchor>
</xdr:wsDr>
</file>

<file path=xl/drawings/drawing3.xml><?xml version="1.0" encoding="utf-8"?>
<xdr:wsDr xmlns:xdr="http://schemas.openxmlformats.org/drawingml/2006/spreadsheetDrawing" xmlns:a="http://schemas.openxmlformats.org/drawingml/2006/main" xmlns:r="http://schemas.openxmlformats.org/officeDocument/2006/relationships">
  <xdr:twoCellAnchor editAs="oneCell">
    <xdr:from>
      <xdr:col>2</xdr:col>
      <xdr:colOff>0</xdr:colOff>
      <xdr:row>356</xdr:row>
      <xdr:rowOff>0</xdr:rowOff>
    </xdr:from>
    <xdr:to>
      <xdr:col>2</xdr:col>
      <xdr:colOff>216720</xdr:colOff>
      <xdr:row>357</xdr:row>
      <xdr:rowOff>92880</xdr:rowOff>
    </xdr:to>
    <xdr:sp>
      <xdr:nvSpPr>
        <xdr:cNvPr id="3" name="Shape 3"/>
        <xdr:cNvSpPr/>
      </xdr:nvSpPr>
      <xdr:spPr>
        <a:xfrm>
          <a:off x="8015040" y="81457920"/>
          <a:ext cx="216720" cy="273600"/>
        </a:xfrm>
        <a:prstGeom prst="rect">
          <a:avLst/>
        </a:prstGeom>
        <a:noFill/>
        <a:ln w="0">
          <a:noFill/>
        </a:ln>
      </xdr:spPr>
      <xdr:style>
        <a:lnRef idx="0"/>
        <a:fillRef idx="0"/>
        <a:effectRef idx="0"/>
        <a:fontRef idx="minor"/>
      </xdr:style>
    </xdr:sp>
    <xdr:clientData/>
  </xdr:twoCellAnchor>
  <xdr:twoCellAnchor editAs="oneCell">
    <xdr:from>
      <xdr:col>2</xdr:col>
      <xdr:colOff>0</xdr:colOff>
      <xdr:row>357</xdr:row>
      <xdr:rowOff>0</xdr:rowOff>
    </xdr:from>
    <xdr:to>
      <xdr:col>2</xdr:col>
      <xdr:colOff>216720</xdr:colOff>
      <xdr:row>358</xdr:row>
      <xdr:rowOff>92520</xdr:rowOff>
    </xdr:to>
    <xdr:sp>
      <xdr:nvSpPr>
        <xdr:cNvPr id="4" name="Shape 3"/>
        <xdr:cNvSpPr/>
      </xdr:nvSpPr>
      <xdr:spPr>
        <a:xfrm>
          <a:off x="8015040" y="81638640"/>
          <a:ext cx="216720" cy="273600"/>
        </a:xfrm>
        <a:prstGeom prst="rect">
          <a:avLst/>
        </a:prstGeom>
        <a:noFill/>
        <a:ln w="0">
          <a:noFill/>
        </a:ln>
      </xdr:spPr>
      <xdr:style>
        <a:lnRef idx="0"/>
        <a:fillRef idx="0"/>
        <a:effectRef idx="0"/>
        <a:fontRef idx="minor"/>
      </xdr:style>
    </xdr:sp>
    <xdr:clientData/>
  </xdr:twoCellAnchor>
  <xdr:twoCellAnchor editAs="oneCell">
    <xdr:from>
      <xdr:col>8</xdr:col>
      <xdr:colOff>1162080</xdr:colOff>
      <xdr:row>634</xdr:row>
      <xdr:rowOff>0</xdr:rowOff>
    </xdr:from>
    <xdr:to>
      <xdr:col>16</xdr:col>
      <xdr:colOff>473040</xdr:colOff>
      <xdr:row>653</xdr:row>
      <xdr:rowOff>178560</xdr:rowOff>
    </xdr:to>
    <xdr:pic>
      <xdr:nvPicPr>
        <xdr:cNvPr id="5" name="image3.png" descr=""/>
        <xdr:cNvPicPr/>
      </xdr:nvPicPr>
      <xdr:blipFill>
        <a:blip r:embed="rId1"/>
        <a:stretch/>
      </xdr:blipFill>
      <xdr:spPr>
        <a:xfrm>
          <a:off x="15187320" y="137112480"/>
          <a:ext cx="7786800" cy="5340960"/>
        </a:xfrm>
        <a:prstGeom prst="rect">
          <a:avLst/>
        </a:prstGeom>
        <a:ln w="0">
          <a:noFill/>
        </a:ln>
      </xdr:spPr>
    </xdr:pic>
    <xdr:clientData/>
  </xdr:twoCellAnchor>
  <xdr:twoCellAnchor editAs="twoCell">
    <xdr:from>
      <xdr:col>0</xdr:col>
      <xdr:colOff>247680</xdr:colOff>
      <xdr:row>0</xdr:row>
      <xdr:rowOff>85680</xdr:rowOff>
    </xdr:from>
    <xdr:to>
      <xdr:col>0</xdr:col>
      <xdr:colOff>673920</xdr:colOff>
      <xdr:row>2</xdr:row>
      <xdr:rowOff>88560</xdr:rowOff>
    </xdr:to>
    <xdr:pic>
      <xdr:nvPicPr>
        <xdr:cNvPr id="6" name="Imagem 5" descr=""/>
        <xdr:cNvPicPr/>
      </xdr:nvPicPr>
      <xdr:blipFill>
        <a:blip r:embed="rId2"/>
        <a:stretch/>
      </xdr:blipFill>
      <xdr:spPr>
        <a:xfrm>
          <a:off x="247680" y="85680"/>
          <a:ext cx="426240" cy="460080"/>
        </a:xfrm>
        <a:prstGeom prst="rect">
          <a:avLst/>
        </a:prstGeom>
        <a:ln w="0">
          <a:noFill/>
        </a:ln>
      </xdr:spPr>
    </xdr:pic>
    <xdr:clientData/>
  </xdr:twoCellAnchor>
  <xdr:twoCellAnchor editAs="oneCell">
    <xdr:from>
      <xdr:col>2</xdr:col>
      <xdr:colOff>0</xdr:colOff>
      <xdr:row>356</xdr:row>
      <xdr:rowOff>0</xdr:rowOff>
    </xdr:from>
    <xdr:to>
      <xdr:col>2</xdr:col>
      <xdr:colOff>226080</xdr:colOff>
      <xdr:row>357</xdr:row>
      <xdr:rowOff>102600</xdr:rowOff>
    </xdr:to>
    <xdr:sp>
      <xdr:nvSpPr>
        <xdr:cNvPr id="7" name="Shape 3"/>
        <xdr:cNvSpPr/>
      </xdr:nvSpPr>
      <xdr:spPr>
        <a:xfrm>
          <a:off x="8015040" y="81457920"/>
          <a:ext cx="226080" cy="283320"/>
        </a:xfrm>
        <a:prstGeom prst="rect">
          <a:avLst/>
        </a:prstGeom>
        <a:noFill/>
        <a:ln w="0">
          <a:noFill/>
        </a:ln>
      </xdr:spPr>
      <xdr:style>
        <a:lnRef idx="0"/>
        <a:fillRef idx="0"/>
        <a:effectRef idx="0"/>
        <a:fontRef idx="minor"/>
      </xdr:style>
    </xdr:sp>
    <xdr:clientData/>
  </xdr:twoCellAnchor>
  <xdr:twoCellAnchor editAs="oneCell">
    <xdr:from>
      <xdr:col>2</xdr:col>
      <xdr:colOff>0</xdr:colOff>
      <xdr:row>357</xdr:row>
      <xdr:rowOff>0</xdr:rowOff>
    </xdr:from>
    <xdr:to>
      <xdr:col>2</xdr:col>
      <xdr:colOff>226080</xdr:colOff>
      <xdr:row>358</xdr:row>
      <xdr:rowOff>102240</xdr:rowOff>
    </xdr:to>
    <xdr:sp>
      <xdr:nvSpPr>
        <xdr:cNvPr id="8" name="Shape 3"/>
        <xdr:cNvSpPr/>
      </xdr:nvSpPr>
      <xdr:spPr>
        <a:xfrm>
          <a:off x="8015040" y="81638640"/>
          <a:ext cx="226080" cy="283320"/>
        </a:xfrm>
        <a:prstGeom prst="rect">
          <a:avLst/>
        </a:prstGeom>
        <a:noFill/>
        <a:ln w="0">
          <a:noFill/>
        </a:ln>
      </xdr:spPr>
      <xdr:style>
        <a:lnRef idx="0"/>
        <a:fillRef idx="0"/>
        <a:effectRef idx="0"/>
        <a:fontRef idx="minor"/>
      </xdr:style>
    </xdr:sp>
    <xdr:clientData/>
  </xdr:twoCellAnchor>
  <xdr:twoCellAnchor editAs="oneCell">
    <xdr:from>
      <xdr:col>0</xdr:col>
      <xdr:colOff>152280</xdr:colOff>
      <xdr:row>388</xdr:row>
      <xdr:rowOff>152280</xdr:rowOff>
    </xdr:from>
    <xdr:to>
      <xdr:col>3</xdr:col>
      <xdr:colOff>35640</xdr:colOff>
      <xdr:row>411</xdr:row>
      <xdr:rowOff>200160</xdr:rowOff>
    </xdr:to>
    <xdr:pic>
      <xdr:nvPicPr>
        <xdr:cNvPr id="9" name="image8.jpg" descr=""/>
        <xdr:cNvPicPr/>
      </xdr:nvPicPr>
      <xdr:blipFill>
        <a:blip r:embed="rId3"/>
        <a:stretch/>
      </xdr:blipFill>
      <xdr:spPr>
        <a:xfrm>
          <a:off x="152280" y="88058520"/>
          <a:ext cx="8744040" cy="4648320"/>
        </a:xfrm>
        <a:prstGeom prst="rect">
          <a:avLst/>
        </a:prstGeom>
        <a:ln w="0">
          <a:noFill/>
        </a:ln>
      </xdr:spPr>
    </xdr:pic>
    <xdr:clientData/>
  </xdr:twoCellAnchor>
  <xdr:twoCellAnchor editAs="oneCell">
    <xdr:from>
      <xdr:col>0</xdr:col>
      <xdr:colOff>152280</xdr:colOff>
      <xdr:row>524</xdr:row>
      <xdr:rowOff>0</xdr:rowOff>
    </xdr:from>
    <xdr:to>
      <xdr:col>2</xdr:col>
      <xdr:colOff>132840</xdr:colOff>
      <xdr:row>545</xdr:row>
      <xdr:rowOff>28800</xdr:rowOff>
    </xdr:to>
    <xdr:pic>
      <xdr:nvPicPr>
        <xdr:cNvPr id="10" name="image1.jpg" descr=""/>
        <xdr:cNvPicPr/>
      </xdr:nvPicPr>
      <xdr:blipFill>
        <a:blip r:embed="rId4"/>
        <a:stretch/>
      </xdr:blipFill>
      <xdr:spPr>
        <a:xfrm>
          <a:off x="152280" y="115109640"/>
          <a:ext cx="7995600" cy="4229280"/>
        </a:xfrm>
        <a:prstGeom prst="rect">
          <a:avLst/>
        </a:prstGeom>
        <a:ln w="0">
          <a:noFill/>
        </a:ln>
      </xdr:spPr>
    </xdr:pic>
    <xdr:clientData/>
  </xdr:twoCellAnchor>
  <xdr:twoCellAnchor editAs="oneCell">
    <xdr:from>
      <xdr:col>0</xdr:col>
      <xdr:colOff>152280</xdr:colOff>
      <xdr:row>603</xdr:row>
      <xdr:rowOff>152280</xdr:rowOff>
    </xdr:from>
    <xdr:to>
      <xdr:col>2</xdr:col>
      <xdr:colOff>718200</xdr:colOff>
      <xdr:row>623</xdr:row>
      <xdr:rowOff>119520</xdr:rowOff>
    </xdr:to>
    <xdr:pic>
      <xdr:nvPicPr>
        <xdr:cNvPr id="11" name="image4.jpg" descr=""/>
        <xdr:cNvPicPr/>
      </xdr:nvPicPr>
      <xdr:blipFill>
        <a:blip r:embed="rId5"/>
        <a:stretch/>
      </xdr:blipFill>
      <xdr:spPr>
        <a:xfrm>
          <a:off x="152280" y="131063760"/>
          <a:ext cx="8580960" cy="3967920"/>
        </a:xfrm>
        <a:prstGeom prst="rect">
          <a:avLst/>
        </a:prstGeom>
        <a:ln w="0">
          <a:noFill/>
        </a:ln>
      </xdr:spPr>
    </xdr:pic>
    <xdr:clientData/>
  </xdr:twoCellAnchor>
  <xdr:twoCellAnchor editAs="oneCell">
    <xdr:from>
      <xdr:col>0</xdr:col>
      <xdr:colOff>558000</xdr:colOff>
      <xdr:row>908</xdr:row>
      <xdr:rowOff>122400</xdr:rowOff>
    </xdr:from>
    <xdr:to>
      <xdr:col>4</xdr:col>
      <xdr:colOff>119160</xdr:colOff>
      <xdr:row>929</xdr:row>
      <xdr:rowOff>164880</xdr:rowOff>
    </xdr:to>
    <xdr:pic>
      <xdr:nvPicPr>
        <xdr:cNvPr id="12" name="image7.jpg" descr=""/>
        <xdr:cNvPicPr/>
      </xdr:nvPicPr>
      <xdr:blipFill>
        <a:blip r:embed="rId6"/>
        <a:stretch/>
      </xdr:blipFill>
      <xdr:spPr>
        <a:xfrm>
          <a:off x="558000" y="206853120"/>
          <a:ext cx="9509040" cy="4242960"/>
        </a:xfrm>
        <a:prstGeom prst="rect">
          <a:avLst/>
        </a:prstGeom>
        <a:ln w="0">
          <a:noFill/>
        </a:ln>
      </xdr:spPr>
    </xdr:pic>
    <xdr:clientData/>
  </xdr:twoCellAnchor>
  <xdr:twoCellAnchor editAs="oneCell">
    <xdr:from>
      <xdr:col>2</xdr:col>
      <xdr:colOff>0</xdr:colOff>
      <xdr:row>356</xdr:row>
      <xdr:rowOff>0</xdr:rowOff>
    </xdr:from>
    <xdr:to>
      <xdr:col>2</xdr:col>
      <xdr:colOff>216720</xdr:colOff>
      <xdr:row>357</xdr:row>
      <xdr:rowOff>92880</xdr:rowOff>
    </xdr:to>
    <xdr:sp>
      <xdr:nvSpPr>
        <xdr:cNvPr id="13" name="Shape 3"/>
        <xdr:cNvSpPr/>
      </xdr:nvSpPr>
      <xdr:spPr>
        <a:xfrm>
          <a:off x="8015040" y="81457920"/>
          <a:ext cx="216720" cy="273600"/>
        </a:xfrm>
        <a:prstGeom prst="rect">
          <a:avLst/>
        </a:prstGeom>
        <a:noFill/>
        <a:ln w="0">
          <a:noFill/>
        </a:ln>
      </xdr:spPr>
      <xdr:style>
        <a:lnRef idx="0"/>
        <a:fillRef idx="0"/>
        <a:effectRef idx="0"/>
        <a:fontRef idx="minor"/>
      </xdr:style>
    </xdr:sp>
    <xdr:clientData/>
  </xdr:twoCellAnchor>
  <xdr:twoCellAnchor editAs="oneCell">
    <xdr:from>
      <xdr:col>2</xdr:col>
      <xdr:colOff>0</xdr:colOff>
      <xdr:row>357</xdr:row>
      <xdr:rowOff>0</xdr:rowOff>
    </xdr:from>
    <xdr:to>
      <xdr:col>2</xdr:col>
      <xdr:colOff>216720</xdr:colOff>
      <xdr:row>358</xdr:row>
      <xdr:rowOff>92520</xdr:rowOff>
    </xdr:to>
    <xdr:sp>
      <xdr:nvSpPr>
        <xdr:cNvPr id="14" name="Shape 3"/>
        <xdr:cNvSpPr/>
      </xdr:nvSpPr>
      <xdr:spPr>
        <a:xfrm>
          <a:off x="8015040" y="81638640"/>
          <a:ext cx="216720" cy="273600"/>
        </a:xfrm>
        <a:prstGeom prst="rect">
          <a:avLst/>
        </a:prstGeom>
        <a:noFill/>
        <a:ln w="0">
          <a:noFill/>
        </a:ln>
      </xdr:spPr>
      <xdr:style>
        <a:lnRef idx="0"/>
        <a:fillRef idx="0"/>
        <a:effectRef idx="0"/>
        <a:fontRef idx="minor"/>
      </xdr:style>
    </xdr:sp>
    <xdr:clientData/>
  </xdr:twoCellAnchor>
  <xdr:twoCellAnchor editAs="oneCell">
    <xdr:from>
      <xdr:col>8</xdr:col>
      <xdr:colOff>1162080</xdr:colOff>
      <xdr:row>634</xdr:row>
      <xdr:rowOff>0</xdr:rowOff>
    </xdr:from>
    <xdr:to>
      <xdr:col>16</xdr:col>
      <xdr:colOff>473040</xdr:colOff>
      <xdr:row>653</xdr:row>
      <xdr:rowOff>178560</xdr:rowOff>
    </xdr:to>
    <xdr:pic>
      <xdr:nvPicPr>
        <xdr:cNvPr id="15" name="image3.png" descr=""/>
        <xdr:cNvPicPr/>
      </xdr:nvPicPr>
      <xdr:blipFill>
        <a:blip r:embed="rId7"/>
        <a:stretch/>
      </xdr:blipFill>
      <xdr:spPr>
        <a:xfrm>
          <a:off x="15187320" y="137112480"/>
          <a:ext cx="7786800" cy="5340960"/>
        </a:xfrm>
        <a:prstGeom prst="rect">
          <a:avLst/>
        </a:prstGeom>
        <a:ln w="0">
          <a:noFill/>
        </a:ln>
      </xdr:spPr>
    </xdr:pic>
    <xdr:clientData/>
  </xdr:twoCellAnchor>
  <xdr:twoCellAnchor editAs="twoCell">
    <xdr:from>
      <xdr:col>0</xdr:col>
      <xdr:colOff>247680</xdr:colOff>
      <xdr:row>0</xdr:row>
      <xdr:rowOff>85680</xdr:rowOff>
    </xdr:from>
    <xdr:to>
      <xdr:col>0</xdr:col>
      <xdr:colOff>673920</xdr:colOff>
      <xdr:row>2</xdr:row>
      <xdr:rowOff>88560</xdr:rowOff>
    </xdr:to>
    <xdr:pic>
      <xdr:nvPicPr>
        <xdr:cNvPr id="16" name="Imagem 17" descr=""/>
        <xdr:cNvPicPr/>
      </xdr:nvPicPr>
      <xdr:blipFill>
        <a:blip r:embed="rId8"/>
        <a:stretch/>
      </xdr:blipFill>
      <xdr:spPr>
        <a:xfrm>
          <a:off x="247680" y="85680"/>
          <a:ext cx="426240" cy="460080"/>
        </a:xfrm>
        <a:prstGeom prst="rect">
          <a:avLst/>
        </a:prstGeom>
        <a:ln w="0">
          <a:noFill/>
        </a:ln>
      </xdr:spPr>
    </xdr:pic>
    <xdr:clientData/>
  </xdr:twoCellAnchor>
  <xdr:twoCellAnchor editAs="oneCell">
    <xdr:from>
      <xdr:col>2</xdr:col>
      <xdr:colOff>0</xdr:colOff>
      <xdr:row>356</xdr:row>
      <xdr:rowOff>0</xdr:rowOff>
    </xdr:from>
    <xdr:to>
      <xdr:col>2</xdr:col>
      <xdr:colOff>226080</xdr:colOff>
      <xdr:row>357</xdr:row>
      <xdr:rowOff>102600</xdr:rowOff>
    </xdr:to>
    <xdr:sp>
      <xdr:nvSpPr>
        <xdr:cNvPr id="17" name="Shape 3"/>
        <xdr:cNvSpPr/>
      </xdr:nvSpPr>
      <xdr:spPr>
        <a:xfrm>
          <a:off x="8015040" y="81457920"/>
          <a:ext cx="226080" cy="283320"/>
        </a:xfrm>
        <a:prstGeom prst="rect">
          <a:avLst/>
        </a:prstGeom>
        <a:noFill/>
        <a:ln w="0">
          <a:noFill/>
        </a:ln>
      </xdr:spPr>
      <xdr:style>
        <a:lnRef idx="0"/>
        <a:fillRef idx="0"/>
        <a:effectRef idx="0"/>
        <a:fontRef idx="minor"/>
      </xdr:style>
    </xdr:sp>
    <xdr:clientData/>
  </xdr:twoCellAnchor>
  <xdr:twoCellAnchor editAs="oneCell">
    <xdr:from>
      <xdr:col>2</xdr:col>
      <xdr:colOff>0</xdr:colOff>
      <xdr:row>357</xdr:row>
      <xdr:rowOff>0</xdr:rowOff>
    </xdr:from>
    <xdr:to>
      <xdr:col>2</xdr:col>
      <xdr:colOff>226080</xdr:colOff>
      <xdr:row>358</xdr:row>
      <xdr:rowOff>102240</xdr:rowOff>
    </xdr:to>
    <xdr:sp>
      <xdr:nvSpPr>
        <xdr:cNvPr id="18" name="Shape 3"/>
        <xdr:cNvSpPr/>
      </xdr:nvSpPr>
      <xdr:spPr>
        <a:xfrm>
          <a:off x="8015040" y="81638640"/>
          <a:ext cx="226080" cy="283320"/>
        </a:xfrm>
        <a:prstGeom prst="rect">
          <a:avLst/>
        </a:prstGeom>
        <a:noFill/>
        <a:ln w="0">
          <a:noFill/>
        </a:ln>
      </xdr:spPr>
      <xdr:style>
        <a:lnRef idx="0"/>
        <a:fillRef idx="0"/>
        <a:effectRef idx="0"/>
        <a:fontRef idx="minor"/>
      </xdr:style>
    </xdr:sp>
    <xdr:clientData/>
  </xdr:twoCellAnchor>
  <xdr:twoCellAnchor editAs="oneCell">
    <xdr:from>
      <xdr:col>0</xdr:col>
      <xdr:colOff>152280</xdr:colOff>
      <xdr:row>388</xdr:row>
      <xdr:rowOff>152280</xdr:rowOff>
    </xdr:from>
    <xdr:to>
      <xdr:col>3</xdr:col>
      <xdr:colOff>35640</xdr:colOff>
      <xdr:row>411</xdr:row>
      <xdr:rowOff>200160</xdr:rowOff>
    </xdr:to>
    <xdr:pic>
      <xdr:nvPicPr>
        <xdr:cNvPr id="19" name="image8.jpg" descr=""/>
        <xdr:cNvPicPr/>
      </xdr:nvPicPr>
      <xdr:blipFill>
        <a:blip r:embed="rId9"/>
        <a:stretch/>
      </xdr:blipFill>
      <xdr:spPr>
        <a:xfrm>
          <a:off x="152280" y="88058520"/>
          <a:ext cx="8744040" cy="4648320"/>
        </a:xfrm>
        <a:prstGeom prst="rect">
          <a:avLst/>
        </a:prstGeom>
        <a:ln w="0">
          <a:noFill/>
        </a:ln>
      </xdr:spPr>
    </xdr:pic>
    <xdr:clientData/>
  </xdr:twoCellAnchor>
  <xdr:twoCellAnchor editAs="oneCell">
    <xdr:from>
      <xdr:col>0</xdr:col>
      <xdr:colOff>152280</xdr:colOff>
      <xdr:row>524</xdr:row>
      <xdr:rowOff>0</xdr:rowOff>
    </xdr:from>
    <xdr:to>
      <xdr:col>2</xdr:col>
      <xdr:colOff>132840</xdr:colOff>
      <xdr:row>545</xdr:row>
      <xdr:rowOff>28800</xdr:rowOff>
    </xdr:to>
    <xdr:pic>
      <xdr:nvPicPr>
        <xdr:cNvPr id="20" name="image1.jpg" descr=""/>
        <xdr:cNvPicPr/>
      </xdr:nvPicPr>
      <xdr:blipFill>
        <a:blip r:embed="rId10"/>
        <a:stretch/>
      </xdr:blipFill>
      <xdr:spPr>
        <a:xfrm>
          <a:off x="152280" y="115109640"/>
          <a:ext cx="7995600" cy="4229280"/>
        </a:xfrm>
        <a:prstGeom prst="rect">
          <a:avLst/>
        </a:prstGeom>
        <a:ln w="0">
          <a:noFill/>
        </a:ln>
      </xdr:spPr>
    </xdr:pic>
    <xdr:clientData/>
  </xdr:twoCellAnchor>
  <xdr:twoCellAnchor editAs="oneCell">
    <xdr:from>
      <xdr:col>0</xdr:col>
      <xdr:colOff>152280</xdr:colOff>
      <xdr:row>603</xdr:row>
      <xdr:rowOff>152280</xdr:rowOff>
    </xdr:from>
    <xdr:to>
      <xdr:col>2</xdr:col>
      <xdr:colOff>718200</xdr:colOff>
      <xdr:row>623</xdr:row>
      <xdr:rowOff>119520</xdr:rowOff>
    </xdr:to>
    <xdr:pic>
      <xdr:nvPicPr>
        <xdr:cNvPr id="21" name="image4.jpg" descr=""/>
        <xdr:cNvPicPr/>
      </xdr:nvPicPr>
      <xdr:blipFill>
        <a:blip r:embed="rId11"/>
        <a:stretch/>
      </xdr:blipFill>
      <xdr:spPr>
        <a:xfrm>
          <a:off x="152280" y="131063760"/>
          <a:ext cx="8580960" cy="3967920"/>
        </a:xfrm>
        <a:prstGeom prst="rect">
          <a:avLst/>
        </a:prstGeom>
        <a:ln w="0">
          <a:noFill/>
        </a:ln>
      </xdr:spPr>
    </xdr:pic>
    <xdr:clientData/>
  </xdr:twoCellAnchor>
  <xdr:twoCellAnchor editAs="oneCell">
    <xdr:from>
      <xdr:col>0</xdr:col>
      <xdr:colOff>558000</xdr:colOff>
      <xdr:row>908</xdr:row>
      <xdr:rowOff>122400</xdr:rowOff>
    </xdr:from>
    <xdr:to>
      <xdr:col>4</xdr:col>
      <xdr:colOff>119160</xdr:colOff>
      <xdr:row>929</xdr:row>
      <xdr:rowOff>164880</xdr:rowOff>
    </xdr:to>
    <xdr:pic>
      <xdr:nvPicPr>
        <xdr:cNvPr id="22" name="image7.jpg" descr=""/>
        <xdr:cNvPicPr/>
      </xdr:nvPicPr>
      <xdr:blipFill>
        <a:blip r:embed="rId12"/>
        <a:stretch/>
      </xdr:blipFill>
      <xdr:spPr>
        <a:xfrm>
          <a:off x="558000" y="206853120"/>
          <a:ext cx="9509040" cy="4242960"/>
        </a:xfrm>
        <a:prstGeom prst="rect">
          <a:avLst/>
        </a:prstGeom>
        <a:ln w="0">
          <a:noFill/>
        </a:ln>
      </xdr:spPr>
    </xdr:pic>
    <xdr:clientData/>
  </xdr:twoCellAnchor>
  <xdr:twoCellAnchor editAs="oneCell">
    <xdr:from>
      <xdr:col>0</xdr:col>
      <xdr:colOff>311040</xdr:colOff>
      <xdr:row>432</xdr:row>
      <xdr:rowOff>129960</xdr:rowOff>
    </xdr:from>
    <xdr:to>
      <xdr:col>1</xdr:col>
      <xdr:colOff>6529320</xdr:colOff>
      <xdr:row>457</xdr:row>
      <xdr:rowOff>197640</xdr:rowOff>
    </xdr:to>
    <xdr:pic>
      <xdr:nvPicPr>
        <xdr:cNvPr id="23" name="Imagem 25" descr=""/>
        <xdr:cNvPicPr/>
      </xdr:nvPicPr>
      <xdr:blipFill>
        <a:blip r:embed="rId13"/>
        <a:stretch/>
      </xdr:blipFill>
      <xdr:spPr>
        <a:xfrm>
          <a:off x="311040" y="96837120"/>
          <a:ext cx="7305480" cy="5068440"/>
        </a:xfrm>
        <a:prstGeom prst="rect">
          <a:avLst/>
        </a:prstGeom>
        <a:ln w="0">
          <a:noFill/>
        </a:ln>
      </xdr:spPr>
    </xdr:pic>
    <xdr:clientData/>
  </xdr:twoCellAnchor>
</xdr:wsDr>
</file>

<file path=xl/worksheets/_rels/sheet2.xml.rels><?xml version="1.0" encoding="UTF-8"?>
<Relationships xmlns="http://schemas.openxmlformats.org/package/2006/relationships"><Relationship Id="rId1" Type="http://schemas.openxmlformats.org/officeDocument/2006/relationships/drawing" Target="../drawings/drawing1.xml"/>
</Relationships>
</file>

<file path=xl/worksheets/_rels/sheet3.xml.rels><?xml version="1.0" encoding="UTF-8"?>
<Relationships xmlns="http://schemas.openxmlformats.org/package/2006/relationships"><Relationship Id="rId1" Type="http://schemas.openxmlformats.org/officeDocument/2006/relationships/drawing" Target="../drawings/drawing2.xml"/>
</Relationships>
</file>

<file path=xl/worksheets/_rels/sheet4.xml.rels><?xml version="1.0" encoding="UTF-8"?>
<Relationships xmlns="http://schemas.openxmlformats.org/package/2006/relationships"><Relationship Id="rId1" Type="http://schemas.openxmlformats.org/officeDocument/2006/relationships/comments" Target="../comments4.xml"/><Relationship Id="rId2" Type="http://schemas.openxmlformats.org/officeDocument/2006/relationships/drawing" Target="../drawings/drawing3.xml"/><Relationship Id="rId3" Type="http://schemas.openxmlformats.org/officeDocument/2006/relationships/vmlDrawing" Target="../drawings/vmlDrawing1.v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true"/>
  </sheetPr>
  <dimension ref="A1:XFD822"/>
  <sheetViews>
    <sheetView showFormulas="false" showGridLines="true" showRowColHeaders="true" showZeros="true" rightToLeft="false" tabSelected="true" showOutlineSymbols="true" defaultGridColor="true" view="pageBreakPreview" topLeftCell="C1" colorId="64" zoomScale="95" zoomScaleNormal="100" zoomScalePageLayoutView="95" workbookViewId="0">
      <pane xSplit="0" ySplit="8" topLeftCell="A552" activePane="bottomLeft" state="frozen"/>
      <selection pane="topLeft" activeCell="C1" activeCellId="0" sqref="C1"/>
      <selection pane="bottomLeft" activeCell="O1" activeCellId="0" sqref="O1"/>
    </sheetView>
  </sheetViews>
  <sheetFormatPr defaultColWidth="8.6796875" defaultRowHeight="13.8" zeroHeight="false" outlineLevelRow="0" outlineLevelCol="0"/>
  <cols>
    <col collapsed="false" customWidth="true" hidden="false" outlineLevel="0" max="1" min="1" style="1" width="9.07"/>
    <col collapsed="false" customWidth="true" hidden="false" outlineLevel="0" max="2" min="2" style="2" width="57.44"/>
    <col collapsed="false" customWidth="true" hidden="false" outlineLevel="0" max="3" min="3" style="1" width="8.15"/>
    <col collapsed="false" customWidth="true" hidden="false" outlineLevel="0" max="4" min="4" style="1" width="11.29"/>
    <col collapsed="false" customWidth="true" hidden="false" outlineLevel="0" max="5" min="5" style="1" width="15.71"/>
    <col collapsed="false" customWidth="true" hidden="false" outlineLevel="0" max="6" min="6" style="1" width="10.09"/>
    <col collapsed="false" customWidth="true" hidden="false" outlineLevel="0" max="7" min="7" style="1" width="10.14"/>
    <col collapsed="false" customWidth="true" hidden="false" outlineLevel="0" max="8" min="8" style="1" width="9.29"/>
    <col collapsed="false" customWidth="true" hidden="false" outlineLevel="0" max="9" min="9" style="1" width="12.15"/>
    <col collapsed="false" customWidth="true" hidden="false" outlineLevel="0" max="10" min="10" style="1" width="16.96"/>
    <col collapsed="false" customWidth="true" hidden="false" outlineLevel="0" max="11" min="11" style="1" width="11.43"/>
    <col collapsed="false" customWidth="true" hidden="false" outlineLevel="0" max="12" min="12" style="1" width="10.29"/>
    <col collapsed="false" customWidth="true" hidden="false" outlineLevel="0" max="13" min="13" style="1" width="16.1"/>
    <col collapsed="false" customWidth="true" hidden="false" outlineLevel="0" max="14" min="14" style="1" width="9.29"/>
    <col collapsed="false" customWidth="true" hidden="false" outlineLevel="0" max="15" min="15" style="1" width="38.79"/>
    <col collapsed="false" customWidth="true" hidden="false" outlineLevel="0" max="16" min="16" style="1" width="24.15"/>
    <col collapsed="false" customWidth="true" hidden="false" outlineLevel="0" max="16383" min="16382" style="0" width="11.53"/>
    <col collapsed="false" customWidth="true" hidden="false" outlineLevel="0" max="16384" min="16384" style="1" width="11.53"/>
  </cols>
  <sheetData>
    <row r="1" s="6" customFormat="true" ht="12.75" hidden="false" customHeight="true" outlineLevel="0" collapsed="false">
      <c r="A1" s="3" t="s">
        <v>0</v>
      </c>
      <c r="B1" s="3"/>
      <c r="C1" s="3"/>
      <c r="D1" s="3"/>
      <c r="E1" s="4" t="str">
        <f aca="false">I7</f>
        <v>MEDIÇÃO 02</v>
      </c>
      <c r="F1" s="4"/>
      <c r="G1" s="4"/>
      <c r="H1" s="4"/>
      <c r="I1" s="4"/>
      <c r="J1" s="4"/>
      <c r="K1" s="5" t="s">
        <v>1</v>
      </c>
      <c r="L1" s="5"/>
      <c r="M1" s="5"/>
      <c r="N1" s="5"/>
      <c r="P1" s="7"/>
      <c r="Q1" s="1"/>
      <c r="XFB1" s="0"/>
      <c r="XFC1" s="0"/>
    </row>
    <row r="2" s="6" customFormat="true" ht="8.25" hidden="false" customHeight="true" outlineLevel="0" collapsed="false">
      <c r="A2" s="3"/>
      <c r="B2" s="3"/>
      <c r="C2" s="3"/>
      <c r="D2" s="3"/>
      <c r="E2" s="4"/>
      <c r="F2" s="4"/>
      <c r="G2" s="4"/>
      <c r="H2" s="4"/>
      <c r="I2" s="4"/>
      <c r="J2" s="4"/>
      <c r="K2" s="5"/>
      <c r="L2" s="5"/>
      <c r="M2" s="5"/>
      <c r="N2" s="5"/>
      <c r="P2" s="7"/>
      <c r="Q2" s="1"/>
      <c r="XFB2" s="0"/>
      <c r="XFC2" s="0"/>
    </row>
    <row r="3" s="14" customFormat="true" ht="17.25" hidden="false" customHeight="true" outlineLevel="0" collapsed="false">
      <c r="A3" s="8" t="s">
        <v>2</v>
      </c>
      <c r="B3" s="8"/>
      <c r="C3" s="8"/>
      <c r="D3" s="9" t="s">
        <v>3</v>
      </c>
      <c r="E3" s="9"/>
      <c r="F3" s="10" t="s">
        <v>4</v>
      </c>
      <c r="G3" s="10"/>
      <c r="H3" s="11" t="s">
        <v>5</v>
      </c>
      <c r="I3" s="11"/>
      <c r="J3" s="11"/>
      <c r="K3" s="12" t="s">
        <v>6</v>
      </c>
      <c r="L3" s="12"/>
      <c r="M3" s="13" t="n">
        <v>44928</v>
      </c>
      <c r="N3" s="13"/>
      <c r="P3" s="15"/>
      <c r="Q3" s="1"/>
      <c r="XFB3" s="0"/>
      <c r="XFC3" s="0"/>
    </row>
    <row r="4" s="14" customFormat="true" ht="12.75" hidden="false" customHeight="true" outlineLevel="0" collapsed="false">
      <c r="A4" s="8"/>
      <c r="B4" s="8"/>
      <c r="C4" s="8"/>
      <c r="D4" s="9"/>
      <c r="E4" s="9"/>
      <c r="F4" s="10"/>
      <c r="G4" s="10"/>
      <c r="H4" s="11"/>
      <c r="I4" s="11"/>
      <c r="J4" s="11"/>
      <c r="K4" s="16" t="s">
        <v>7</v>
      </c>
      <c r="L4" s="16"/>
      <c r="M4" s="17" t="n">
        <v>45288</v>
      </c>
      <c r="N4" s="17"/>
      <c r="P4" s="15"/>
      <c r="Q4" s="1"/>
      <c r="XFB4" s="0"/>
      <c r="XFC4" s="0"/>
    </row>
    <row r="5" s="14" customFormat="true" ht="30.75" hidden="false" customHeight="true" outlineLevel="0" collapsed="false">
      <c r="A5" s="18" t="s">
        <v>8</v>
      </c>
      <c r="B5" s="18"/>
      <c r="C5" s="18"/>
      <c r="D5" s="19" t="s">
        <v>9</v>
      </c>
      <c r="E5" s="19"/>
      <c r="F5" s="20" t="n">
        <v>44951</v>
      </c>
      <c r="G5" s="20"/>
      <c r="H5" s="21" t="s">
        <v>10</v>
      </c>
      <c r="I5" s="22" t="n">
        <v>44991</v>
      </c>
      <c r="J5" s="22"/>
      <c r="K5" s="23" t="s">
        <v>11</v>
      </c>
      <c r="L5" s="23"/>
      <c r="M5" s="24" t="s">
        <v>12</v>
      </c>
      <c r="N5" s="24"/>
      <c r="P5" s="15"/>
      <c r="Q5" s="1"/>
      <c r="XFB5" s="0"/>
      <c r="XFC5" s="0"/>
    </row>
    <row r="6" s="14" customFormat="true" ht="18.75" hidden="false" customHeight="true" outlineLevel="0" collapsed="false">
      <c r="A6" s="25" t="s">
        <v>13</v>
      </c>
      <c r="B6" s="25"/>
      <c r="C6" s="25"/>
      <c r="D6" s="25"/>
      <c r="E6" s="25"/>
      <c r="F6" s="26" t="str">
        <f aca="false">I7</f>
        <v>MEDIÇÃO 02</v>
      </c>
      <c r="G6" s="26"/>
      <c r="H6" s="26"/>
      <c r="I6" s="27" t="n">
        <f aca="false">L556</f>
        <v>182228.5181944</v>
      </c>
      <c r="J6" s="27"/>
      <c r="K6" s="28" t="s">
        <v>14</v>
      </c>
      <c r="L6" s="29" t="n">
        <f aca="false">H556</f>
        <v>0.0272568175062209</v>
      </c>
      <c r="M6" s="30" t="s">
        <v>15</v>
      </c>
      <c r="N6" s="31" t="n">
        <f aca="false">H557</f>
        <v>0.0476133235676394</v>
      </c>
      <c r="P6" s="15"/>
      <c r="Q6" s="1"/>
      <c r="XFB6" s="0"/>
      <c r="XFC6" s="0"/>
    </row>
    <row r="7" s="40" customFormat="true" ht="16.5" hidden="false" customHeight="true" outlineLevel="0" collapsed="false">
      <c r="A7" s="32" t="s">
        <v>16</v>
      </c>
      <c r="B7" s="33" t="s">
        <v>17</v>
      </c>
      <c r="C7" s="34" t="s">
        <v>18</v>
      </c>
      <c r="D7" s="35" t="s">
        <v>19</v>
      </c>
      <c r="E7" s="36" t="s">
        <v>20</v>
      </c>
      <c r="F7" s="37" t="s">
        <v>21</v>
      </c>
      <c r="G7" s="37"/>
      <c r="H7" s="37"/>
      <c r="I7" s="38" t="s">
        <v>22</v>
      </c>
      <c r="J7" s="38"/>
      <c r="K7" s="38"/>
      <c r="L7" s="39" t="s">
        <v>23</v>
      </c>
      <c r="M7" s="39"/>
      <c r="N7" s="39"/>
      <c r="P7" s="41"/>
      <c r="Q7" s="1"/>
      <c r="XFB7" s="0"/>
      <c r="XFC7" s="0"/>
    </row>
    <row r="8" s="40" customFormat="true" ht="14.25" hidden="false" customHeight="true" outlineLevel="0" collapsed="false">
      <c r="A8" s="32"/>
      <c r="B8" s="33"/>
      <c r="C8" s="34"/>
      <c r="D8" s="35"/>
      <c r="E8" s="36"/>
      <c r="F8" s="42" t="s">
        <v>19</v>
      </c>
      <c r="G8" s="43" t="s">
        <v>24</v>
      </c>
      <c r="H8" s="44" t="s">
        <v>25</v>
      </c>
      <c r="I8" s="42" t="s">
        <v>19</v>
      </c>
      <c r="J8" s="45" t="s">
        <v>24</v>
      </c>
      <c r="K8" s="44" t="s">
        <v>25</v>
      </c>
      <c r="L8" s="46" t="s">
        <v>19</v>
      </c>
      <c r="M8" s="45" t="s">
        <v>24</v>
      </c>
      <c r="N8" s="44" t="s">
        <v>25</v>
      </c>
      <c r="P8" s="41"/>
      <c r="Q8" s="1"/>
      <c r="XFB8" s="0"/>
      <c r="XFC8" s="0"/>
    </row>
    <row r="9" s="40" customFormat="true" ht="14.25" hidden="false" customHeight="true" outlineLevel="0" collapsed="false">
      <c r="A9" s="47" t="n">
        <v>1</v>
      </c>
      <c r="B9" s="48" t="s">
        <v>26</v>
      </c>
      <c r="C9" s="49"/>
      <c r="D9" s="50"/>
      <c r="E9" s="51"/>
      <c r="F9" s="52"/>
      <c r="G9" s="53"/>
      <c r="H9" s="54"/>
      <c r="I9" s="50"/>
      <c r="J9" s="55" t="n">
        <f aca="false">SUM(J11:J12)</f>
        <v>10908.04932</v>
      </c>
      <c r="K9" s="54"/>
      <c r="L9" s="53"/>
      <c r="M9" s="53"/>
      <c r="N9" s="54"/>
      <c r="P9" s="41"/>
      <c r="Q9" s="1"/>
      <c r="XFB9" s="0"/>
      <c r="XFC9" s="0"/>
    </row>
    <row r="10" s="40" customFormat="true" ht="14.25" hidden="false" customHeight="true" outlineLevel="0" collapsed="false">
      <c r="A10" s="56" t="s">
        <v>27</v>
      </c>
      <c r="B10" s="57" t="s">
        <v>28</v>
      </c>
      <c r="C10" s="58"/>
      <c r="D10" s="59"/>
      <c r="E10" s="60"/>
      <c r="F10" s="61"/>
      <c r="G10" s="62"/>
      <c r="H10" s="63"/>
      <c r="I10" s="64"/>
      <c r="J10" s="62"/>
      <c r="K10" s="63"/>
      <c r="L10" s="65"/>
      <c r="M10" s="65"/>
      <c r="N10" s="66"/>
      <c r="P10" s="41"/>
      <c r="Q10" s="1"/>
      <c r="XFB10" s="0"/>
      <c r="XFC10" s="0"/>
    </row>
    <row r="11" s="40" customFormat="true" ht="14.25" hidden="false" customHeight="true" outlineLevel="0" collapsed="false">
      <c r="A11" s="67" t="s">
        <v>29</v>
      </c>
      <c r="B11" s="33" t="s">
        <v>30</v>
      </c>
      <c r="C11" s="34" t="s">
        <v>31</v>
      </c>
      <c r="D11" s="35" t="n">
        <v>985</v>
      </c>
      <c r="E11" s="36" t="n">
        <v>10.382232</v>
      </c>
      <c r="F11" s="68" t="n">
        <v>0</v>
      </c>
      <c r="G11" s="69" t="n">
        <f aca="false">F11*E11</f>
        <v>0</v>
      </c>
      <c r="H11" s="70" t="n">
        <f aca="false">F11/D11</f>
        <v>0</v>
      </c>
      <c r="I11" s="35" t="n">
        <v>985</v>
      </c>
      <c r="J11" s="71" t="n">
        <f aca="false">I11*E11</f>
        <v>10226.49852</v>
      </c>
      <c r="K11" s="70" t="n">
        <f aca="false">I11/D11</f>
        <v>1</v>
      </c>
      <c r="L11" s="72" t="n">
        <f aca="false">F11+I11</f>
        <v>985</v>
      </c>
      <c r="M11" s="73" t="n">
        <f aca="false">G11+J11</f>
        <v>10226.49852</v>
      </c>
      <c r="N11" s="74" t="n">
        <f aca="false">H11+K11</f>
        <v>1</v>
      </c>
      <c r="P11" s="41"/>
      <c r="Q11" s="1"/>
      <c r="XFB11" s="0"/>
      <c r="XFC11" s="0"/>
    </row>
    <row r="12" s="40" customFormat="true" ht="36.9" hidden="false" customHeight="false" outlineLevel="0" collapsed="false">
      <c r="A12" s="67" t="s">
        <v>32</v>
      </c>
      <c r="B12" s="33" t="s">
        <v>33</v>
      </c>
      <c r="C12" s="34" t="s">
        <v>34</v>
      </c>
      <c r="D12" s="35" t="n">
        <v>0.25</v>
      </c>
      <c r="E12" s="36" t="n">
        <v>22718.36</v>
      </c>
      <c r="F12" s="68" t="n">
        <v>0.13</v>
      </c>
      <c r="G12" s="69" t="n">
        <f aca="false">F12*E12</f>
        <v>2953.3868</v>
      </c>
      <c r="H12" s="70" t="n">
        <f aca="false">F12/D12</f>
        <v>0.52</v>
      </c>
      <c r="I12" s="35" t="n">
        <v>0.03</v>
      </c>
      <c r="J12" s="71" t="n">
        <f aca="false">I12*E12</f>
        <v>681.5508</v>
      </c>
      <c r="K12" s="70" t="n">
        <f aca="false">I12/D12</f>
        <v>0.12</v>
      </c>
      <c r="L12" s="72" t="n">
        <f aca="false">F12+I12</f>
        <v>0.16</v>
      </c>
      <c r="M12" s="73" t="n">
        <f aca="false">G12+J12</f>
        <v>3634.9376</v>
      </c>
      <c r="N12" s="74" t="n">
        <f aca="false">H12+K12</f>
        <v>0.64</v>
      </c>
      <c r="P12" s="41"/>
      <c r="Q12" s="1"/>
      <c r="XFB12" s="0"/>
      <c r="XFC12" s="0"/>
    </row>
    <row r="13" s="40" customFormat="true" ht="14.25" hidden="false" customHeight="true" outlineLevel="0" collapsed="false">
      <c r="A13" s="47" t="n">
        <v>2</v>
      </c>
      <c r="B13" s="75" t="s">
        <v>35</v>
      </c>
      <c r="C13" s="49"/>
      <c r="D13" s="50"/>
      <c r="E13" s="51"/>
      <c r="F13" s="52"/>
      <c r="G13" s="53"/>
      <c r="H13" s="54"/>
      <c r="I13" s="50"/>
      <c r="J13" s="55" t="n">
        <f aca="false">SUM(J15:J29)</f>
        <v>7545.4456524</v>
      </c>
      <c r="K13" s="54"/>
      <c r="L13" s="53"/>
      <c r="M13" s="53"/>
      <c r="N13" s="53"/>
      <c r="P13" s="41"/>
      <c r="Q13" s="1"/>
      <c r="XFB13" s="0"/>
      <c r="XFC13" s="0"/>
    </row>
    <row r="14" s="40" customFormat="true" ht="14.25" hidden="false" customHeight="true" outlineLevel="0" collapsed="false">
      <c r="A14" s="76" t="s">
        <v>36</v>
      </c>
      <c r="B14" s="57" t="s">
        <v>37</v>
      </c>
      <c r="C14" s="58"/>
      <c r="D14" s="59"/>
      <c r="E14" s="60"/>
      <c r="F14" s="61"/>
      <c r="G14" s="62"/>
      <c r="H14" s="63"/>
      <c r="I14" s="64"/>
      <c r="J14" s="62"/>
      <c r="K14" s="63"/>
      <c r="L14" s="65"/>
      <c r="M14" s="65"/>
      <c r="N14" s="65"/>
      <c r="P14" s="41"/>
      <c r="Q14" s="1"/>
      <c r="XFB14" s="0"/>
      <c r="XFC14" s="0"/>
    </row>
    <row r="15" s="40" customFormat="true" ht="14.25" hidden="false" customHeight="true" outlineLevel="0" collapsed="false">
      <c r="A15" s="32" t="s">
        <v>38</v>
      </c>
      <c r="B15" s="33" t="s">
        <v>39</v>
      </c>
      <c r="C15" s="34" t="s">
        <v>31</v>
      </c>
      <c r="D15" s="35" t="n">
        <v>8</v>
      </c>
      <c r="E15" s="36" t="n">
        <v>352.55</v>
      </c>
      <c r="F15" s="68" t="n">
        <v>8</v>
      </c>
      <c r="G15" s="69" t="n">
        <f aca="false">F15*E15</f>
        <v>2820.4</v>
      </c>
      <c r="H15" s="70" t="n">
        <f aca="false">F15/D15</f>
        <v>1</v>
      </c>
      <c r="I15" s="35"/>
      <c r="J15" s="71" t="n">
        <f aca="false">I15*E15</f>
        <v>0</v>
      </c>
      <c r="K15" s="70" t="n">
        <f aca="false">I15/D15</f>
        <v>0</v>
      </c>
      <c r="L15" s="72" t="n">
        <f aca="false">F15+I15</f>
        <v>8</v>
      </c>
      <c r="M15" s="73" t="n">
        <f aca="false">G15+J15</f>
        <v>2820.4</v>
      </c>
      <c r="N15" s="74" t="n">
        <f aca="false">H15+K15</f>
        <v>1</v>
      </c>
      <c r="P15" s="77"/>
      <c r="Q15" s="1"/>
      <c r="XFB15" s="0"/>
      <c r="XFC15" s="0"/>
    </row>
    <row r="16" s="40" customFormat="true" ht="35.05" hidden="false" customHeight="false" outlineLevel="0" collapsed="false">
      <c r="A16" s="32" t="s">
        <v>40</v>
      </c>
      <c r="B16" s="33" t="s">
        <v>41</v>
      </c>
      <c r="C16" s="34" t="s">
        <v>31</v>
      </c>
      <c r="D16" s="35" t="n">
        <v>1151.2</v>
      </c>
      <c r="E16" s="36" t="n">
        <v>26.8299947880473</v>
      </c>
      <c r="F16" s="68" t="n">
        <v>0</v>
      </c>
      <c r="G16" s="69" t="n">
        <f aca="false">F16*E16</f>
        <v>0</v>
      </c>
      <c r="H16" s="70" t="n">
        <f aca="false">F16/D16</f>
        <v>0</v>
      </c>
      <c r="I16" s="35"/>
      <c r="J16" s="71" t="n">
        <f aca="false">I16*E16</f>
        <v>0</v>
      </c>
      <c r="K16" s="70" t="n">
        <f aca="false">I16/D16</f>
        <v>0</v>
      </c>
      <c r="L16" s="72" t="n">
        <f aca="false">F16+I16</f>
        <v>0</v>
      </c>
      <c r="M16" s="73" t="n">
        <f aca="false">G16+J16</f>
        <v>0</v>
      </c>
      <c r="N16" s="74" t="n">
        <f aca="false">H16+K16</f>
        <v>0</v>
      </c>
      <c r="P16" s="77"/>
      <c r="Q16" s="1"/>
      <c r="XFB16" s="0"/>
      <c r="XFC16" s="0"/>
    </row>
    <row r="17" s="40" customFormat="true" ht="35.05" hidden="false" customHeight="false" outlineLevel="0" collapsed="false">
      <c r="A17" s="32" t="s">
        <v>42</v>
      </c>
      <c r="B17" s="33" t="s">
        <v>43</v>
      </c>
      <c r="C17" s="34" t="s">
        <v>31</v>
      </c>
      <c r="D17" s="35" t="n">
        <v>1151.2</v>
      </c>
      <c r="E17" s="36" t="n">
        <v>24.42126</v>
      </c>
      <c r="F17" s="68" t="n">
        <v>0</v>
      </c>
      <c r="G17" s="69" t="n">
        <f aca="false">F17*E17</f>
        <v>0</v>
      </c>
      <c r="H17" s="70" t="n">
        <f aca="false">F17/D17</f>
        <v>0</v>
      </c>
      <c r="I17" s="35"/>
      <c r="J17" s="71" t="n">
        <f aca="false">I17*E17</f>
        <v>0</v>
      </c>
      <c r="K17" s="70" t="n">
        <f aca="false">I17/D17</f>
        <v>0</v>
      </c>
      <c r="L17" s="72" t="n">
        <f aca="false">F17+I17</f>
        <v>0</v>
      </c>
      <c r="M17" s="73" t="n">
        <f aca="false">G17+J17</f>
        <v>0</v>
      </c>
      <c r="N17" s="74" t="n">
        <f aca="false">H17+K17</f>
        <v>0</v>
      </c>
      <c r="P17" s="77"/>
      <c r="Q17" s="1"/>
      <c r="XFB17" s="0"/>
      <c r="XFC17" s="0"/>
    </row>
    <row r="18" s="40" customFormat="true" ht="48.7" hidden="false" customHeight="false" outlineLevel="0" collapsed="false">
      <c r="A18" s="32" t="s">
        <v>44</v>
      </c>
      <c r="B18" s="33" t="s">
        <v>45</v>
      </c>
      <c r="C18" s="34" t="s">
        <v>46</v>
      </c>
      <c r="D18" s="35" t="n">
        <v>308.95</v>
      </c>
      <c r="E18" s="36" t="n">
        <v>207.222702</v>
      </c>
      <c r="F18" s="68" t="n">
        <v>140.85</v>
      </c>
      <c r="G18" s="69" t="n">
        <f aca="false">F18*E18</f>
        <v>29187.3175767</v>
      </c>
      <c r="H18" s="70" t="n">
        <f aca="false">F18/D18</f>
        <v>0.45589901278524</v>
      </c>
      <c r="I18" s="35" t="n">
        <v>21.7</v>
      </c>
      <c r="J18" s="71" t="n">
        <f aca="false">I18*E18</f>
        <v>4496.7326334</v>
      </c>
      <c r="K18" s="70" t="n">
        <f aca="false">I18/D18</f>
        <v>0.0702379025732319</v>
      </c>
      <c r="L18" s="72" t="n">
        <f aca="false">F18+I18</f>
        <v>162.55</v>
      </c>
      <c r="M18" s="73" t="n">
        <f aca="false">G18+J18</f>
        <v>33684.0502101</v>
      </c>
      <c r="N18" s="74" t="n">
        <f aca="false">H18+K18</f>
        <v>0.526136915358472</v>
      </c>
      <c r="P18" s="77"/>
      <c r="Q18" s="1"/>
      <c r="XFB18" s="0"/>
      <c r="XFC18" s="0"/>
    </row>
    <row r="19" s="40" customFormat="true" ht="14.25" hidden="false" customHeight="true" outlineLevel="0" collapsed="false">
      <c r="A19" s="76" t="s">
        <v>47</v>
      </c>
      <c r="B19" s="78" t="s">
        <v>48</v>
      </c>
      <c r="C19" s="58"/>
      <c r="D19" s="59"/>
      <c r="E19" s="60"/>
      <c r="F19" s="61"/>
      <c r="G19" s="62"/>
      <c r="H19" s="63"/>
      <c r="I19" s="64"/>
      <c r="J19" s="62"/>
      <c r="K19" s="63"/>
      <c r="L19" s="65"/>
      <c r="M19" s="65"/>
      <c r="N19" s="65"/>
      <c r="P19" s="41"/>
      <c r="Q19" s="1"/>
      <c r="XFB19" s="0"/>
      <c r="XFC19" s="0"/>
    </row>
    <row r="20" s="40" customFormat="true" ht="46.25" hidden="false" customHeight="false" outlineLevel="0" collapsed="false">
      <c r="A20" s="32" t="s">
        <v>49</v>
      </c>
      <c r="B20" s="33" t="s">
        <v>50</v>
      </c>
      <c r="C20" s="34" t="s">
        <v>31</v>
      </c>
      <c r="D20" s="35" t="n">
        <v>14.5</v>
      </c>
      <c r="E20" s="36" t="n">
        <v>623.681901</v>
      </c>
      <c r="F20" s="68" t="n">
        <v>14.5</v>
      </c>
      <c r="G20" s="69" t="n">
        <f aca="false">F20*E20</f>
        <v>9043.3875645</v>
      </c>
      <c r="H20" s="70" t="n">
        <f aca="false">F20/D20</f>
        <v>1</v>
      </c>
      <c r="I20" s="35"/>
      <c r="J20" s="71" t="n">
        <f aca="false">I20*E20</f>
        <v>0</v>
      </c>
      <c r="K20" s="70" t="n">
        <f aca="false">I20/D20</f>
        <v>0</v>
      </c>
      <c r="L20" s="72" t="n">
        <f aca="false">F20+I20</f>
        <v>14.5</v>
      </c>
      <c r="M20" s="73" t="n">
        <f aca="false">G20+J20</f>
        <v>9043.3875645</v>
      </c>
      <c r="N20" s="74" t="n">
        <f aca="false">H20+K20</f>
        <v>1</v>
      </c>
      <c r="P20" s="41"/>
      <c r="Q20" s="1"/>
      <c r="XFB20" s="0"/>
      <c r="XFC20" s="0"/>
    </row>
    <row r="21" s="40" customFormat="true" ht="46.25" hidden="false" customHeight="false" outlineLevel="0" collapsed="false">
      <c r="A21" s="32" t="s">
        <v>51</v>
      </c>
      <c r="B21" s="33" t="s">
        <v>52</v>
      </c>
      <c r="C21" s="34" t="s">
        <v>31</v>
      </c>
      <c r="D21" s="35" t="n">
        <v>10.9</v>
      </c>
      <c r="E21" s="36" t="n">
        <v>470.748555</v>
      </c>
      <c r="F21" s="68" t="n">
        <v>10.9</v>
      </c>
      <c r="G21" s="69" t="n">
        <f aca="false">F21*E21</f>
        <v>5131.1592495</v>
      </c>
      <c r="H21" s="70" t="n">
        <f aca="false">F21/D21</f>
        <v>1</v>
      </c>
      <c r="I21" s="35"/>
      <c r="J21" s="71" t="n">
        <f aca="false">I21*E21</f>
        <v>0</v>
      </c>
      <c r="K21" s="70" t="n">
        <f aca="false">I21/D21</f>
        <v>0</v>
      </c>
      <c r="L21" s="72" t="n">
        <f aca="false">F21+I21</f>
        <v>10.9</v>
      </c>
      <c r="M21" s="73" t="n">
        <f aca="false">G21+J21</f>
        <v>5131.1592495</v>
      </c>
      <c r="N21" s="74" t="n">
        <f aca="false">H21+K21</f>
        <v>1</v>
      </c>
      <c r="P21" s="41"/>
      <c r="Q21" s="1"/>
      <c r="XFB21" s="0"/>
      <c r="XFC21" s="0"/>
    </row>
    <row r="22" s="40" customFormat="true" ht="46.25" hidden="false" customHeight="false" outlineLevel="0" collapsed="false">
      <c r="A22" s="32" t="s">
        <v>53</v>
      </c>
      <c r="B22" s="33" t="s">
        <v>54</v>
      </c>
      <c r="C22" s="34" t="s">
        <v>31</v>
      </c>
      <c r="D22" s="35" t="n">
        <v>10.9</v>
      </c>
      <c r="E22" s="36" t="n">
        <v>413.786925</v>
      </c>
      <c r="F22" s="68" t="n">
        <v>10.9</v>
      </c>
      <c r="G22" s="69" t="n">
        <f aca="false">F22*E22</f>
        <v>4510.2774825</v>
      </c>
      <c r="H22" s="70" t="n">
        <f aca="false">F22/D22</f>
        <v>1</v>
      </c>
      <c r="I22" s="35"/>
      <c r="J22" s="71" t="n">
        <f aca="false">I22*E22</f>
        <v>0</v>
      </c>
      <c r="K22" s="70" t="n">
        <f aca="false">I22/D22</f>
        <v>0</v>
      </c>
      <c r="L22" s="72" t="n">
        <f aca="false">F22+I22</f>
        <v>10.9</v>
      </c>
      <c r="M22" s="73" t="n">
        <f aca="false">G22+J22</f>
        <v>4510.2774825</v>
      </c>
      <c r="N22" s="74" t="n">
        <f aca="false">H22+K22</f>
        <v>1</v>
      </c>
      <c r="P22" s="41"/>
      <c r="Q22" s="1"/>
      <c r="XFB22" s="0"/>
      <c r="XFC22" s="0"/>
    </row>
    <row r="23" s="40" customFormat="true" ht="46.25" hidden="false" customHeight="false" outlineLevel="0" collapsed="false">
      <c r="A23" s="32" t="s">
        <v>55</v>
      </c>
      <c r="B23" s="33" t="s">
        <v>56</v>
      </c>
      <c r="C23" s="34" t="s">
        <v>57</v>
      </c>
      <c r="D23" s="35" t="n">
        <v>1</v>
      </c>
      <c r="E23" s="36" t="n">
        <v>12460.2223095</v>
      </c>
      <c r="F23" s="68" t="n">
        <v>1</v>
      </c>
      <c r="G23" s="69" t="n">
        <f aca="false">F23*E23</f>
        <v>12460.2223095</v>
      </c>
      <c r="H23" s="70" t="n">
        <f aca="false">F23/D23</f>
        <v>1</v>
      </c>
      <c r="I23" s="35"/>
      <c r="J23" s="71" t="n">
        <f aca="false">I23*E23</f>
        <v>0</v>
      </c>
      <c r="K23" s="70" t="n">
        <f aca="false">I23/D23</f>
        <v>0</v>
      </c>
      <c r="L23" s="72" t="n">
        <f aca="false">F23+I23</f>
        <v>1</v>
      </c>
      <c r="M23" s="73" t="n">
        <f aca="false">G23+J23</f>
        <v>12460.2223095</v>
      </c>
      <c r="N23" s="74" t="n">
        <f aca="false">H23+K23</f>
        <v>1</v>
      </c>
      <c r="P23" s="41"/>
      <c r="Q23" s="1"/>
      <c r="XFB23" s="0"/>
      <c r="XFC23" s="0"/>
    </row>
    <row r="24" s="40" customFormat="true" ht="46.25" hidden="false" customHeight="false" outlineLevel="0" collapsed="false">
      <c r="A24" s="32" t="s">
        <v>58</v>
      </c>
      <c r="B24" s="33" t="s">
        <v>59</v>
      </c>
      <c r="C24" s="34" t="s">
        <v>31</v>
      </c>
      <c r="D24" s="35" t="n">
        <v>12</v>
      </c>
      <c r="E24" s="36" t="n">
        <v>151.8880905</v>
      </c>
      <c r="F24" s="68" t="n">
        <v>0</v>
      </c>
      <c r="G24" s="69" t="n">
        <f aca="false">F24*E24</f>
        <v>0</v>
      </c>
      <c r="H24" s="70" t="n">
        <f aca="false">F24/D24</f>
        <v>0</v>
      </c>
      <c r="I24" s="35" t="n">
        <v>12</v>
      </c>
      <c r="J24" s="71" t="n">
        <f aca="false">I24*E24</f>
        <v>1822.657086</v>
      </c>
      <c r="K24" s="70" t="n">
        <f aca="false">I24/D24</f>
        <v>1</v>
      </c>
      <c r="L24" s="72" t="n">
        <f aca="false">F24+I24</f>
        <v>12</v>
      </c>
      <c r="M24" s="73" t="n">
        <f aca="false">G24+J24</f>
        <v>1822.657086</v>
      </c>
      <c r="N24" s="74" t="n">
        <f aca="false">H24+K24</f>
        <v>1</v>
      </c>
      <c r="P24" s="41"/>
      <c r="Q24" s="1"/>
      <c r="XFB24" s="0"/>
      <c r="XFC24" s="0"/>
    </row>
    <row r="25" s="40" customFormat="true" ht="46.25" hidden="false" customHeight="false" outlineLevel="0" collapsed="false">
      <c r="A25" s="32" t="s">
        <v>60</v>
      </c>
      <c r="B25" s="33" t="s">
        <v>61</v>
      </c>
      <c r="C25" s="34" t="s">
        <v>31</v>
      </c>
      <c r="D25" s="35" t="n">
        <v>6</v>
      </c>
      <c r="E25" s="36" t="n">
        <v>204.3426555</v>
      </c>
      <c r="F25" s="68" t="n">
        <v>0</v>
      </c>
      <c r="G25" s="69" t="n">
        <f aca="false">F25*E25</f>
        <v>0</v>
      </c>
      <c r="H25" s="70" t="n">
        <f aca="false">F25/D25</f>
        <v>0</v>
      </c>
      <c r="I25" s="35" t="n">
        <v>6</v>
      </c>
      <c r="J25" s="71" t="n">
        <f aca="false">I25*E25</f>
        <v>1226.055933</v>
      </c>
      <c r="K25" s="70" t="n">
        <f aca="false">I25/D25</f>
        <v>1</v>
      </c>
      <c r="L25" s="72" t="n">
        <f aca="false">F25+I25</f>
        <v>6</v>
      </c>
      <c r="M25" s="73" t="n">
        <f aca="false">G25+J25</f>
        <v>1226.055933</v>
      </c>
      <c r="N25" s="74" t="n">
        <f aca="false">H25+K25</f>
        <v>1</v>
      </c>
      <c r="P25" s="41"/>
      <c r="Q25" s="1"/>
      <c r="XFB25" s="0"/>
      <c r="XFC25" s="0"/>
    </row>
    <row r="26" s="40" customFormat="true" ht="25.1" hidden="false" customHeight="false" outlineLevel="0" collapsed="false">
      <c r="A26" s="32" t="s">
        <v>62</v>
      </c>
      <c r="B26" s="33" t="s">
        <v>63</v>
      </c>
      <c r="C26" s="34" t="s">
        <v>57</v>
      </c>
      <c r="D26" s="35" t="n">
        <v>1</v>
      </c>
      <c r="E26" s="36" t="n">
        <v>1298.03472</v>
      </c>
      <c r="F26" s="68" t="n">
        <v>1</v>
      </c>
      <c r="G26" s="69" t="n">
        <f aca="false">F26*E26</f>
        <v>1298.03472</v>
      </c>
      <c r="H26" s="70" t="n">
        <f aca="false">F26/D26</f>
        <v>1</v>
      </c>
      <c r="I26" s="35"/>
      <c r="J26" s="71" t="n">
        <f aca="false">I26*E26</f>
        <v>0</v>
      </c>
      <c r="K26" s="70" t="n">
        <f aca="false">I26/D26</f>
        <v>0</v>
      </c>
      <c r="L26" s="72" t="n">
        <f aca="false">F26+I26</f>
        <v>1</v>
      </c>
      <c r="M26" s="73" t="n">
        <f aca="false">G26+J26</f>
        <v>1298.03472</v>
      </c>
      <c r="N26" s="74" t="n">
        <f aca="false">H26+K26</f>
        <v>1</v>
      </c>
      <c r="P26" s="41"/>
      <c r="Q26" s="1"/>
      <c r="XFB26" s="0"/>
      <c r="XFC26" s="0"/>
    </row>
    <row r="27" s="40" customFormat="true" ht="14.25" hidden="false" customHeight="true" outlineLevel="0" collapsed="false">
      <c r="A27" s="32" t="s">
        <v>64</v>
      </c>
      <c r="B27" s="33" t="s">
        <v>65</v>
      </c>
      <c r="C27" s="34" t="s">
        <v>46</v>
      </c>
      <c r="D27" s="35" t="n">
        <v>25</v>
      </c>
      <c r="E27" s="36" t="n">
        <v>33.467355</v>
      </c>
      <c r="F27" s="68" t="n">
        <v>25</v>
      </c>
      <c r="G27" s="69" t="n">
        <f aca="false">F27*E27</f>
        <v>836.683875</v>
      </c>
      <c r="H27" s="70" t="n">
        <f aca="false">F27/D27</f>
        <v>1</v>
      </c>
      <c r="I27" s="35"/>
      <c r="J27" s="71" t="n">
        <f aca="false">I27*E27</f>
        <v>0</v>
      </c>
      <c r="K27" s="70" t="n">
        <f aca="false">I27/D27</f>
        <v>0</v>
      </c>
      <c r="L27" s="72" t="n">
        <f aca="false">F27+I27</f>
        <v>25</v>
      </c>
      <c r="M27" s="73" t="n">
        <f aca="false">G27+J27</f>
        <v>836.683875</v>
      </c>
      <c r="N27" s="74" t="n">
        <f aca="false">H27+K27</f>
        <v>1</v>
      </c>
      <c r="P27" s="41"/>
      <c r="Q27" s="1"/>
      <c r="XFB27" s="0"/>
      <c r="XFC27" s="0"/>
    </row>
    <row r="28" s="40" customFormat="true" ht="36.9" hidden="false" customHeight="false" outlineLevel="0" collapsed="false">
      <c r="A28" s="32" t="s">
        <v>66</v>
      </c>
      <c r="B28" s="33" t="s">
        <v>67</v>
      </c>
      <c r="C28" s="34" t="s">
        <v>46</v>
      </c>
      <c r="D28" s="35" t="n">
        <v>25</v>
      </c>
      <c r="E28" s="36" t="n">
        <v>383.2060095</v>
      </c>
      <c r="F28" s="68" t="n">
        <v>25</v>
      </c>
      <c r="G28" s="69" t="n">
        <f aca="false">F28*E28</f>
        <v>9580.1502375</v>
      </c>
      <c r="H28" s="70" t="n">
        <f aca="false">F28/D28</f>
        <v>1</v>
      </c>
      <c r="I28" s="35"/>
      <c r="J28" s="71" t="n">
        <f aca="false">I28*E28</f>
        <v>0</v>
      </c>
      <c r="K28" s="70" t="n">
        <f aca="false">I28/D28</f>
        <v>0</v>
      </c>
      <c r="L28" s="72" t="n">
        <f aca="false">F28+I28</f>
        <v>25</v>
      </c>
      <c r="M28" s="73" t="n">
        <f aca="false">G28+J28</f>
        <v>9580.1502375</v>
      </c>
      <c r="N28" s="74" t="n">
        <f aca="false">H28+K28</f>
        <v>1</v>
      </c>
      <c r="P28" s="41"/>
      <c r="Q28" s="1"/>
      <c r="XFB28" s="0"/>
      <c r="XFC28" s="0"/>
    </row>
    <row r="29" s="40" customFormat="true" ht="48.7" hidden="false" customHeight="false" outlineLevel="0" collapsed="false">
      <c r="A29" s="32" t="s">
        <v>68</v>
      </c>
      <c r="B29" s="33" t="s">
        <v>69</v>
      </c>
      <c r="C29" s="34" t="s">
        <v>46</v>
      </c>
      <c r="D29" s="35" t="n">
        <v>10</v>
      </c>
      <c r="E29" s="36" t="n">
        <v>479.2352625</v>
      </c>
      <c r="F29" s="68" t="n">
        <v>10</v>
      </c>
      <c r="G29" s="69" t="n">
        <f aca="false">F29*E29</f>
        <v>4792.352625</v>
      </c>
      <c r="H29" s="70" t="n">
        <f aca="false">F29/D29</f>
        <v>1</v>
      </c>
      <c r="I29" s="35"/>
      <c r="J29" s="71" t="n">
        <f aca="false">I29*E29</f>
        <v>0</v>
      </c>
      <c r="K29" s="70" t="n">
        <f aca="false">I29/D29</f>
        <v>0</v>
      </c>
      <c r="L29" s="72" t="n">
        <f aca="false">F29+I29</f>
        <v>10</v>
      </c>
      <c r="M29" s="73" t="n">
        <f aca="false">G29+J29</f>
        <v>4792.352625</v>
      </c>
      <c r="N29" s="74" t="n">
        <f aca="false">H29+K29</f>
        <v>1</v>
      </c>
      <c r="P29" s="41"/>
      <c r="Q29" s="1"/>
      <c r="XFB29" s="0"/>
      <c r="XFC29" s="0"/>
    </row>
    <row r="30" s="40" customFormat="true" ht="14.25" hidden="false" customHeight="true" outlineLevel="0" collapsed="false">
      <c r="A30" s="47" t="n">
        <v>3</v>
      </c>
      <c r="B30" s="75" t="s">
        <v>70</v>
      </c>
      <c r="C30" s="49"/>
      <c r="D30" s="50"/>
      <c r="E30" s="51"/>
      <c r="F30" s="52"/>
      <c r="G30" s="53"/>
      <c r="H30" s="54"/>
      <c r="I30" s="50"/>
      <c r="J30" s="55" t="n">
        <f aca="false">SUM(J32:J38)</f>
        <v>0</v>
      </c>
      <c r="K30" s="54"/>
      <c r="L30" s="53"/>
      <c r="M30" s="53"/>
      <c r="N30" s="54"/>
      <c r="P30" s="41"/>
      <c r="Q30" s="1"/>
      <c r="XFB30" s="0"/>
      <c r="XFC30" s="0"/>
    </row>
    <row r="31" s="40" customFormat="true" ht="14.25" hidden="false" customHeight="true" outlineLevel="0" collapsed="false">
      <c r="A31" s="76" t="s">
        <v>71</v>
      </c>
      <c r="B31" s="78" t="s">
        <v>72</v>
      </c>
      <c r="C31" s="58"/>
      <c r="D31" s="59"/>
      <c r="E31" s="60"/>
      <c r="F31" s="61"/>
      <c r="G31" s="62"/>
      <c r="H31" s="63"/>
      <c r="I31" s="64"/>
      <c r="J31" s="62"/>
      <c r="K31" s="63"/>
      <c r="L31" s="65"/>
      <c r="M31" s="65"/>
      <c r="N31" s="65"/>
      <c r="P31" s="41"/>
      <c r="Q31" s="1"/>
      <c r="XFB31" s="0"/>
      <c r="XFC31" s="0"/>
    </row>
    <row r="32" s="40" customFormat="true" ht="14.25" hidden="false" customHeight="true" outlineLevel="0" collapsed="false">
      <c r="A32" s="32" t="s">
        <v>73</v>
      </c>
      <c r="B32" s="33" t="s">
        <v>74</v>
      </c>
      <c r="C32" s="34" t="s">
        <v>75</v>
      </c>
      <c r="D32" s="35" t="n">
        <v>3237.54</v>
      </c>
      <c r="E32" s="36" t="n">
        <v>14.5899973436622</v>
      </c>
      <c r="F32" s="68" t="n">
        <v>1986.23</v>
      </c>
      <c r="G32" s="69" t="n">
        <f aca="false">F32*E32</f>
        <v>28979.0904239022</v>
      </c>
      <c r="H32" s="70" t="n">
        <f aca="false">F32/D32</f>
        <v>0.613499755987571</v>
      </c>
      <c r="I32" s="35"/>
      <c r="J32" s="71" t="n">
        <f aca="false">I32*E32</f>
        <v>0</v>
      </c>
      <c r="K32" s="70" t="n">
        <f aca="false">I32/D32</f>
        <v>0</v>
      </c>
      <c r="L32" s="72" t="n">
        <f aca="false">F32+I32</f>
        <v>1986.23</v>
      </c>
      <c r="M32" s="73" t="n">
        <f aca="false">G32+J32</f>
        <v>28979.0904239022</v>
      </c>
      <c r="N32" s="74" t="n">
        <f aca="false">H32+K32</f>
        <v>0.613499755987571</v>
      </c>
      <c r="P32" s="41"/>
      <c r="Q32" s="1"/>
      <c r="XFB32" s="0"/>
      <c r="XFC32" s="0"/>
    </row>
    <row r="33" s="40" customFormat="true" ht="14.25" hidden="false" customHeight="true" outlineLevel="0" collapsed="false">
      <c r="A33" s="76" t="s">
        <v>76</v>
      </c>
      <c r="B33" s="78" t="s">
        <v>77</v>
      </c>
      <c r="C33" s="58"/>
      <c r="D33" s="59"/>
      <c r="E33" s="60"/>
      <c r="F33" s="61"/>
      <c r="G33" s="62"/>
      <c r="H33" s="63"/>
      <c r="I33" s="64"/>
      <c r="J33" s="62"/>
      <c r="K33" s="63"/>
      <c r="L33" s="65"/>
      <c r="M33" s="65"/>
      <c r="N33" s="65"/>
      <c r="P33" s="41"/>
      <c r="Q33" s="1"/>
      <c r="XFB33" s="0"/>
      <c r="XFC33" s="0"/>
    </row>
    <row r="34" s="40" customFormat="true" ht="13.8" hidden="false" customHeight="false" outlineLevel="0" collapsed="false">
      <c r="A34" s="32" t="s">
        <v>78</v>
      </c>
      <c r="B34" s="33" t="s">
        <v>79</v>
      </c>
      <c r="C34" s="34" t="s">
        <v>75</v>
      </c>
      <c r="D34" s="35" t="n">
        <v>16.74</v>
      </c>
      <c r="E34" s="36" t="n">
        <v>70.8996415770609</v>
      </c>
      <c r="F34" s="68" t="n">
        <v>0</v>
      </c>
      <c r="G34" s="69" t="n">
        <f aca="false">F34*E34</f>
        <v>0</v>
      </c>
      <c r="H34" s="70" t="n">
        <f aca="false">F34/D34</f>
        <v>0</v>
      </c>
      <c r="I34" s="35"/>
      <c r="J34" s="71" t="n">
        <f aca="false">I34*E34</f>
        <v>0</v>
      </c>
      <c r="K34" s="70" t="n">
        <f aca="false">I34/D34</f>
        <v>0</v>
      </c>
      <c r="L34" s="72" t="n">
        <f aca="false">F34+I34</f>
        <v>0</v>
      </c>
      <c r="M34" s="73" t="n">
        <f aca="false">G34+J34</f>
        <v>0</v>
      </c>
      <c r="N34" s="74" t="n">
        <f aca="false">H34+K34</f>
        <v>0</v>
      </c>
      <c r="P34" s="41"/>
      <c r="Q34" s="1"/>
      <c r="XFB34" s="0"/>
      <c r="XFC34" s="0"/>
    </row>
    <row r="35" s="40" customFormat="true" ht="25.1" hidden="false" customHeight="false" outlineLevel="0" collapsed="false">
      <c r="A35" s="32" t="s">
        <v>80</v>
      </c>
      <c r="B35" s="33" t="s">
        <v>81</v>
      </c>
      <c r="C35" s="34" t="s">
        <v>75</v>
      </c>
      <c r="D35" s="35" t="n">
        <v>800</v>
      </c>
      <c r="E35" s="36" t="n">
        <v>35.11</v>
      </c>
      <c r="F35" s="68" t="n">
        <v>0</v>
      </c>
      <c r="G35" s="69" t="n">
        <f aca="false">F35*E35</f>
        <v>0</v>
      </c>
      <c r="H35" s="70" t="n">
        <f aca="false">F35/D35</f>
        <v>0</v>
      </c>
      <c r="I35" s="35"/>
      <c r="J35" s="71" t="n">
        <f aca="false">I35*E35</f>
        <v>0</v>
      </c>
      <c r="K35" s="70" t="n">
        <f aca="false">I35/D35</f>
        <v>0</v>
      </c>
      <c r="L35" s="72" t="n">
        <f aca="false">F35+I35</f>
        <v>0</v>
      </c>
      <c r="M35" s="73" t="n">
        <f aca="false">G35+J35</f>
        <v>0</v>
      </c>
      <c r="N35" s="74" t="n">
        <f aca="false">H35+K35</f>
        <v>0</v>
      </c>
      <c r="P35" s="41"/>
      <c r="Q35" s="1"/>
      <c r="XFB35" s="0"/>
      <c r="XFC35" s="0"/>
    </row>
    <row r="36" s="40" customFormat="true" ht="14.25" hidden="false" customHeight="true" outlineLevel="0" collapsed="false">
      <c r="A36" s="76" t="s">
        <v>82</v>
      </c>
      <c r="B36" s="78" t="s">
        <v>83</v>
      </c>
      <c r="C36" s="58"/>
      <c r="D36" s="59"/>
      <c r="E36" s="60"/>
      <c r="F36" s="61"/>
      <c r="G36" s="62"/>
      <c r="H36" s="63"/>
      <c r="I36" s="64"/>
      <c r="J36" s="62"/>
      <c r="K36" s="63"/>
      <c r="L36" s="65"/>
      <c r="M36" s="65"/>
      <c r="N36" s="65"/>
      <c r="P36" s="41"/>
      <c r="Q36" s="1"/>
      <c r="XFB36" s="0"/>
      <c r="XFC36" s="0"/>
    </row>
    <row r="37" s="40" customFormat="true" ht="48.7" hidden="false" customHeight="false" outlineLevel="0" collapsed="false">
      <c r="A37" s="32" t="s">
        <v>84</v>
      </c>
      <c r="B37" s="33" t="s">
        <v>85</v>
      </c>
      <c r="C37" s="34" t="s">
        <v>75</v>
      </c>
      <c r="D37" s="35" t="n">
        <v>209.29</v>
      </c>
      <c r="E37" s="36" t="n">
        <v>81.7899565196617</v>
      </c>
      <c r="F37" s="68" t="n">
        <v>0</v>
      </c>
      <c r="G37" s="69" t="n">
        <f aca="false">F37*E37</f>
        <v>0</v>
      </c>
      <c r="H37" s="70" t="n">
        <f aca="false">F37/D37</f>
        <v>0</v>
      </c>
      <c r="I37" s="35"/>
      <c r="J37" s="71" t="n">
        <f aca="false">I37*E37</f>
        <v>0</v>
      </c>
      <c r="K37" s="70" t="n">
        <f aca="false">I37/D37</f>
        <v>0</v>
      </c>
      <c r="L37" s="72" t="n">
        <f aca="false">F37+I37</f>
        <v>0</v>
      </c>
      <c r="M37" s="73" t="n">
        <f aca="false">G37+J37</f>
        <v>0</v>
      </c>
      <c r="N37" s="74" t="n">
        <f aca="false">H37+K37</f>
        <v>0</v>
      </c>
      <c r="P37" s="41"/>
      <c r="Q37" s="1"/>
      <c r="XFB37" s="0"/>
      <c r="XFC37" s="0"/>
    </row>
    <row r="38" s="40" customFormat="true" ht="36.9" hidden="false" customHeight="false" outlineLevel="0" collapsed="false">
      <c r="A38" s="32" t="s">
        <v>86</v>
      </c>
      <c r="B38" s="33" t="s">
        <v>87</v>
      </c>
      <c r="C38" s="34" t="s">
        <v>75</v>
      </c>
      <c r="D38" s="35" t="n">
        <v>3052.74</v>
      </c>
      <c r="E38" s="36" t="n">
        <v>7.15999724837359</v>
      </c>
      <c r="F38" s="68" t="n">
        <v>2582.09</v>
      </c>
      <c r="G38" s="69" t="n">
        <f aca="false">F38*E38</f>
        <v>18487.757295053</v>
      </c>
      <c r="H38" s="70" t="n">
        <f aca="false">F38/D38</f>
        <v>0.845827027522816</v>
      </c>
      <c r="I38" s="35"/>
      <c r="J38" s="71" t="n">
        <f aca="false">I38*E38</f>
        <v>0</v>
      </c>
      <c r="K38" s="70" t="n">
        <f aca="false">I38/D38</f>
        <v>0</v>
      </c>
      <c r="L38" s="72" t="n">
        <f aca="false">F38+I38</f>
        <v>2582.09</v>
      </c>
      <c r="M38" s="73" t="n">
        <f aca="false">G38+J38</f>
        <v>18487.757295053</v>
      </c>
      <c r="N38" s="74" t="n">
        <f aca="false">H38+K38</f>
        <v>0.845827027522816</v>
      </c>
      <c r="P38" s="41"/>
      <c r="Q38" s="1"/>
      <c r="XFB38" s="0"/>
      <c r="XFC38" s="0"/>
    </row>
    <row r="39" s="40" customFormat="true" ht="14.25" hidden="false" customHeight="true" outlineLevel="0" collapsed="false">
      <c r="A39" s="47" t="n">
        <v>4</v>
      </c>
      <c r="B39" s="75" t="s">
        <v>88</v>
      </c>
      <c r="C39" s="49"/>
      <c r="D39" s="50"/>
      <c r="E39" s="51"/>
      <c r="F39" s="52"/>
      <c r="G39" s="53"/>
      <c r="H39" s="54"/>
      <c r="I39" s="50"/>
      <c r="J39" s="55" t="n">
        <f aca="false">SUM(J41:J61)</f>
        <v>163775.023222</v>
      </c>
      <c r="K39" s="54"/>
      <c r="L39" s="53"/>
      <c r="M39" s="53"/>
      <c r="N39" s="54"/>
      <c r="P39" s="41"/>
      <c r="Q39" s="1"/>
      <c r="XFB39" s="0"/>
      <c r="XFC39" s="0"/>
    </row>
    <row r="40" s="40" customFormat="true" ht="14.25" hidden="false" customHeight="true" outlineLevel="0" collapsed="false">
      <c r="A40" s="76" t="s">
        <v>89</v>
      </c>
      <c r="B40" s="78" t="s">
        <v>90</v>
      </c>
      <c r="C40" s="58"/>
      <c r="D40" s="59"/>
      <c r="E40" s="60"/>
      <c r="F40" s="61"/>
      <c r="G40" s="62"/>
      <c r="H40" s="63"/>
      <c r="I40" s="79"/>
      <c r="J40" s="62"/>
      <c r="K40" s="63"/>
      <c r="L40" s="65"/>
      <c r="M40" s="65"/>
      <c r="N40" s="65"/>
      <c r="P40" s="41"/>
      <c r="Q40" s="1"/>
      <c r="XFB40" s="0"/>
      <c r="XFC40" s="0"/>
    </row>
    <row r="41" s="40" customFormat="true" ht="23.85" hidden="false" customHeight="false" outlineLevel="0" collapsed="false">
      <c r="A41" s="32" t="s">
        <v>91</v>
      </c>
      <c r="B41" s="33" t="s">
        <v>92</v>
      </c>
      <c r="C41" s="34" t="s">
        <v>93</v>
      </c>
      <c r="D41" s="35" t="n">
        <v>1</v>
      </c>
      <c r="E41" s="36" t="n">
        <v>12030.98</v>
      </c>
      <c r="F41" s="68" t="n">
        <v>0.5</v>
      </c>
      <c r="G41" s="69" t="n">
        <f aca="false">F41*E41</f>
        <v>6015.49</v>
      </c>
      <c r="H41" s="70" t="n">
        <f aca="false">F41/D41</f>
        <v>0.5</v>
      </c>
      <c r="I41" s="35" t="n">
        <v>0.5</v>
      </c>
      <c r="J41" s="71" t="n">
        <f aca="false">I41*E41</f>
        <v>6015.49</v>
      </c>
      <c r="K41" s="70" t="n">
        <f aca="false">I41/D41</f>
        <v>0.5</v>
      </c>
      <c r="L41" s="72" t="n">
        <f aca="false">F41+I41</f>
        <v>1</v>
      </c>
      <c r="M41" s="73" t="n">
        <f aca="false">G41+J41</f>
        <v>12030.98</v>
      </c>
      <c r="N41" s="74" t="n">
        <f aca="false">H41+K41</f>
        <v>1</v>
      </c>
      <c r="P41" s="41"/>
      <c r="Q41" s="1"/>
      <c r="XFB41" s="0"/>
      <c r="XFC41" s="0"/>
    </row>
    <row r="42" s="40" customFormat="true" ht="23.85" hidden="false" customHeight="false" outlineLevel="0" collapsed="false">
      <c r="A42" s="32" t="s">
        <v>94</v>
      </c>
      <c r="B42" s="33" t="s">
        <v>95</v>
      </c>
      <c r="C42" s="34" t="s">
        <v>96</v>
      </c>
      <c r="D42" s="35" t="n">
        <v>334</v>
      </c>
      <c r="E42" s="36" t="n">
        <v>114.939747</v>
      </c>
      <c r="F42" s="68" t="n">
        <v>0</v>
      </c>
      <c r="G42" s="69" t="n">
        <f aca="false">F42*E42</f>
        <v>0</v>
      </c>
      <c r="H42" s="70" t="n">
        <f aca="false">F42/D42</f>
        <v>0</v>
      </c>
      <c r="I42" s="35" t="n">
        <v>334</v>
      </c>
      <c r="J42" s="71" t="n">
        <f aca="false">I42*E42</f>
        <v>38389.875498</v>
      </c>
      <c r="K42" s="70" t="n">
        <f aca="false">I42/D42</f>
        <v>1</v>
      </c>
      <c r="L42" s="72" t="n">
        <f aca="false">F42+I42</f>
        <v>334</v>
      </c>
      <c r="M42" s="73" t="n">
        <f aca="false">G42+J42</f>
        <v>38389.875498</v>
      </c>
      <c r="N42" s="74" t="n">
        <f aca="false">H42+K42</f>
        <v>1</v>
      </c>
      <c r="P42" s="41"/>
      <c r="Q42" s="1"/>
      <c r="XFB42" s="0"/>
      <c r="XFC42" s="0"/>
    </row>
    <row r="43" s="40" customFormat="true" ht="23.85" hidden="false" customHeight="false" outlineLevel="0" collapsed="false">
      <c r="A43" s="32" t="s">
        <v>97</v>
      </c>
      <c r="B43" s="33" t="s">
        <v>98</v>
      </c>
      <c r="C43" s="34" t="s">
        <v>96</v>
      </c>
      <c r="D43" s="35" t="n">
        <v>392</v>
      </c>
      <c r="E43" s="36" t="n">
        <v>148.2632595</v>
      </c>
      <c r="F43" s="68" t="n">
        <v>0</v>
      </c>
      <c r="G43" s="69" t="n">
        <f aca="false">F43*E43</f>
        <v>0</v>
      </c>
      <c r="H43" s="70" t="n">
        <f aca="false">F43/D43</f>
        <v>0</v>
      </c>
      <c r="I43" s="35" t="n">
        <v>392</v>
      </c>
      <c r="J43" s="71" t="n">
        <f aca="false">I43*E43</f>
        <v>58119.197724</v>
      </c>
      <c r="K43" s="70" t="n">
        <f aca="false">I43/D43</f>
        <v>1</v>
      </c>
      <c r="L43" s="72" t="n">
        <f aca="false">F43+I43</f>
        <v>392</v>
      </c>
      <c r="M43" s="73" t="n">
        <f aca="false">G43+J43</f>
        <v>58119.197724</v>
      </c>
      <c r="N43" s="74" t="n">
        <f aca="false">H43+K43</f>
        <v>1</v>
      </c>
      <c r="P43" s="41"/>
      <c r="Q43" s="1"/>
      <c r="XFB43" s="0"/>
      <c r="XFC43" s="0"/>
    </row>
    <row r="44" s="40" customFormat="true" ht="23.85" hidden="false" customHeight="false" outlineLevel="0" collapsed="false">
      <c r="A44" s="32" t="s">
        <v>99</v>
      </c>
      <c r="B44" s="33" t="s">
        <v>100</v>
      </c>
      <c r="C44" s="34" t="s">
        <v>96</v>
      </c>
      <c r="D44" s="35" t="n">
        <v>334</v>
      </c>
      <c r="E44" s="36" t="n">
        <v>62.4</v>
      </c>
      <c r="F44" s="68" t="n">
        <v>0</v>
      </c>
      <c r="G44" s="69" t="n">
        <f aca="false">F44*E44</f>
        <v>0</v>
      </c>
      <c r="H44" s="70" t="n">
        <f aca="false">F44/D44</f>
        <v>0</v>
      </c>
      <c r="I44" s="35" t="n">
        <v>334</v>
      </c>
      <c r="J44" s="71" t="n">
        <f aca="false">I44*E44</f>
        <v>20841.6</v>
      </c>
      <c r="K44" s="70" t="n">
        <f aca="false">I44/D44</f>
        <v>1</v>
      </c>
      <c r="L44" s="72" t="n">
        <f aca="false">F44+I44</f>
        <v>334</v>
      </c>
      <c r="M44" s="73" t="n">
        <f aca="false">G44+J44</f>
        <v>20841.6</v>
      </c>
      <c r="N44" s="74" t="n">
        <f aca="false">H44+K44</f>
        <v>1</v>
      </c>
      <c r="P44" s="41"/>
      <c r="Q44" s="1"/>
      <c r="XFB44" s="0"/>
      <c r="XFC44" s="0"/>
    </row>
    <row r="45" s="40" customFormat="true" ht="23.85" hidden="false" customHeight="false" outlineLevel="0" collapsed="false">
      <c r="A45" s="32" t="s">
        <v>101</v>
      </c>
      <c r="B45" s="33" t="s">
        <v>102</v>
      </c>
      <c r="C45" s="34" t="s">
        <v>96</v>
      </c>
      <c r="D45" s="35" t="n">
        <v>392</v>
      </c>
      <c r="E45" s="36" t="n">
        <v>70.49</v>
      </c>
      <c r="F45" s="68" t="n">
        <v>0</v>
      </c>
      <c r="G45" s="69" t="n">
        <f aca="false">F45*E45</f>
        <v>0</v>
      </c>
      <c r="H45" s="70" t="n">
        <f aca="false">F45/D45</f>
        <v>0</v>
      </c>
      <c r="I45" s="35" t="n">
        <v>392</v>
      </c>
      <c r="J45" s="71" t="n">
        <f aca="false">I45*E45</f>
        <v>27632.08</v>
      </c>
      <c r="K45" s="70" t="n">
        <f aca="false">I45/D45</f>
        <v>1</v>
      </c>
      <c r="L45" s="72" t="n">
        <f aca="false">F45+I45</f>
        <v>392</v>
      </c>
      <c r="M45" s="73" t="n">
        <f aca="false">G45+J45</f>
        <v>27632.08</v>
      </c>
      <c r="N45" s="74" t="n">
        <f aca="false">H45+K45</f>
        <v>1</v>
      </c>
      <c r="P45" s="41"/>
      <c r="Q45" s="1"/>
      <c r="XFB45" s="0"/>
      <c r="XFC45" s="0"/>
    </row>
    <row r="46" s="40" customFormat="true" ht="14.25" hidden="false" customHeight="true" outlineLevel="0" collapsed="false">
      <c r="A46" s="32" t="s">
        <v>103</v>
      </c>
      <c r="B46" s="33" t="s">
        <v>104</v>
      </c>
      <c r="C46" s="34" t="s">
        <v>93</v>
      </c>
      <c r="D46" s="35" t="n">
        <v>50</v>
      </c>
      <c r="E46" s="36" t="n">
        <v>70.99</v>
      </c>
      <c r="F46" s="68" t="n">
        <v>0</v>
      </c>
      <c r="G46" s="69" t="n">
        <f aca="false">F46*E46</f>
        <v>0</v>
      </c>
      <c r="H46" s="70" t="n">
        <f aca="false">F46/D46</f>
        <v>0</v>
      </c>
      <c r="I46" s="35" t="n">
        <v>50</v>
      </c>
      <c r="J46" s="71" t="n">
        <f aca="false">I46*E46</f>
        <v>3549.5</v>
      </c>
      <c r="K46" s="70" t="n">
        <f aca="false">I46/D46</f>
        <v>1</v>
      </c>
      <c r="L46" s="72" t="n">
        <f aca="false">F46+I46</f>
        <v>50</v>
      </c>
      <c r="M46" s="73" t="n">
        <f aca="false">G46+J46</f>
        <v>3549.5</v>
      </c>
      <c r="N46" s="74" t="n">
        <f aca="false">H46+K46</f>
        <v>1</v>
      </c>
      <c r="P46" s="41"/>
      <c r="Q46" s="1"/>
      <c r="XFB46" s="0"/>
      <c r="XFC46" s="0"/>
    </row>
    <row r="47" s="40" customFormat="true" ht="14.25" hidden="false" customHeight="true" outlineLevel="0" collapsed="false">
      <c r="A47" s="32" t="s">
        <v>105</v>
      </c>
      <c r="B47" s="33" t="s">
        <v>106</v>
      </c>
      <c r="C47" s="34" t="s">
        <v>93</v>
      </c>
      <c r="D47" s="35" t="n">
        <v>56</v>
      </c>
      <c r="E47" s="36" t="n">
        <v>70.99</v>
      </c>
      <c r="F47" s="68" t="n">
        <v>0</v>
      </c>
      <c r="G47" s="69" t="n">
        <f aca="false">F47*E47</f>
        <v>0</v>
      </c>
      <c r="H47" s="70" t="n">
        <f aca="false">F47/D47</f>
        <v>0</v>
      </c>
      <c r="I47" s="35" t="n">
        <v>56</v>
      </c>
      <c r="J47" s="71" t="n">
        <f aca="false">I47*E47</f>
        <v>3975.44</v>
      </c>
      <c r="K47" s="70" t="n">
        <f aca="false">I47/D47</f>
        <v>1</v>
      </c>
      <c r="L47" s="72" t="n">
        <f aca="false">F47+I47</f>
        <v>56</v>
      </c>
      <c r="M47" s="73" t="n">
        <f aca="false">G47+J47</f>
        <v>3975.44</v>
      </c>
      <c r="N47" s="74" t="n">
        <f aca="false">H47+K47</f>
        <v>1</v>
      </c>
      <c r="P47" s="41"/>
      <c r="Q47" s="1"/>
      <c r="XFB47" s="0"/>
      <c r="XFC47" s="0"/>
    </row>
    <row r="48" s="40" customFormat="true" ht="25.1" hidden="false" customHeight="false" outlineLevel="0" collapsed="false">
      <c r="A48" s="32" t="s">
        <v>107</v>
      </c>
      <c r="B48" s="33" t="s">
        <v>108</v>
      </c>
      <c r="C48" s="34" t="s">
        <v>93</v>
      </c>
      <c r="D48" s="35" t="n">
        <v>106</v>
      </c>
      <c r="E48" s="36" t="n">
        <v>59.68</v>
      </c>
      <c r="F48" s="68" t="n">
        <v>0</v>
      </c>
      <c r="G48" s="69" t="n">
        <f aca="false">F48*E48</f>
        <v>0</v>
      </c>
      <c r="H48" s="70" t="n">
        <f aca="false">F48/D48</f>
        <v>0</v>
      </c>
      <c r="I48" s="35" t="n">
        <v>88</v>
      </c>
      <c r="J48" s="71" t="n">
        <f aca="false">I48*E48</f>
        <v>5251.84</v>
      </c>
      <c r="K48" s="70" t="n">
        <f aca="false">I48/D48</f>
        <v>0.830188679245283</v>
      </c>
      <c r="L48" s="72" t="n">
        <f aca="false">F48+I48</f>
        <v>88</v>
      </c>
      <c r="M48" s="73" t="n">
        <f aca="false">G48+J48</f>
        <v>5251.84</v>
      </c>
      <c r="N48" s="74" t="n">
        <f aca="false">H48+K48</f>
        <v>0.830188679245283</v>
      </c>
      <c r="P48" s="41"/>
      <c r="Q48" s="1"/>
      <c r="XFB48" s="0"/>
      <c r="XFC48" s="0"/>
    </row>
    <row r="49" s="40" customFormat="true" ht="14.25" hidden="false" customHeight="true" outlineLevel="0" collapsed="false">
      <c r="A49" s="76" t="s">
        <v>109</v>
      </c>
      <c r="B49" s="78" t="s">
        <v>110</v>
      </c>
      <c r="C49" s="58"/>
      <c r="D49" s="59"/>
      <c r="E49" s="60"/>
      <c r="F49" s="61"/>
      <c r="G49" s="62"/>
      <c r="H49" s="63"/>
      <c r="I49" s="79"/>
      <c r="J49" s="62"/>
      <c r="K49" s="63"/>
      <c r="L49" s="65"/>
      <c r="M49" s="65"/>
      <c r="N49" s="65"/>
      <c r="P49" s="41"/>
      <c r="Q49" s="1"/>
      <c r="XFB49" s="0"/>
      <c r="XFC49" s="0"/>
    </row>
    <row r="50" s="40" customFormat="true" ht="36.9" hidden="false" customHeight="false" outlineLevel="0" collapsed="false">
      <c r="A50" s="32" t="s">
        <v>111</v>
      </c>
      <c r="B50" s="33" t="s">
        <v>112</v>
      </c>
      <c r="C50" s="34" t="s">
        <v>31</v>
      </c>
      <c r="D50" s="35" t="n">
        <v>1218</v>
      </c>
      <c r="E50" s="36" t="n">
        <v>73.696896</v>
      </c>
      <c r="F50" s="68" t="n">
        <v>0</v>
      </c>
      <c r="G50" s="69" t="n">
        <f aca="false">F50*E50</f>
        <v>0</v>
      </c>
      <c r="H50" s="70" t="n">
        <f aca="false">F50/D50</f>
        <v>0</v>
      </c>
      <c r="I50" s="80"/>
      <c r="J50" s="71" t="n">
        <f aca="false">I50*E50</f>
        <v>0</v>
      </c>
      <c r="K50" s="70" t="n">
        <f aca="false">I50/D50</f>
        <v>0</v>
      </c>
      <c r="L50" s="72" t="n">
        <f aca="false">F50+I50</f>
        <v>0</v>
      </c>
      <c r="M50" s="73" t="n">
        <f aca="false">G50+J50</f>
        <v>0</v>
      </c>
      <c r="N50" s="74" t="n">
        <f aca="false">H50+K50</f>
        <v>0</v>
      </c>
      <c r="P50" s="41"/>
      <c r="Q50" s="1"/>
      <c r="XFB50" s="0"/>
      <c r="XFC50" s="0"/>
    </row>
    <row r="51" s="40" customFormat="true" ht="25.1" hidden="false" customHeight="false" outlineLevel="0" collapsed="false">
      <c r="A51" s="32" t="s">
        <v>113</v>
      </c>
      <c r="B51" s="33" t="s">
        <v>114</v>
      </c>
      <c r="C51" s="34" t="s">
        <v>75</v>
      </c>
      <c r="D51" s="35" t="n">
        <v>225.3</v>
      </c>
      <c r="E51" s="36" t="n">
        <v>858.609986684421</v>
      </c>
      <c r="F51" s="68" t="n">
        <v>0</v>
      </c>
      <c r="G51" s="69" t="n">
        <f aca="false">F51*E51</f>
        <v>0</v>
      </c>
      <c r="H51" s="70" t="n">
        <f aca="false">F51/D51</f>
        <v>0</v>
      </c>
      <c r="I51" s="80"/>
      <c r="J51" s="71" t="n">
        <f aca="false">I51*E51</f>
        <v>0</v>
      </c>
      <c r="K51" s="70" t="n">
        <f aca="false">I51/D51</f>
        <v>0</v>
      </c>
      <c r="L51" s="72" t="n">
        <f aca="false">F51+I51</f>
        <v>0</v>
      </c>
      <c r="M51" s="73" t="n">
        <f aca="false">G51+J51</f>
        <v>0</v>
      </c>
      <c r="N51" s="74" t="n">
        <f aca="false">H51+K51</f>
        <v>0</v>
      </c>
      <c r="P51" s="41"/>
      <c r="Q51" s="1"/>
      <c r="XFB51" s="0"/>
      <c r="XFC51" s="0"/>
    </row>
    <row r="52" s="40" customFormat="true" ht="36.9" hidden="false" customHeight="false" outlineLevel="0" collapsed="false">
      <c r="A52" s="32" t="s">
        <v>115</v>
      </c>
      <c r="B52" s="33" t="s">
        <v>116</v>
      </c>
      <c r="C52" s="34" t="s">
        <v>75</v>
      </c>
      <c r="D52" s="35" t="n">
        <v>50.7</v>
      </c>
      <c r="E52" s="36" t="n">
        <v>762.079881656805</v>
      </c>
      <c r="F52" s="68" t="n">
        <v>0</v>
      </c>
      <c r="G52" s="69" t="n">
        <f aca="false">F52*E52</f>
        <v>0</v>
      </c>
      <c r="H52" s="70" t="n">
        <f aca="false">F52/D52</f>
        <v>0</v>
      </c>
      <c r="I52" s="80"/>
      <c r="J52" s="71" t="n">
        <f aca="false">I52*E52</f>
        <v>0</v>
      </c>
      <c r="K52" s="70" t="n">
        <f aca="false">I52/D52</f>
        <v>0</v>
      </c>
      <c r="L52" s="72" t="n">
        <f aca="false">F52+I52</f>
        <v>0</v>
      </c>
      <c r="M52" s="73" t="n">
        <f aca="false">G52+J52</f>
        <v>0</v>
      </c>
      <c r="N52" s="74" t="n">
        <f aca="false">H52+K52</f>
        <v>0</v>
      </c>
      <c r="P52" s="41"/>
      <c r="Q52" s="1"/>
      <c r="XFB52" s="0"/>
      <c r="XFC52" s="0"/>
    </row>
    <row r="53" s="40" customFormat="true" ht="23.85" hidden="false" customHeight="false" outlineLevel="0" collapsed="false">
      <c r="A53" s="32" t="s">
        <v>117</v>
      </c>
      <c r="B53" s="33" t="s">
        <v>118</v>
      </c>
      <c r="C53" s="34" t="s">
        <v>119</v>
      </c>
      <c r="D53" s="35" t="n">
        <v>3886</v>
      </c>
      <c r="E53" s="36" t="n">
        <v>11.750334</v>
      </c>
      <c r="F53" s="68" t="n">
        <v>0</v>
      </c>
      <c r="G53" s="69" t="n">
        <f aca="false">F53*E53</f>
        <v>0</v>
      </c>
      <c r="H53" s="70" t="n">
        <f aca="false">F53/D53</f>
        <v>0</v>
      </c>
      <c r="I53" s="80"/>
      <c r="J53" s="71" t="n">
        <f aca="false">I53*E53</f>
        <v>0</v>
      </c>
      <c r="K53" s="70" t="n">
        <f aca="false">I53/D53</f>
        <v>0</v>
      </c>
      <c r="L53" s="72" t="n">
        <f aca="false">F53+I53</f>
        <v>0</v>
      </c>
      <c r="M53" s="73" t="n">
        <f aca="false">G53+J53</f>
        <v>0</v>
      </c>
      <c r="N53" s="74" t="n">
        <f aca="false">H53+K53</f>
        <v>0</v>
      </c>
      <c r="P53" s="41"/>
      <c r="Q53" s="1"/>
      <c r="XFB53" s="0"/>
      <c r="XFC53" s="0"/>
    </row>
    <row r="54" s="40" customFormat="true" ht="23.85" hidden="false" customHeight="false" outlineLevel="0" collapsed="false">
      <c r="A54" s="32" t="s">
        <v>120</v>
      </c>
      <c r="B54" s="33" t="s">
        <v>121</v>
      </c>
      <c r="C54" s="34" t="s">
        <v>119</v>
      </c>
      <c r="D54" s="35" t="n">
        <v>5586</v>
      </c>
      <c r="E54" s="36" t="n">
        <v>11.302824</v>
      </c>
      <c r="F54" s="68" t="n">
        <v>0</v>
      </c>
      <c r="G54" s="69" t="n">
        <f aca="false">F54*E54</f>
        <v>0</v>
      </c>
      <c r="H54" s="70" t="n">
        <f aca="false">F54/D54</f>
        <v>0</v>
      </c>
      <c r="I54" s="80"/>
      <c r="J54" s="71" t="n">
        <f aca="false">I54*E54</f>
        <v>0</v>
      </c>
      <c r="K54" s="70" t="n">
        <f aca="false">I54/D54</f>
        <v>0</v>
      </c>
      <c r="L54" s="72" t="n">
        <f aca="false">F54+I54</f>
        <v>0</v>
      </c>
      <c r="M54" s="73" t="n">
        <f aca="false">G54+J54</f>
        <v>0</v>
      </c>
      <c r="N54" s="74" t="n">
        <f aca="false">H54+K54</f>
        <v>0</v>
      </c>
      <c r="P54" s="41"/>
      <c r="Q54" s="1"/>
      <c r="XFB54" s="0"/>
      <c r="XFC54" s="0"/>
    </row>
    <row r="55" s="40" customFormat="true" ht="23.85" hidden="false" customHeight="false" outlineLevel="0" collapsed="false">
      <c r="A55" s="32" t="s">
        <v>122</v>
      </c>
      <c r="B55" s="33" t="s">
        <v>123</v>
      </c>
      <c r="C55" s="34" t="s">
        <v>119</v>
      </c>
      <c r="D55" s="35" t="n">
        <v>9427</v>
      </c>
      <c r="E55" s="36" t="n">
        <v>11.622474</v>
      </c>
      <c r="F55" s="68" t="n">
        <v>0</v>
      </c>
      <c r="G55" s="69" t="n">
        <f aca="false">F55*E55</f>
        <v>0</v>
      </c>
      <c r="H55" s="70" t="n">
        <f aca="false">F55/D55</f>
        <v>0</v>
      </c>
      <c r="I55" s="80"/>
      <c r="J55" s="71" t="n">
        <f aca="false">I55*E55</f>
        <v>0</v>
      </c>
      <c r="K55" s="70" t="n">
        <f aca="false">I55/D55</f>
        <v>0</v>
      </c>
      <c r="L55" s="72" t="n">
        <f aca="false">F55+I55</f>
        <v>0</v>
      </c>
      <c r="M55" s="73" t="n">
        <f aca="false">G55+J55</f>
        <v>0</v>
      </c>
      <c r="N55" s="74" t="n">
        <f aca="false">H55+K55</f>
        <v>0</v>
      </c>
      <c r="P55" s="41"/>
      <c r="Q55" s="1"/>
      <c r="XFB55" s="0"/>
      <c r="XFC55" s="0"/>
    </row>
    <row r="56" s="40" customFormat="true" ht="14.25" hidden="false" customHeight="true" outlineLevel="0" collapsed="false">
      <c r="A56" s="76" t="s">
        <v>124</v>
      </c>
      <c r="B56" s="78" t="s">
        <v>125</v>
      </c>
      <c r="C56" s="58"/>
      <c r="D56" s="59"/>
      <c r="E56" s="60"/>
      <c r="F56" s="61"/>
      <c r="G56" s="62"/>
      <c r="H56" s="63"/>
      <c r="I56" s="79"/>
      <c r="J56" s="62"/>
      <c r="K56" s="63"/>
      <c r="L56" s="65"/>
      <c r="M56" s="65"/>
      <c r="N56" s="65"/>
      <c r="P56" s="41"/>
      <c r="Q56" s="1"/>
      <c r="XFB56" s="0"/>
      <c r="XFC56" s="0"/>
    </row>
    <row r="57" s="40" customFormat="true" ht="48.7" hidden="false" customHeight="false" outlineLevel="0" collapsed="false">
      <c r="A57" s="32" t="s">
        <v>126</v>
      </c>
      <c r="B57" s="33" t="s">
        <v>127</v>
      </c>
      <c r="C57" s="34" t="s">
        <v>31</v>
      </c>
      <c r="D57" s="35" t="n">
        <v>3793</v>
      </c>
      <c r="E57" s="36" t="n">
        <v>119.138208</v>
      </c>
      <c r="F57" s="68" t="n">
        <v>0</v>
      </c>
      <c r="G57" s="69" t="n">
        <f aca="false">F57*E57</f>
        <v>0</v>
      </c>
      <c r="H57" s="70" t="n">
        <f aca="false">F57/D57</f>
        <v>0</v>
      </c>
      <c r="I57" s="80"/>
      <c r="J57" s="71" t="n">
        <f aca="false">I57*E57</f>
        <v>0</v>
      </c>
      <c r="K57" s="70" t="n">
        <f aca="false">I57/D57</f>
        <v>0</v>
      </c>
      <c r="L57" s="72" t="n">
        <f aca="false">F57+I57</f>
        <v>0</v>
      </c>
      <c r="M57" s="73" t="n">
        <f aca="false">G57+J57</f>
        <v>0</v>
      </c>
      <c r="N57" s="74" t="n">
        <f aca="false">H57+K57</f>
        <v>0</v>
      </c>
      <c r="P57" s="41"/>
      <c r="Q57" s="1"/>
      <c r="XFB57" s="0"/>
      <c r="XFC57" s="0"/>
    </row>
    <row r="58" s="40" customFormat="true" ht="36.9" hidden="false" customHeight="false" outlineLevel="0" collapsed="false">
      <c r="A58" s="32" t="s">
        <v>128</v>
      </c>
      <c r="B58" s="33" t="s">
        <v>129</v>
      </c>
      <c r="C58" s="34" t="s">
        <v>75</v>
      </c>
      <c r="D58" s="35" t="n">
        <v>481.7</v>
      </c>
      <c r="E58" s="36" t="n">
        <v>623.839983392153</v>
      </c>
      <c r="F58" s="68" t="n">
        <v>0</v>
      </c>
      <c r="G58" s="69" t="n">
        <f aca="false">F58*E58</f>
        <v>0</v>
      </c>
      <c r="H58" s="70" t="n">
        <f aca="false">F58/D58</f>
        <v>0</v>
      </c>
      <c r="I58" s="80"/>
      <c r="J58" s="71" t="n">
        <f aca="false">I58*E58</f>
        <v>0</v>
      </c>
      <c r="K58" s="70" t="n">
        <f aca="false">I58/D58</f>
        <v>0</v>
      </c>
      <c r="L58" s="72" t="n">
        <f aca="false">F58+I58</f>
        <v>0</v>
      </c>
      <c r="M58" s="73" t="n">
        <f aca="false">G58+J58</f>
        <v>0</v>
      </c>
      <c r="N58" s="74" t="n">
        <f aca="false">H58+K58</f>
        <v>0</v>
      </c>
      <c r="P58" s="41"/>
      <c r="Q58" s="1"/>
      <c r="XFB58" s="0"/>
      <c r="XFC58" s="0"/>
    </row>
    <row r="59" s="40" customFormat="true" ht="23.85" hidden="false" customHeight="false" outlineLevel="0" collapsed="false">
      <c r="A59" s="32" t="s">
        <v>130</v>
      </c>
      <c r="B59" s="33" t="s">
        <v>118</v>
      </c>
      <c r="C59" s="34" t="s">
        <v>119</v>
      </c>
      <c r="D59" s="35" t="n">
        <v>4067</v>
      </c>
      <c r="E59" s="36" t="n">
        <v>11.733792</v>
      </c>
      <c r="F59" s="68" t="n">
        <v>0</v>
      </c>
      <c r="G59" s="69" t="n">
        <f aca="false">F59*E59</f>
        <v>0</v>
      </c>
      <c r="H59" s="70" t="n">
        <f aca="false">F59/D59</f>
        <v>0</v>
      </c>
      <c r="I59" s="80"/>
      <c r="J59" s="71" t="n">
        <f aca="false">I59*E59</f>
        <v>0</v>
      </c>
      <c r="K59" s="70" t="n">
        <f aca="false">I59/D59</f>
        <v>0</v>
      </c>
      <c r="L59" s="72" t="n">
        <f aca="false">F59+I59</f>
        <v>0</v>
      </c>
      <c r="M59" s="73" t="n">
        <f aca="false">G59+J59</f>
        <v>0</v>
      </c>
      <c r="N59" s="74" t="n">
        <f aca="false">H59+K59</f>
        <v>0</v>
      </c>
      <c r="P59" s="41"/>
      <c r="Q59" s="1"/>
      <c r="XFB59" s="0"/>
      <c r="XFC59" s="0"/>
    </row>
    <row r="60" s="40" customFormat="true" ht="23.85" hidden="false" customHeight="false" outlineLevel="0" collapsed="false">
      <c r="A60" s="32" t="s">
        <v>131</v>
      </c>
      <c r="B60" s="33" t="s">
        <v>121</v>
      </c>
      <c r="C60" s="34" t="s">
        <v>119</v>
      </c>
      <c r="D60" s="35" t="n">
        <v>13959</v>
      </c>
      <c r="E60" s="36" t="n">
        <v>11.286912</v>
      </c>
      <c r="F60" s="68" t="n">
        <v>0</v>
      </c>
      <c r="G60" s="69" t="n">
        <f aca="false">F60*E60</f>
        <v>0</v>
      </c>
      <c r="H60" s="70" t="n">
        <f aca="false">F60/D60</f>
        <v>0</v>
      </c>
      <c r="I60" s="80"/>
      <c r="J60" s="71" t="n">
        <f aca="false">I60*E60</f>
        <v>0</v>
      </c>
      <c r="K60" s="70" t="n">
        <f aca="false">I60/D60</f>
        <v>0</v>
      </c>
      <c r="L60" s="72" t="n">
        <f aca="false">F60+I60</f>
        <v>0</v>
      </c>
      <c r="M60" s="73" t="n">
        <f aca="false">G60+J60</f>
        <v>0</v>
      </c>
      <c r="N60" s="74" t="n">
        <f aca="false">H60+K60</f>
        <v>0</v>
      </c>
      <c r="P60" s="41"/>
      <c r="Q60" s="1"/>
      <c r="XFB60" s="0"/>
      <c r="XFC60" s="0"/>
    </row>
    <row r="61" s="40" customFormat="true" ht="23.85" hidden="false" customHeight="false" outlineLevel="0" collapsed="false">
      <c r="A61" s="32" t="s">
        <v>132</v>
      </c>
      <c r="B61" s="33" t="s">
        <v>133</v>
      </c>
      <c r="C61" s="34" t="s">
        <v>119</v>
      </c>
      <c r="D61" s="35" t="n">
        <v>12205</v>
      </c>
      <c r="E61" s="36" t="n">
        <v>11.606112</v>
      </c>
      <c r="F61" s="68" t="n">
        <v>0</v>
      </c>
      <c r="G61" s="69" t="n">
        <f aca="false">F61*E61</f>
        <v>0</v>
      </c>
      <c r="H61" s="70" t="n">
        <f aca="false">F61/D61</f>
        <v>0</v>
      </c>
      <c r="I61" s="80"/>
      <c r="J61" s="71" t="n">
        <f aca="false">I61*E61</f>
        <v>0</v>
      </c>
      <c r="K61" s="70" t="n">
        <f aca="false">I61/D61</f>
        <v>0</v>
      </c>
      <c r="L61" s="72" t="n">
        <f aca="false">F61+I61</f>
        <v>0</v>
      </c>
      <c r="M61" s="73" t="n">
        <f aca="false">G61+J61</f>
        <v>0</v>
      </c>
      <c r="N61" s="74" t="n">
        <f aca="false">H61+K61</f>
        <v>0</v>
      </c>
      <c r="P61" s="41"/>
      <c r="Q61" s="1"/>
      <c r="XFB61" s="0"/>
      <c r="XFC61" s="0"/>
    </row>
    <row r="62" s="40" customFormat="true" ht="14.25" hidden="false" customHeight="true" outlineLevel="0" collapsed="false">
      <c r="A62" s="47" t="n">
        <v>5</v>
      </c>
      <c r="B62" s="75" t="s">
        <v>134</v>
      </c>
      <c r="C62" s="49"/>
      <c r="D62" s="50"/>
      <c r="E62" s="51"/>
      <c r="F62" s="52"/>
      <c r="G62" s="53"/>
      <c r="H62" s="54"/>
      <c r="I62" s="50"/>
      <c r="J62" s="55" t="n">
        <f aca="false">SUM(J64:J70)</f>
        <v>0</v>
      </c>
      <c r="K62" s="54"/>
      <c r="L62" s="53"/>
      <c r="M62" s="53"/>
      <c r="N62" s="54"/>
      <c r="P62" s="41"/>
      <c r="Q62" s="1"/>
      <c r="XFB62" s="0"/>
      <c r="XFC62" s="0"/>
    </row>
    <row r="63" s="40" customFormat="true" ht="14.25" hidden="false" customHeight="true" outlineLevel="0" collapsed="false">
      <c r="A63" s="76" t="s">
        <v>135</v>
      </c>
      <c r="B63" s="78" t="s">
        <v>136</v>
      </c>
      <c r="C63" s="58"/>
      <c r="D63" s="59"/>
      <c r="E63" s="60"/>
      <c r="F63" s="61"/>
      <c r="G63" s="62"/>
      <c r="H63" s="63"/>
      <c r="I63" s="79"/>
      <c r="J63" s="62"/>
      <c r="K63" s="63"/>
      <c r="L63" s="65"/>
      <c r="M63" s="65"/>
      <c r="N63" s="65"/>
      <c r="P63" s="41"/>
      <c r="Q63" s="1"/>
      <c r="XFB63" s="0"/>
      <c r="XFC63" s="0"/>
    </row>
    <row r="64" s="40" customFormat="true" ht="36.9" hidden="false" customHeight="false" outlineLevel="0" collapsed="false">
      <c r="A64" s="32" t="s">
        <v>137</v>
      </c>
      <c r="B64" s="33" t="s">
        <v>138</v>
      </c>
      <c r="C64" s="34" t="s">
        <v>31</v>
      </c>
      <c r="D64" s="35" t="n">
        <v>14.08</v>
      </c>
      <c r="E64" s="36" t="n">
        <v>233.299715909091</v>
      </c>
      <c r="F64" s="68" t="n">
        <v>0</v>
      </c>
      <c r="G64" s="69" t="n">
        <f aca="false">F64*E64</f>
        <v>0</v>
      </c>
      <c r="H64" s="70" t="n">
        <f aca="false">F64/D64</f>
        <v>0</v>
      </c>
      <c r="I64" s="80"/>
      <c r="J64" s="71" t="n">
        <f aca="false">I64*E64</f>
        <v>0</v>
      </c>
      <c r="K64" s="70" t="n">
        <f aca="false">I64/D64</f>
        <v>0</v>
      </c>
      <c r="L64" s="72" t="n">
        <f aca="false">F64+I64</f>
        <v>0</v>
      </c>
      <c r="M64" s="73" t="n">
        <f aca="false">G64+J64</f>
        <v>0</v>
      </c>
      <c r="N64" s="74" t="n">
        <f aca="false">H64+K64</f>
        <v>0</v>
      </c>
      <c r="P64" s="41"/>
      <c r="Q64" s="1"/>
      <c r="XFB64" s="0"/>
      <c r="XFC64" s="0"/>
    </row>
    <row r="65" s="40" customFormat="true" ht="14.25" hidden="false" customHeight="true" outlineLevel="0" collapsed="false">
      <c r="A65" s="76" t="s">
        <v>139</v>
      </c>
      <c r="B65" s="78" t="s">
        <v>140</v>
      </c>
      <c r="C65" s="58"/>
      <c r="D65" s="59"/>
      <c r="E65" s="60"/>
      <c r="F65" s="61"/>
      <c r="G65" s="62"/>
      <c r="H65" s="63"/>
      <c r="I65" s="79"/>
      <c r="J65" s="62"/>
      <c r="K65" s="63"/>
      <c r="L65" s="65"/>
      <c r="M65" s="65"/>
      <c r="N65" s="65"/>
      <c r="P65" s="41"/>
      <c r="Q65" s="1"/>
      <c r="XFB65" s="0"/>
      <c r="XFC65" s="0"/>
    </row>
    <row r="66" s="40" customFormat="true" ht="25.1" hidden="false" customHeight="false" outlineLevel="0" collapsed="false">
      <c r="A66" s="32" t="s">
        <v>141</v>
      </c>
      <c r="B66" s="33" t="s">
        <v>142</v>
      </c>
      <c r="C66" s="34" t="s">
        <v>31</v>
      </c>
      <c r="D66" s="35" t="n">
        <v>51.31</v>
      </c>
      <c r="E66" s="36" t="n">
        <v>485.860704</v>
      </c>
      <c r="F66" s="68" t="n">
        <v>0</v>
      </c>
      <c r="G66" s="69" t="n">
        <f aca="false">F66*E66</f>
        <v>0</v>
      </c>
      <c r="H66" s="70" t="n">
        <f aca="false">F66/D66</f>
        <v>0</v>
      </c>
      <c r="I66" s="80"/>
      <c r="J66" s="71" t="n">
        <f aca="false">I66*E66</f>
        <v>0</v>
      </c>
      <c r="K66" s="70" t="n">
        <f aca="false">I66/D66</f>
        <v>0</v>
      </c>
      <c r="L66" s="72" t="n">
        <f aca="false">F66+I66</f>
        <v>0</v>
      </c>
      <c r="M66" s="73" t="n">
        <f aca="false">G66+J66</f>
        <v>0</v>
      </c>
      <c r="N66" s="74" t="n">
        <f aca="false">H66+K66</f>
        <v>0</v>
      </c>
      <c r="P66" s="41"/>
      <c r="Q66" s="1"/>
      <c r="XFB66" s="0"/>
      <c r="XFC66" s="0"/>
    </row>
    <row r="67" s="40" customFormat="true" ht="14.25" hidden="false" customHeight="true" outlineLevel="0" collapsed="false">
      <c r="A67" s="76" t="s">
        <v>143</v>
      </c>
      <c r="B67" s="78" t="s">
        <v>144</v>
      </c>
      <c r="C67" s="58"/>
      <c r="D67" s="59"/>
      <c r="E67" s="60"/>
      <c r="F67" s="61"/>
      <c r="G67" s="62"/>
      <c r="H67" s="63"/>
      <c r="I67" s="79"/>
      <c r="J67" s="62"/>
      <c r="K67" s="63"/>
      <c r="L67" s="65"/>
      <c r="M67" s="65"/>
      <c r="N67" s="65"/>
      <c r="P67" s="41"/>
      <c r="Q67" s="1"/>
      <c r="XFB67" s="0"/>
      <c r="XFC67" s="0"/>
    </row>
    <row r="68" s="40" customFormat="true" ht="23.85" hidden="false" customHeight="false" outlineLevel="0" collapsed="false">
      <c r="A68" s="32" t="s">
        <v>145</v>
      </c>
      <c r="B68" s="33" t="s">
        <v>146</v>
      </c>
      <c r="C68" s="34" t="s">
        <v>46</v>
      </c>
      <c r="D68" s="35" t="n">
        <v>114.4</v>
      </c>
      <c r="E68" s="36" t="n">
        <v>11.9399475524476</v>
      </c>
      <c r="F68" s="68" t="n">
        <v>0</v>
      </c>
      <c r="G68" s="69" t="n">
        <f aca="false">F68*E68</f>
        <v>0</v>
      </c>
      <c r="H68" s="70" t="n">
        <f aca="false">F68/D68</f>
        <v>0</v>
      </c>
      <c r="I68" s="80"/>
      <c r="J68" s="71" t="n">
        <f aca="false">I68*E68</f>
        <v>0</v>
      </c>
      <c r="K68" s="70" t="n">
        <f aca="false">I68/D68</f>
        <v>0</v>
      </c>
      <c r="L68" s="72" t="n">
        <f aca="false">F68+I68</f>
        <v>0</v>
      </c>
      <c r="M68" s="73" t="n">
        <f aca="false">G68+J68</f>
        <v>0</v>
      </c>
      <c r="N68" s="74" t="n">
        <f aca="false">H68+K68</f>
        <v>0</v>
      </c>
      <c r="P68" s="41"/>
      <c r="Q68" s="1"/>
      <c r="XFB68" s="0"/>
      <c r="XFC68" s="0"/>
    </row>
    <row r="69" s="40" customFormat="true" ht="23.85" hidden="false" customHeight="false" outlineLevel="0" collapsed="false">
      <c r="A69" s="76" t="s">
        <v>147</v>
      </c>
      <c r="B69" s="78" t="s">
        <v>148</v>
      </c>
      <c r="C69" s="58"/>
      <c r="D69" s="59"/>
      <c r="E69" s="60"/>
      <c r="F69" s="61"/>
      <c r="G69" s="62"/>
      <c r="H69" s="63"/>
      <c r="I69" s="79"/>
      <c r="J69" s="62"/>
      <c r="K69" s="63"/>
      <c r="L69" s="65"/>
      <c r="M69" s="65"/>
      <c r="N69" s="65"/>
      <c r="P69" s="41"/>
      <c r="Q69" s="1"/>
      <c r="XFB69" s="0"/>
      <c r="XFC69" s="0"/>
    </row>
    <row r="70" s="40" customFormat="true" ht="48.7" hidden="false" customHeight="false" outlineLevel="0" collapsed="false">
      <c r="A70" s="32" t="s">
        <v>149</v>
      </c>
      <c r="B70" s="33" t="s">
        <v>150</v>
      </c>
      <c r="C70" s="34" t="s">
        <v>31</v>
      </c>
      <c r="D70" s="35" t="n">
        <v>1978.1</v>
      </c>
      <c r="E70" s="36" t="n">
        <v>60.430944</v>
      </c>
      <c r="F70" s="68" t="n">
        <v>0</v>
      </c>
      <c r="G70" s="69" t="n">
        <f aca="false">F70*E70</f>
        <v>0</v>
      </c>
      <c r="H70" s="70" t="n">
        <f aca="false">F70/D70</f>
        <v>0</v>
      </c>
      <c r="I70" s="80"/>
      <c r="J70" s="71" t="n">
        <f aca="false">I70*E70</f>
        <v>0</v>
      </c>
      <c r="K70" s="70" t="n">
        <f aca="false">I70/D70</f>
        <v>0</v>
      </c>
      <c r="L70" s="72" t="n">
        <f aca="false">F70+I70</f>
        <v>0</v>
      </c>
      <c r="M70" s="73" t="n">
        <f aca="false">G70+J70</f>
        <v>0</v>
      </c>
      <c r="N70" s="74" t="n">
        <f aca="false">H70+K70</f>
        <v>0</v>
      </c>
      <c r="P70" s="41"/>
      <c r="Q70" s="1"/>
      <c r="XFB70" s="0"/>
      <c r="XFC70" s="0"/>
    </row>
    <row r="71" s="40" customFormat="true" ht="14.25" hidden="false" customHeight="true" outlineLevel="0" collapsed="false">
      <c r="A71" s="47" t="n">
        <v>6</v>
      </c>
      <c r="B71" s="75" t="s">
        <v>151</v>
      </c>
      <c r="C71" s="49"/>
      <c r="D71" s="50"/>
      <c r="E71" s="51"/>
      <c r="F71" s="52"/>
      <c r="G71" s="53"/>
      <c r="H71" s="54"/>
      <c r="I71" s="50"/>
      <c r="J71" s="55" t="n">
        <f aca="false">SUM(J73:J77)</f>
        <v>0</v>
      </c>
      <c r="K71" s="54"/>
      <c r="L71" s="53"/>
      <c r="M71" s="53"/>
      <c r="N71" s="54"/>
      <c r="P71" s="41"/>
      <c r="Q71" s="1"/>
      <c r="XFB71" s="0"/>
      <c r="XFC71" s="0"/>
    </row>
    <row r="72" s="40" customFormat="true" ht="14.25" hidden="false" customHeight="true" outlineLevel="0" collapsed="false">
      <c r="A72" s="76" t="s">
        <v>152</v>
      </c>
      <c r="B72" s="78" t="s">
        <v>153</v>
      </c>
      <c r="C72" s="58"/>
      <c r="D72" s="59"/>
      <c r="E72" s="60"/>
      <c r="F72" s="61"/>
      <c r="G72" s="62"/>
      <c r="H72" s="63"/>
      <c r="I72" s="79"/>
      <c r="J72" s="62"/>
      <c r="K72" s="63"/>
      <c r="L72" s="65"/>
      <c r="M72" s="65"/>
      <c r="N72" s="65"/>
      <c r="P72" s="41"/>
      <c r="Q72" s="1"/>
      <c r="XFB72" s="0"/>
      <c r="XFC72" s="0"/>
    </row>
    <row r="73" s="40" customFormat="true" ht="36.9" hidden="false" customHeight="false" outlineLevel="0" collapsed="false">
      <c r="A73" s="32" t="s">
        <v>154</v>
      </c>
      <c r="B73" s="33" t="s">
        <v>155</v>
      </c>
      <c r="C73" s="34" t="s">
        <v>57</v>
      </c>
      <c r="D73" s="35" t="n">
        <v>40</v>
      </c>
      <c r="E73" s="36" t="n">
        <v>368.893056</v>
      </c>
      <c r="F73" s="68" t="n">
        <v>0</v>
      </c>
      <c r="G73" s="69" t="n">
        <f aca="false">F73*E73</f>
        <v>0</v>
      </c>
      <c r="H73" s="70" t="n">
        <f aca="false">F73/D73</f>
        <v>0</v>
      </c>
      <c r="I73" s="80"/>
      <c r="J73" s="71" t="n">
        <f aca="false">I73*E73</f>
        <v>0</v>
      </c>
      <c r="K73" s="70" t="n">
        <f aca="false">I73/D73</f>
        <v>0</v>
      </c>
      <c r="L73" s="72" t="n">
        <f aca="false">F73+I73</f>
        <v>0</v>
      </c>
      <c r="M73" s="73" t="n">
        <f aca="false">G73+J73</f>
        <v>0</v>
      </c>
      <c r="N73" s="74" t="n">
        <f aca="false">H73+K73</f>
        <v>0</v>
      </c>
      <c r="P73" s="41"/>
      <c r="Q73" s="1"/>
      <c r="XFB73" s="0"/>
      <c r="XFC73" s="0"/>
    </row>
    <row r="74" s="40" customFormat="true" ht="25.1" hidden="false" customHeight="false" outlineLevel="0" collapsed="false">
      <c r="A74" s="76" t="s">
        <v>156</v>
      </c>
      <c r="B74" s="81" t="s">
        <v>157</v>
      </c>
      <c r="C74" s="58"/>
      <c r="D74" s="59"/>
      <c r="E74" s="60"/>
      <c r="F74" s="61"/>
      <c r="G74" s="62"/>
      <c r="H74" s="63"/>
      <c r="I74" s="79"/>
      <c r="J74" s="62"/>
      <c r="K74" s="63"/>
      <c r="L74" s="65"/>
      <c r="M74" s="65"/>
      <c r="N74" s="65"/>
      <c r="P74" s="41"/>
      <c r="Q74" s="1"/>
      <c r="XFB74" s="0"/>
      <c r="XFC74" s="0"/>
    </row>
    <row r="75" s="40" customFormat="true" ht="48.7" hidden="false" customHeight="false" outlineLevel="0" collapsed="false">
      <c r="A75" s="32" t="s">
        <v>158</v>
      </c>
      <c r="B75" s="33" t="s">
        <v>159</v>
      </c>
      <c r="C75" s="34" t="s">
        <v>57</v>
      </c>
      <c r="D75" s="35" t="n">
        <v>35</v>
      </c>
      <c r="E75" s="36" t="n">
        <v>1010.370144</v>
      </c>
      <c r="F75" s="68" t="n">
        <v>0</v>
      </c>
      <c r="G75" s="69" t="n">
        <f aca="false">F75*E75</f>
        <v>0</v>
      </c>
      <c r="H75" s="70" t="n">
        <f aca="false">F75/D75</f>
        <v>0</v>
      </c>
      <c r="I75" s="80"/>
      <c r="J75" s="71" t="n">
        <f aca="false">I75*E75</f>
        <v>0</v>
      </c>
      <c r="K75" s="70" t="n">
        <f aca="false">I75/D75</f>
        <v>0</v>
      </c>
      <c r="L75" s="72" t="n">
        <f aca="false">F75+I75</f>
        <v>0</v>
      </c>
      <c r="M75" s="73" t="n">
        <f aca="false">G75+J75</f>
        <v>0</v>
      </c>
      <c r="N75" s="74" t="n">
        <f aca="false">H75+K75</f>
        <v>0</v>
      </c>
      <c r="P75" s="41"/>
      <c r="Q75" s="1"/>
      <c r="XFB75" s="0"/>
      <c r="XFC75" s="0"/>
    </row>
    <row r="76" s="40" customFormat="true" ht="60.45" hidden="false" customHeight="false" outlineLevel="0" collapsed="false">
      <c r="A76" s="32" t="s">
        <v>160</v>
      </c>
      <c r="B76" s="33" t="s">
        <v>161</v>
      </c>
      <c r="C76" s="34" t="s">
        <v>57</v>
      </c>
      <c r="D76" s="35" t="n">
        <v>4</v>
      </c>
      <c r="E76" s="36" t="n">
        <v>1151.047968</v>
      </c>
      <c r="F76" s="68" t="n">
        <v>0</v>
      </c>
      <c r="G76" s="69" t="n">
        <f aca="false">F76*E76</f>
        <v>0</v>
      </c>
      <c r="H76" s="70" t="n">
        <f aca="false">F76/D76</f>
        <v>0</v>
      </c>
      <c r="I76" s="80"/>
      <c r="J76" s="71" t="n">
        <f aca="false">I76*E76</f>
        <v>0</v>
      </c>
      <c r="K76" s="70" t="n">
        <f aca="false">I76/D76</f>
        <v>0</v>
      </c>
      <c r="L76" s="72" t="n">
        <f aca="false">F76+I76</f>
        <v>0</v>
      </c>
      <c r="M76" s="73" t="n">
        <f aca="false">G76+J76</f>
        <v>0</v>
      </c>
      <c r="N76" s="74" t="n">
        <f aca="false">H76+K76</f>
        <v>0</v>
      </c>
      <c r="P76" s="41"/>
      <c r="Q76" s="1"/>
      <c r="XFB76" s="0"/>
      <c r="XFC76" s="0"/>
    </row>
    <row r="77" s="40" customFormat="true" ht="60.45" hidden="false" customHeight="false" outlineLevel="0" collapsed="false">
      <c r="A77" s="32" t="s">
        <v>162</v>
      </c>
      <c r="B77" s="33" t="s">
        <v>163</v>
      </c>
      <c r="C77" s="34" t="s">
        <v>57</v>
      </c>
      <c r="D77" s="35" t="n">
        <v>1</v>
      </c>
      <c r="E77" s="36" t="n">
        <v>885.345888</v>
      </c>
      <c r="F77" s="68" t="n">
        <v>0</v>
      </c>
      <c r="G77" s="69" t="n">
        <f aca="false">F77*E77</f>
        <v>0</v>
      </c>
      <c r="H77" s="70" t="n">
        <f aca="false">F77/D77</f>
        <v>0</v>
      </c>
      <c r="I77" s="80"/>
      <c r="J77" s="71" t="n">
        <f aca="false">I77*E77</f>
        <v>0</v>
      </c>
      <c r="K77" s="70" t="n">
        <f aca="false">I77/D77</f>
        <v>0</v>
      </c>
      <c r="L77" s="72" t="n">
        <f aca="false">F77+I77</f>
        <v>0</v>
      </c>
      <c r="M77" s="73" t="n">
        <f aca="false">G77+J77</f>
        <v>0</v>
      </c>
      <c r="N77" s="74" t="n">
        <f aca="false">H77+K77</f>
        <v>0</v>
      </c>
      <c r="P77" s="41"/>
      <c r="Q77" s="1"/>
      <c r="XFB77" s="0"/>
      <c r="XFC77" s="0"/>
    </row>
    <row r="78" s="40" customFormat="true" ht="14.25" hidden="false" customHeight="true" outlineLevel="0" collapsed="false">
      <c r="A78" s="47" t="n">
        <v>7</v>
      </c>
      <c r="B78" s="75" t="s">
        <v>164</v>
      </c>
      <c r="C78" s="49"/>
      <c r="D78" s="50"/>
      <c r="E78" s="51"/>
      <c r="F78" s="52"/>
      <c r="G78" s="53"/>
      <c r="H78" s="54"/>
      <c r="I78" s="50"/>
      <c r="J78" s="55" t="n">
        <f aca="false">SUM(J80:J83)</f>
        <v>0</v>
      </c>
      <c r="K78" s="54"/>
      <c r="L78" s="53"/>
      <c r="M78" s="53"/>
      <c r="N78" s="54"/>
      <c r="P78" s="41"/>
      <c r="Q78" s="1"/>
      <c r="XFB78" s="0"/>
      <c r="XFC78" s="0"/>
    </row>
    <row r="79" s="40" customFormat="true" ht="14.25" hidden="false" customHeight="true" outlineLevel="0" collapsed="false">
      <c r="A79" s="76" t="s">
        <v>165</v>
      </c>
      <c r="B79" s="78" t="s">
        <v>166</v>
      </c>
      <c r="C79" s="58"/>
      <c r="D79" s="59"/>
      <c r="E79" s="60"/>
      <c r="F79" s="61"/>
      <c r="G79" s="62"/>
      <c r="H79" s="63"/>
      <c r="I79" s="79"/>
      <c r="J79" s="62"/>
      <c r="K79" s="63"/>
      <c r="L79" s="65"/>
      <c r="M79" s="65"/>
      <c r="N79" s="65"/>
      <c r="P79" s="41"/>
      <c r="Q79" s="1"/>
      <c r="XFB79" s="0"/>
      <c r="XFC79" s="0"/>
    </row>
    <row r="80" s="40" customFormat="true" ht="25.1" hidden="false" customHeight="false" outlineLevel="0" collapsed="false">
      <c r="A80" s="32" t="s">
        <v>167</v>
      </c>
      <c r="B80" s="33" t="s">
        <v>168</v>
      </c>
      <c r="C80" s="34" t="s">
        <v>31</v>
      </c>
      <c r="D80" s="35" t="n">
        <v>6.3</v>
      </c>
      <c r="E80" s="36" t="n">
        <v>1273.835654</v>
      </c>
      <c r="F80" s="68" t="n">
        <v>0</v>
      </c>
      <c r="G80" s="69" t="n">
        <f aca="false">F80*E80</f>
        <v>0</v>
      </c>
      <c r="H80" s="70" t="n">
        <f aca="false">F80/D80</f>
        <v>0</v>
      </c>
      <c r="I80" s="80"/>
      <c r="J80" s="71" t="n">
        <f aca="false">I80*E80</f>
        <v>0</v>
      </c>
      <c r="K80" s="70" t="n">
        <f aca="false">I80/D80</f>
        <v>0</v>
      </c>
      <c r="L80" s="72" t="n">
        <f aca="false">F80+I80</f>
        <v>0</v>
      </c>
      <c r="M80" s="73" t="n">
        <f aca="false">G80+J80</f>
        <v>0</v>
      </c>
      <c r="N80" s="74" t="n">
        <f aca="false">H80+K80</f>
        <v>0</v>
      </c>
      <c r="P80" s="41"/>
      <c r="Q80" s="1"/>
      <c r="XFB80" s="0"/>
      <c r="XFC80" s="0"/>
    </row>
    <row r="81" s="40" customFormat="true" ht="14.25" hidden="false" customHeight="true" outlineLevel="0" collapsed="false">
      <c r="A81" s="76" t="s">
        <v>169</v>
      </c>
      <c r="B81" s="78" t="s">
        <v>170</v>
      </c>
      <c r="C81" s="58"/>
      <c r="D81" s="59"/>
      <c r="E81" s="60"/>
      <c r="F81" s="61"/>
      <c r="G81" s="62"/>
      <c r="H81" s="63"/>
      <c r="I81" s="79"/>
      <c r="J81" s="62"/>
      <c r="K81" s="63"/>
      <c r="L81" s="65"/>
      <c r="M81" s="65"/>
      <c r="N81" s="65"/>
      <c r="P81" s="41"/>
      <c r="Q81" s="1"/>
      <c r="XFB81" s="0"/>
      <c r="XFC81" s="0"/>
    </row>
    <row r="82" s="40" customFormat="true" ht="36.9" hidden="false" customHeight="false" outlineLevel="0" collapsed="false">
      <c r="A82" s="32" t="s">
        <v>171</v>
      </c>
      <c r="B82" s="33" t="s">
        <v>172</v>
      </c>
      <c r="C82" s="34" t="s">
        <v>31</v>
      </c>
      <c r="D82" s="35" t="n">
        <v>10.82</v>
      </c>
      <c r="E82" s="36" t="n">
        <v>376.804428</v>
      </c>
      <c r="F82" s="68" t="n">
        <v>0</v>
      </c>
      <c r="G82" s="69" t="n">
        <f aca="false">F82*E82</f>
        <v>0</v>
      </c>
      <c r="H82" s="70" t="n">
        <f aca="false">F82/D82</f>
        <v>0</v>
      </c>
      <c r="I82" s="80"/>
      <c r="J82" s="71" t="n">
        <f aca="false">I82*E82</f>
        <v>0</v>
      </c>
      <c r="K82" s="70" t="n">
        <f aca="false">I82/D82</f>
        <v>0</v>
      </c>
      <c r="L82" s="72" t="n">
        <f aca="false">F82+I82</f>
        <v>0</v>
      </c>
      <c r="M82" s="73" t="n">
        <f aca="false">G82+J82</f>
        <v>0</v>
      </c>
      <c r="N82" s="74" t="n">
        <f aca="false">H82+K82</f>
        <v>0</v>
      </c>
      <c r="P82" s="41"/>
      <c r="Q82" s="1"/>
      <c r="XFB82" s="0"/>
      <c r="XFC82" s="0"/>
    </row>
    <row r="83" s="40" customFormat="true" ht="25.1" hidden="false" customHeight="false" outlineLevel="0" collapsed="false">
      <c r="A83" s="32" t="s">
        <v>173</v>
      </c>
      <c r="B83" s="33" t="s">
        <v>174</v>
      </c>
      <c r="C83" s="34" t="s">
        <v>31</v>
      </c>
      <c r="D83" s="35" t="n">
        <v>17.88</v>
      </c>
      <c r="E83" s="36" t="n">
        <v>865.526844</v>
      </c>
      <c r="F83" s="68" t="n">
        <v>0</v>
      </c>
      <c r="G83" s="69" t="n">
        <f aca="false">F83*E83</f>
        <v>0</v>
      </c>
      <c r="H83" s="70" t="n">
        <f aca="false">F83/D83</f>
        <v>0</v>
      </c>
      <c r="I83" s="80"/>
      <c r="J83" s="71" t="n">
        <f aca="false">I83*E83</f>
        <v>0</v>
      </c>
      <c r="K83" s="70" t="n">
        <f aca="false">I83/D83</f>
        <v>0</v>
      </c>
      <c r="L83" s="72" t="n">
        <f aca="false">F83+I83</f>
        <v>0</v>
      </c>
      <c r="M83" s="73" t="n">
        <f aca="false">G83+J83</f>
        <v>0</v>
      </c>
      <c r="N83" s="74" t="n">
        <f aca="false">H83+K83</f>
        <v>0</v>
      </c>
      <c r="P83" s="41"/>
      <c r="Q83" s="1"/>
      <c r="XFB83" s="0"/>
      <c r="XFC83" s="0"/>
    </row>
    <row r="84" s="40" customFormat="true" ht="14.25" hidden="false" customHeight="true" outlineLevel="0" collapsed="false">
      <c r="A84" s="47" t="n">
        <v>8</v>
      </c>
      <c r="B84" s="75" t="s">
        <v>175</v>
      </c>
      <c r="C84" s="49"/>
      <c r="D84" s="50"/>
      <c r="E84" s="51"/>
      <c r="F84" s="52"/>
      <c r="G84" s="53"/>
      <c r="H84" s="54"/>
      <c r="I84" s="50"/>
      <c r="J84" s="55" t="n">
        <f aca="false">SUM(J86:J107)</f>
        <v>0</v>
      </c>
      <c r="K84" s="54"/>
      <c r="L84" s="53"/>
      <c r="M84" s="53"/>
      <c r="N84" s="54"/>
      <c r="P84" s="41"/>
      <c r="Q84" s="1"/>
      <c r="XFB84" s="0"/>
      <c r="XFC84" s="0"/>
    </row>
    <row r="85" s="40" customFormat="true" ht="14.25" hidden="false" customHeight="true" outlineLevel="0" collapsed="false">
      <c r="A85" s="76" t="s">
        <v>176</v>
      </c>
      <c r="B85" s="78" t="s">
        <v>177</v>
      </c>
      <c r="C85" s="58"/>
      <c r="D85" s="59"/>
      <c r="E85" s="60"/>
      <c r="F85" s="61"/>
      <c r="G85" s="62"/>
      <c r="H85" s="63"/>
      <c r="I85" s="79"/>
      <c r="J85" s="62"/>
      <c r="K85" s="63"/>
      <c r="L85" s="65"/>
      <c r="M85" s="65"/>
      <c r="N85" s="65"/>
      <c r="P85" s="41"/>
      <c r="Q85" s="1"/>
      <c r="XFB85" s="0"/>
      <c r="XFC85" s="0"/>
    </row>
    <row r="86" s="40" customFormat="true" ht="14.25" hidden="false" customHeight="true" outlineLevel="0" collapsed="false">
      <c r="A86" s="32" t="s">
        <v>178</v>
      </c>
      <c r="B86" s="33" t="s">
        <v>179</v>
      </c>
      <c r="C86" s="34" t="s">
        <v>31</v>
      </c>
      <c r="D86" s="35" t="n">
        <v>10.82</v>
      </c>
      <c r="E86" s="36" t="n">
        <v>333.96782965</v>
      </c>
      <c r="F86" s="68" t="n">
        <v>0</v>
      </c>
      <c r="G86" s="69" t="n">
        <f aca="false">F86*E86</f>
        <v>0</v>
      </c>
      <c r="H86" s="70" t="n">
        <f aca="false">F86/D86</f>
        <v>0</v>
      </c>
      <c r="I86" s="80"/>
      <c r="J86" s="71" t="n">
        <f aca="false">I86*E86</f>
        <v>0</v>
      </c>
      <c r="K86" s="70" t="n">
        <f aca="false">I86/D86</f>
        <v>0</v>
      </c>
      <c r="L86" s="72" t="n">
        <f aca="false">F86+I86</f>
        <v>0</v>
      </c>
      <c r="M86" s="73" t="n">
        <f aca="false">G86+J86</f>
        <v>0</v>
      </c>
      <c r="N86" s="74" t="n">
        <f aca="false">H86+K86</f>
        <v>0</v>
      </c>
      <c r="P86" s="41"/>
      <c r="Q86" s="1"/>
      <c r="XFB86" s="0"/>
      <c r="XFC86" s="0"/>
    </row>
    <row r="87" s="40" customFormat="true" ht="14.25" hidden="false" customHeight="true" outlineLevel="0" collapsed="false">
      <c r="A87" s="76" t="s">
        <v>180</v>
      </c>
      <c r="B87" s="78" t="s">
        <v>181</v>
      </c>
      <c r="C87" s="58"/>
      <c r="D87" s="59"/>
      <c r="E87" s="60"/>
      <c r="F87" s="61"/>
      <c r="G87" s="62"/>
      <c r="H87" s="63"/>
      <c r="I87" s="79"/>
      <c r="J87" s="62"/>
      <c r="K87" s="63"/>
      <c r="L87" s="65"/>
      <c r="M87" s="65"/>
      <c r="N87" s="65"/>
      <c r="P87" s="41"/>
      <c r="Q87" s="1"/>
      <c r="XFB87" s="0"/>
      <c r="XFC87" s="0"/>
    </row>
    <row r="88" s="40" customFormat="true" ht="36.9" hidden="false" customHeight="false" outlineLevel="0" collapsed="false">
      <c r="A88" s="32" t="s">
        <v>182</v>
      </c>
      <c r="B88" s="33" t="s">
        <v>183</v>
      </c>
      <c r="C88" s="34" t="s">
        <v>31</v>
      </c>
      <c r="D88" s="35" t="n">
        <v>15.07</v>
      </c>
      <c r="E88" s="36" t="n">
        <v>698.8795268</v>
      </c>
      <c r="F88" s="68" t="n">
        <v>0</v>
      </c>
      <c r="G88" s="69" t="n">
        <f aca="false">F88*E88</f>
        <v>0</v>
      </c>
      <c r="H88" s="70" t="n">
        <f aca="false">F88/D88</f>
        <v>0</v>
      </c>
      <c r="I88" s="80"/>
      <c r="J88" s="71" t="n">
        <f aca="false">I88*E88</f>
        <v>0</v>
      </c>
      <c r="K88" s="70" t="n">
        <f aca="false">I88/D88</f>
        <v>0</v>
      </c>
      <c r="L88" s="72" t="n">
        <f aca="false">F88+I88</f>
        <v>0</v>
      </c>
      <c r="M88" s="73" t="n">
        <f aca="false">G88+J88</f>
        <v>0</v>
      </c>
      <c r="N88" s="74" t="n">
        <f aca="false">H88+K88</f>
        <v>0</v>
      </c>
      <c r="P88" s="41"/>
      <c r="Q88" s="1"/>
      <c r="XFB88" s="0"/>
      <c r="XFC88" s="0"/>
    </row>
    <row r="89" s="40" customFormat="true" ht="14.25" hidden="false" customHeight="true" outlineLevel="0" collapsed="false">
      <c r="A89" s="76" t="s">
        <v>184</v>
      </c>
      <c r="B89" s="78" t="s">
        <v>185</v>
      </c>
      <c r="C89" s="58"/>
      <c r="D89" s="59"/>
      <c r="E89" s="60"/>
      <c r="F89" s="61"/>
      <c r="G89" s="62"/>
      <c r="H89" s="63"/>
      <c r="I89" s="79"/>
      <c r="J89" s="62"/>
      <c r="K89" s="63"/>
      <c r="L89" s="65"/>
      <c r="M89" s="65"/>
      <c r="N89" s="65"/>
      <c r="P89" s="41"/>
      <c r="Q89" s="1"/>
      <c r="XFB89" s="0"/>
      <c r="XFC89" s="0"/>
    </row>
    <row r="90" s="40" customFormat="true" ht="25.1" hidden="false" customHeight="false" outlineLevel="0" collapsed="false">
      <c r="A90" s="32" t="s">
        <v>186</v>
      </c>
      <c r="B90" s="33" t="s">
        <v>187</v>
      </c>
      <c r="C90" s="34" t="s">
        <v>93</v>
      </c>
      <c r="D90" s="35" t="n">
        <v>1</v>
      </c>
      <c r="E90" s="36" t="n">
        <v>1107.60381095</v>
      </c>
      <c r="F90" s="68" t="n">
        <v>0</v>
      </c>
      <c r="G90" s="69" t="n">
        <f aca="false">F90*E90</f>
        <v>0</v>
      </c>
      <c r="H90" s="70" t="n">
        <f aca="false">F90/D90</f>
        <v>0</v>
      </c>
      <c r="I90" s="80"/>
      <c r="J90" s="71" t="n">
        <f aca="false">I90*E90</f>
        <v>0</v>
      </c>
      <c r="K90" s="70" t="n">
        <f aca="false">I90/D90</f>
        <v>0</v>
      </c>
      <c r="L90" s="72" t="n">
        <f aca="false">F90+I90</f>
        <v>0</v>
      </c>
      <c r="M90" s="73" t="n">
        <f aca="false">G90+J90</f>
        <v>0</v>
      </c>
      <c r="N90" s="74" t="n">
        <f aca="false">H90+K90</f>
        <v>0</v>
      </c>
      <c r="P90" s="41"/>
      <c r="Q90" s="1"/>
      <c r="XFB90" s="0"/>
      <c r="XFC90" s="0"/>
    </row>
    <row r="91" s="40" customFormat="true" ht="36.9" hidden="false" customHeight="false" outlineLevel="0" collapsed="false">
      <c r="A91" s="32" t="s">
        <v>188</v>
      </c>
      <c r="B91" s="33" t="s">
        <v>189</v>
      </c>
      <c r="C91" s="34" t="s">
        <v>93</v>
      </c>
      <c r="D91" s="35" t="n">
        <v>6</v>
      </c>
      <c r="E91" s="36" t="n">
        <v>1870.37505655</v>
      </c>
      <c r="F91" s="68" t="n">
        <v>0</v>
      </c>
      <c r="G91" s="69" t="n">
        <f aca="false">F91*E91</f>
        <v>0</v>
      </c>
      <c r="H91" s="70" t="n">
        <f aca="false">F91/D91</f>
        <v>0</v>
      </c>
      <c r="I91" s="80"/>
      <c r="J91" s="71" t="n">
        <f aca="false">I91*E91</f>
        <v>0</v>
      </c>
      <c r="K91" s="70" t="n">
        <f aca="false">I91/D91</f>
        <v>0</v>
      </c>
      <c r="L91" s="72" t="n">
        <f aca="false">F91+I91</f>
        <v>0</v>
      </c>
      <c r="M91" s="73" t="n">
        <f aca="false">G91+J91</f>
        <v>0</v>
      </c>
      <c r="N91" s="74" t="n">
        <f aca="false">H91+K91</f>
        <v>0</v>
      </c>
      <c r="P91" s="41"/>
      <c r="Q91" s="1"/>
      <c r="XFB91" s="0"/>
      <c r="XFC91" s="0"/>
    </row>
    <row r="92" s="40" customFormat="true" ht="36.9" hidden="false" customHeight="false" outlineLevel="0" collapsed="false">
      <c r="A92" s="32" t="s">
        <v>190</v>
      </c>
      <c r="B92" s="33" t="s">
        <v>191</v>
      </c>
      <c r="C92" s="34" t="s">
        <v>93</v>
      </c>
      <c r="D92" s="35" t="n">
        <v>2</v>
      </c>
      <c r="E92" s="36" t="n">
        <v>1666.55811595</v>
      </c>
      <c r="F92" s="68" t="n">
        <v>0</v>
      </c>
      <c r="G92" s="69" t="n">
        <f aca="false">F92*E92</f>
        <v>0</v>
      </c>
      <c r="H92" s="70" t="n">
        <f aca="false">F92/D92</f>
        <v>0</v>
      </c>
      <c r="I92" s="80"/>
      <c r="J92" s="71" t="n">
        <f aca="false">I92*E92</f>
        <v>0</v>
      </c>
      <c r="K92" s="70" t="n">
        <f aca="false">I92/D92</f>
        <v>0</v>
      </c>
      <c r="L92" s="72" t="n">
        <f aca="false">F92+I92</f>
        <v>0</v>
      </c>
      <c r="M92" s="73" t="n">
        <f aca="false">G92+J92</f>
        <v>0</v>
      </c>
      <c r="N92" s="74" t="n">
        <f aca="false">H92+K92</f>
        <v>0</v>
      </c>
      <c r="P92" s="41"/>
      <c r="Q92" s="1"/>
      <c r="XFB92" s="0"/>
      <c r="XFC92" s="0"/>
    </row>
    <row r="93" s="40" customFormat="true" ht="14.25" hidden="false" customHeight="true" outlineLevel="0" collapsed="false">
      <c r="A93" s="76" t="s">
        <v>192</v>
      </c>
      <c r="B93" s="78" t="s">
        <v>193</v>
      </c>
      <c r="C93" s="58"/>
      <c r="D93" s="59"/>
      <c r="E93" s="60"/>
      <c r="F93" s="61"/>
      <c r="G93" s="62"/>
      <c r="H93" s="63"/>
      <c r="I93" s="79"/>
      <c r="J93" s="62"/>
      <c r="K93" s="63"/>
      <c r="L93" s="65"/>
      <c r="M93" s="65"/>
      <c r="N93" s="65"/>
      <c r="P93" s="41"/>
      <c r="Q93" s="1"/>
      <c r="XFB93" s="0"/>
      <c r="XFC93" s="0"/>
    </row>
    <row r="94" s="40" customFormat="true" ht="60.45" hidden="false" customHeight="false" outlineLevel="0" collapsed="false">
      <c r="A94" s="32" t="s">
        <v>194</v>
      </c>
      <c r="B94" s="33" t="s">
        <v>195</v>
      </c>
      <c r="C94" s="34" t="s">
        <v>31</v>
      </c>
      <c r="D94" s="35" t="n">
        <v>41.2</v>
      </c>
      <c r="E94" s="36" t="n">
        <v>1886.1024</v>
      </c>
      <c r="F94" s="68" t="n">
        <v>0</v>
      </c>
      <c r="G94" s="69" t="n">
        <f aca="false">F94*E94</f>
        <v>0</v>
      </c>
      <c r="H94" s="70" t="n">
        <f aca="false">F94/D94</f>
        <v>0</v>
      </c>
      <c r="I94" s="80"/>
      <c r="J94" s="71" t="n">
        <f aca="false">I94*E94</f>
        <v>0</v>
      </c>
      <c r="K94" s="70" t="n">
        <f aca="false">I94/D94</f>
        <v>0</v>
      </c>
      <c r="L94" s="72" t="n">
        <f aca="false">F94+I94</f>
        <v>0</v>
      </c>
      <c r="M94" s="73" t="n">
        <f aca="false">G94+J94</f>
        <v>0</v>
      </c>
      <c r="N94" s="74" t="n">
        <f aca="false">H94+K94</f>
        <v>0</v>
      </c>
      <c r="P94" s="41"/>
      <c r="Q94" s="1"/>
      <c r="XFB94" s="0"/>
      <c r="XFC94" s="0"/>
    </row>
    <row r="95" s="40" customFormat="true" ht="35.05" hidden="false" customHeight="false" outlineLevel="0" collapsed="false">
      <c r="A95" s="32" t="s">
        <v>196</v>
      </c>
      <c r="B95" s="33" t="s">
        <v>197</v>
      </c>
      <c r="C95" s="34" t="s">
        <v>31</v>
      </c>
      <c r="D95" s="35" t="n">
        <v>10.02</v>
      </c>
      <c r="E95" s="36" t="n">
        <v>1886.1024</v>
      </c>
      <c r="F95" s="68" t="n">
        <v>0</v>
      </c>
      <c r="G95" s="69" t="n">
        <f aca="false">F95*E95</f>
        <v>0</v>
      </c>
      <c r="H95" s="70" t="n">
        <f aca="false">F95/D95</f>
        <v>0</v>
      </c>
      <c r="I95" s="80"/>
      <c r="J95" s="71" t="n">
        <f aca="false">I95*E95</f>
        <v>0</v>
      </c>
      <c r="K95" s="70" t="n">
        <f aca="false">I95/D95</f>
        <v>0</v>
      </c>
      <c r="L95" s="72" t="n">
        <f aca="false">F95+I95</f>
        <v>0</v>
      </c>
      <c r="M95" s="73" t="n">
        <f aca="false">G95+J95</f>
        <v>0</v>
      </c>
      <c r="N95" s="74" t="n">
        <f aca="false">H95+K95</f>
        <v>0</v>
      </c>
      <c r="P95" s="41"/>
      <c r="Q95" s="1"/>
      <c r="XFB95" s="0"/>
      <c r="XFC95" s="0"/>
    </row>
    <row r="96" s="40" customFormat="true" ht="35.05" hidden="false" customHeight="false" outlineLevel="0" collapsed="false">
      <c r="A96" s="32" t="s">
        <v>198</v>
      </c>
      <c r="B96" s="33" t="s">
        <v>199</v>
      </c>
      <c r="C96" s="34" t="s">
        <v>31</v>
      </c>
      <c r="D96" s="35" t="n">
        <v>10.02</v>
      </c>
      <c r="E96" s="36" t="n">
        <v>1886.1024</v>
      </c>
      <c r="F96" s="68" t="n">
        <v>0</v>
      </c>
      <c r="G96" s="69" t="n">
        <f aca="false">F96*E96</f>
        <v>0</v>
      </c>
      <c r="H96" s="70" t="n">
        <f aca="false">F96/D96</f>
        <v>0</v>
      </c>
      <c r="I96" s="80"/>
      <c r="J96" s="71" t="n">
        <f aca="false">I96*E96</f>
        <v>0</v>
      </c>
      <c r="K96" s="70" t="n">
        <f aca="false">I96/D96</f>
        <v>0</v>
      </c>
      <c r="L96" s="72" t="n">
        <f aca="false">F96+I96</f>
        <v>0</v>
      </c>
      <c r="M96" s="73" t="n">
        <f aca="false">G96+J96</f>
        <v>0</v>
      </c>
      <c r="N96" s="74" t="n">
        <f aca="false">H96+K96</f>
        <v>0</v>
      </c>
      <c r="P96" s="41"/>
      <c r="Q96" s="1"/>
      <c r="XFB96" s="0"/>
      <c r="XFC96" s="0"/>
    </row>
    <row r="97" s="40" customFormat="true" ht="57.45" hidden="false" customHeight="false" outlineLevel="0" collapsed="false">
      <c r="A97" s="32" t="s">
        <v>200</v>
      </c>
      <c r="B97" s="33" t="s">
        <v>201</v>
      </c>
      <c r="C97" s="34" t="s">
        <v>31</v>
      </c>
      <c r="D97" s="35" t="n">
        <v>73.22</v>
      </c>
      <c r="E97" s="36" t="n">
        <v>1793.727299</v>
      </c>
      <c r="F97" s="68" t="n">
        <v>0</v>
      </c>
      <c r="G97" s="69" t="n">
        <f aca="false">F97*E97</f>
        <v>0</v>
      </c>
      <c r="H97" s="70" t="n">
        <f aca="false">F97/D97</f>
        <v>0</v>
      </c>
      <c r="I97" s="80"/>
      <c r="J97" s="71" t="n">
        <f aca="false">I97*E97</f>
        <v>0</v>
      </c>
      <c r="K97" s="70" t="n">
        <f aca="false">I97/D97</f>
        <v>0</v>
      </c>
      <c r="L97" s="72" t="n">
        <f aca="false">F97+I97</f>
        <v>0</v>
      </c>
      <c r="M97" s="73" t="n">
        <f aca="false">G97+J97</f>
        <v>0</v>
      </c>
      <c r="N97" s="74" t="n">
        <f aca="false">H97+K97</f>
        <v>0</v>
      </c>
      <c r="P97" s="41"/>
      <c r="Q97" s="1"/>
      <c r="XFB97" s="0"/>
      <c r="XFC97" s="0"/>
    </row>
    <row r="98" s="40" customFormat="true" ht="57.45" hidden="false" customHeight="false" outlineLevel="0" collapsed="false">
      <c r="A98" s="32" t="s">
        <v>202</v>
      </c>
      <c r="B98" s="33" t="s">
        <v>203</v>
      </c>
      <c r="C98" s="34" t="s">
        <v>31</v>
      </c>
      <c r="D98" s="35" t="n">
        <v>89.41</v>
      </c>
      <c r="E98" s="36" t="n">
        <v>1813.720909</v>
      </c>
      <c r="F98" s="68" t="n">
        <v>0</v>
      </c>
      <c r="G98" s="69" t="n">
        <f aca="false">F98*E98</f>
        <v>0</v>
      </c>
      <c r="H98" s="70" t="n">
        <f aca="false">F98/D98</f>
        <v>0</v>
      </c>
      <c r="I98" s="80"/>
      <c r="J98" s="71" t="n">
        <f aca="false">I98*E98</f>
        <v>0</v>
      </c>
      <c r="K98" s="70" t="n">
        <f aca="false">I98/D98</f>
        <v>0</v>
      </c>
      <c r="L98" s="72" t="n">
        <f aca="false">F98+I98</f>
        <v>0</v>
      </c>
      <c r="M98" s="73" t="n">
        <f aca="false">G98+J98</f>
        <v>0</v>
      </c>
      <c r="N98" s="74" t="n">
        <f aca="false">H98+K98</f>
        <v>0</v>
      </c>
      <c r="P98" s="41"/>
      <c r="Q98" s="1"/>
      <c r="XFB98" s="0"/>
      <c r="XFC98" s="0"/>
    </row>
    <row r="99" s="40" customFormat="true" ht="72.25" hidden="false" customHeight="false" outlineLevel="0" collapsed="false">
      <c r="A99" s="32" t="s">
        <v>204</v>
      </c>
      <c r="B99" s="33" t="s">
        <v>205</v>
      </c>
      <c r="C99" s="34" t="s">
        <v>31</v>
      </c>
      <c r="D99" s="35" t="n">
        <v>66.18</v>
      </c>
      <c r="E99" s="36" t="n">
        <v>1813.720909</v>
      </c>
      <c r="F99" s="68" t="n">
        <v>0</v>
      </c>
      <c r="G99" s="69" t="n">
        <f aca="false">F99*E99</f>
        <v>0</v>
      </c>
      <c r="H99" s="70" t="n">
        <f aca="false">F99/D99</f>
        <v>0</v>
      </c>
      <c r="I99" s="80"/>
      <c r="J99" s="71" t="n">
        <f aca="false">I99*E99</f>
        <v>0</v>
      </c>
      <c r="K99" s="70" t="n">
        <f aca="false">I99/D99</f>
        <v>0</v>
      </c>
      <c r="L99" s="72" t="n">
        <f aca="false">F99+I99</f>
        <v>0</v>
      </c>
      <c r="M99" s="73" t="n">
        <f aca="false">G99+J99</f>
        <v>0</v>
      </c>
      <c r="N99" s="74" t="n">
        <f aca="false">H99+K99</f>
        <v>0</v>
      </c>
      <c r="P99" s="41"/>
      <c r="Q99" s="1"/>
      <c r="XFB99" s="0"/>
      <c r="XFC99" s="0"/>
    </row>
    <row r="100" s="40" customFormat="true" ht="60.45" hidden="false" customHeight="false" outlineLevel="0" collapsed="false">
      <c r="A100" s="32" t="s">
        <v>206</v>
      </c>
      <c r="B100" s="33" t="s">
        <v>207</v>
      </c>
      <c r="C100" s="34" t="s">
        <v>31</v>
      </c>
      <c r="D100" s="35" t="n">
        <v>42.21</v>
      </c>
      <c r="E100" s="36" t="n">
        <v>1813.720909</v>
      </c>
      <c r="F100" s="68" t="n">
        <v>0</v>
      </c>
      <c r="G100" s="69" t="n">
        <f aca="false">F100*E100</f>
        <v>0</v>
      </c>
      <c r="H100" s="70" t="n">
        <f aca="false">F100/D100</f>
        <v>0</v>
      </c>
      <c r="I100" s="80"/>
      <c r="J100" s="71" t="n">
        <f aca="false">I100*E100</f>
        <v>0</v>
      </c>
      <c r="K100" s="70" t="n">
        <f aca="false">I100/D100</f>
        <v>0</v>
      </c>
      <c r="L100" s="72" t="n">
        <f aca="false">F100+I100</f>
        <v>0</v>
      </c>
      <c r="M100" s="73" t="n">
        <f aca="false">G100+J100</f>
        <v>0</v>
      </c>
      <c r="N100" s="74" t="n">
        <f aca="false">H100+K100</f>
        <v>0</v>
      </c>
      <c r="P100" s="41"/>
      <c r="Q100" s="1"/>
      <c r="XFB100" s="0"/>
      <c r="XFC100" s="0"/>
    </row>
    <row r="101" s="40" customFormat="true" ht="84.05" hidden="false" customHeight="false" outlineLevel="0" collapsed="false">
      <c r="A101" s="32" t="s">
        <v>208</v>
      </c>
      <c r="B101" s="33" t="s">
        <v>209</v>
      </c>
      <c r="C101" s="34" t="s">
        <v>31</v>
      </c>
      <c r="D101" s="35" t="n">
        <v>61.57</v>
      </c>
      <c r="E101" s="36" t="n">
        <v>1862.167853</v>
      </c>
      <c r="F101" s="68" t="n">
        <v>0</v>
      </c>
      <c r="G101" s="69" t="n">
        <f aca="false">F101*E101</f>
        <v>0</v>
      </c>
      <c r="H101" s="70" t="n">
        <f aca="false">F101/D101</f>
        <v>0</v>
      </c>
      <c r="I101" s="80"/>
      <c r="J101" s="71" t="n">
        <f aca="false">I101*E101</f>
        <v>0</v>
      </c>
      <c r="K101" s="70" t="n">
        <f aca="false">I101/D101</f>
        <v>0</v>
      </c>
      <c r="L101" s="72" t="n">
        <f aca="false">F101+I101</f>
        <v>0</v>
      </c>
      <c r="M101" s="73" t="n">
        <f aca="false">G101+J101</f>
        <v>0</v>
      </c>
      <c r="N101" s="74" t="n">
        <f aca="false">H101+K101</f>
        <v>0</v>
      </c>
      <c r="P101" s="41"/>
      <c r="Q101" s="1"/>
      <c r="XFB101" s="0"/>
      <c r="XFC101" s="0"/>
    </row>
    <row r="102" s="40" customFormat="true" ht="46.25" hidden="false" customHeight="false" outlineLevel="0" collapsed="false">
      <c r="A102" s="32" t="s">
        <v>210</v>
      </c>
      <c r="B102" s="33" t="s">
        <v>211</v>
      </c>
      <c r="C102" s="34" t="s">
        <v>31</v>
      </c>
      <c r="D102" s="35" t="n">
        <v>23.8</v>
      </c>
      <c r="E102" s="36" t="n">
        <v>1793.727299</v>
      </c>
      <c r="F102" s="68" t="n">
        <v>0</v>
      </c>
      <c r="G102" s="69" t="n">
        <f aca="false">F102*E102</f>
        <v>0</v>
      </c>
      <c r="H102" s="70" t="n">
        <f aca="false">F102/D102</f>
        <v>0</v>
      </c>
      <c r="I102" s="80"/>
      <c r="J102" s="71" t="n">
        <f aca="false">I102*E102</f>
        <v>0</v>
      </c>
      <c r="K102" s="70" t="n">
        <f aca="false">I102/D102</f>
        <v>0</v>
      </c>
      <c r="L102" s="72" t="n">
        <f aca="false">F102+I102</f>
        <v>0</v>
      </c>
      <c r="M102" s="73" t="n">
        <f aca="false">G102+J102</f>
        <v>0</v>
      </c>
      <c r="N102" s="74" t="n">
        <f aca="false">H102+K102</f>
        <v>0</v>
      </c>
      <c r="P102" s="41"/>
      <c r="Q102" s="1"/>
      <c r="XFB102" s="0"/>
      <c r="XFC102" s="0"/>
    </row>
    <row r="103" s="40" customFormat="true" ht="46.25" hidden="false" customHeight="false" outlineLevel="0" collapsed="false">
      <c r="A103" s="32" t="s">
        <v>212</v>
      </c>
      <c r="B103" s="33" t="s">
        <v>213</v>
      </c>
      <c r="C103" s="34" t="s">
        <v>31</v>
      </c>
      <c r="D103" s="35" t="n">
        <v>26.1</v>
      </c>
      <c r="E103" s="36" t="n">
        <v>1793.727299</v>
      </c>
      <c r="F103" s="68" t="n">
        <v>0</v>
      </c>
      <c r="G103" s="69" t="n">
        <f aca="false">F103*E103</f>
        <v>0</v>
      </c>
      <c r="H103" s="70" t="n">
        <f aca="false">F103/D103</f>
        <v>0</v>
      </c>
      <c r="I103" s="80"/>
      <c r="J103" s="71" t="n">
        <f aca="false">I103*E103</f>
        <v>0</v>
      </c>
      <c r="K103" s="70" t="n">
        <f aca="false">I103/D103</f>
        <v>0</v>
      </c>
      <c r="L103" s="72" t="n">
        <f aca="false">F103+I103</f>
        <v>0</v>
      </c>
      <c r="M103" s="73" t="n">
        <f aca="false">G103+J103</f>
        <v>0</v>
      </c>
      <c r="N103" s="74" t="n">
        <f aca="false">H103+K103</f>
        <v>0</v>
      </c>
      <c r="P103" s="41"/>
      <c r="Q103" s="1"/>
      <c r="XFB103" s="0"/>
      <c r="XFC103" s="0"/>
    </row>
    <row r="104" s="40" customFormat="true" ht="15" hidden="false" customHeight="false" outlineLevel="0" collapsed="false">
      <c r="A104" s="76" t="s">
        <v>214</v>
      </c>
      <c r="B104" s="78" t="s">
        <v>215</v>
      </c>
      <c r="C104" s="58"/>
      <c r="D104" s="59"/>
      <c r="E104" s="60"/>
      <c r="F104" s="61"/>
      <c r="G104" s="62"/>
      <c r="H104" s="63"/>
      <c r="I104" s="79"/>
      <c r="J104" s="62"/>
      <c r="K104" s="63"/>
      <c r="L104" s="65"/>
      <c r="M104" s="65"/>
      <c r="N104" s="65"/>
      <c r="P104" s="41"/>
      <c r="Q104" s="1"/>
      <c r="XFB104" s="0"/>
      <c r="XFC104" s="0"/>
    </row>
    <row r="105" s="40" customFormat="true" ht="13.8" hidden="false" customHeight="false" outlineLevel="0" collapsed="false">
      <c r="A105" s="32" t="s">
        <v>216</v>
      </c>
      <c r="B105" s="33" t="s">
        <v>217</v>
      </c>
      <c r="C105" s="34" t="s">
        <v>31</v>
      </c>
      <c r="D105" s="35" t="n">
        <v>5.8</v>
      </c>
      <c r="E105" s="36" t="n">
        <v>718.629310344828</v>
      </c>
      <c r="F105" s="68" t="n">
        <v>0</v>
      </c>
      <c r="G105" s="69" t="n">
        <f aca="false">F105*E105</f>
        <v>0</v>
      </c>
      <c r="H105" s="70" t="n">
        <f aca="false">F105/D105</f>
        <v>0</v>
      </c>
      <c r="I105" s="80"/>
      <c r="J105" s="71" t="n">
        <f aca="false">I105*E105</f>
        <v>0</v>
      </c>
      <c r="K105" s="70" t="n">
        <f aca="false">I105/D105</f>
        <v>0</v>
      </c>
      <c r="L105" s="72" t="n">
        <f aca="false">F105+I105</f>
        <v>0</v>
      </c>
      <c r="M105" s="73" t="n">
        <f aca="false">G105+J105</f>
        <v>0</v>
      </c>
      <c r="N105" s="74" t="n">
        <f aca="false">H105+K105</f>
        <v>0</v>
      </c>
      <c r="P105" s="41"/>
      <c r="Q105" s="1"/>
      <c r="XFB105" s="0"/>
      <c r="XFC105" s="0"/>
    </row>
    <row r="106" s="40" customFormat="true" ht="36.9" hidden="false" customHeight="false" outlineLevel="0" collapsed="false">
      <c r="A106" s="32" t="s">
        <v>218</v>
      </c>
      <c r="B106" s="33" t="s">
        <v>219</v>
      </c>
      <c r="C106" s="34" t="s">
        <v>31</v>
      </c>
      <c r="D106" s="35" t="n">
        <v>12.18</v>
      </c>
      <c r="E106" s="36" t="n">
        <v>3052.19950738916</v>
      </c>
      <c r="F106" s="68" t="n">
        <v>0</v>
      </c>
      <c r="G106" s="69" t="n">
        <f aca="false">F106*E106</f>
        <v>0</v>
      </c>
      <c r="H106" s="70" t="n">
        <f aca="false">F106/D106</f>
        <v>0</v>
      </c>
      <c r="I106" s="80"/>
      <c r="J106" s="71" t="n">
        <f aca="false">I106*E106</f>
        <v>0</v>
      </c>
      <c r="K106" s="70" t="n">
        <f aca="false">I106/D106</f>
        <v>0</v>
      </c>
      <c r="L106" s="72" t="n">
        <f aca="false">F106+I106</f>
        <v>0</v>
      </c>
      <c r="M106" s="73" t="n">
        <f aca="false">G106+J106</f>
        <v>0</v>
      </c>
      <c r="N106" s="74" t="n">
        <f aca="false">H106+K106</f>
        <v>0</v>
      </c>
      <c r="P106" s="41"/>
      <c r="Q106" s="1"/>
      <c r="XFB106" s="0"/>
      <c r="XFC106" s="0"/>
    </row>
    <row r="107" s="40" customFormat="true" ht="48.7" hidden="false" customHeight="false" outlineLevel="0" collapsed="false">
      <c r="A107" s="32" t="s">
        <v>220</v>
      </c>
      <c r="B107" s="33" t="s">
        <v>221</v>
      </c>
      <c r="C107" s="34" t="s">
        <v>31</v>
      </c>
      <c r="D107" s="35" t="n">
        <v>57.36</v>
      </c>
      <c r="E107" s="36" t="n">
        <v>418.75</v>
      </c>
      <c r="F107" s="68" t="n">
        <v>0</v>
      </c>
      <c r="G107" s="69" t="n">
        <f aca="false">F107*E107</f>
        <v>0</v>
      </c>
      <c r="H107" s="70" t="n">
        <f aca="false">F107/D107</f>
        <v>0</v>
      </c>
      <c r="I107" s="80"/>
      <c r="J107" s="71" t="n">
        <f aca="false">I107*E107</f>
        <v>0</v>
      </c>
      <c r="K107" s="70" t="n">
        <f aca="false">I107/D107</f>
        <v>0</v>
      </c>
      <c r="L107" s="72" t="n">
        <f aca="false">F107+I107</f>
        <v>0</v>
      </c>
      <c r="M107" s="73" t="n">
        <f aca="false">G107+J107</f>
        <v>0</v>
      </c>
      <c r="N107" s="74" t="n">
        <f aca="false">H107+K107</f>
        <v>0</v>
      </c>
      <c r="P107" s="41"/>
      <c r="Q107" s="1"/>
      <c r="XFB107" s="0"/>
      <c r="XFC107" s="0"/>
    </row>
    <row r="108" s="40" customFormat="true" ht="13.8" hidden="false" customHeight="false" outlineLevel="0" collapsed="false">
      <c r="A108" s="47" t="n">
        <v>9</v>
      </c>
      <c r="B108" s="75" t="s">
        <v>222</v>
      </c>
      <c r="C108" s="49"/>
      <c r="D108" s="50"/>
      <c r="E108" s="51"/>
      <c r="F108" s="52"/>
      <c r="G108" s="53"/>
      <c r="H108" s="54"/>
      <c r="I108" s="50"/>
      <c r="J108" s="55" t="n">
        <f aca="false">SUM(J110:J118)</f>
        <v>0</v>
      </c>
      <c r="K108" s="54"/>
      <c r="L108" s="53"/>
      <c r="M108" s="53"/>
      <c r="N108" s="54"/>
      <c r="P108" s="41"/>
      <c r="Q108" s="1"/>
      <c r="XFB108" s="0"/>
      <c r="XFC108" s="0"/>
    </row>
    <row r="109" s="40" customFormat="true" ht="15" hidden="false" customHeight="false" outlineLevel="0" collapsed="false">
      <c r="A109" s="76" t="s">
        <v>223</v>
      </c>
      <c r="B109" s="78" t="s">
        <v>224</v>
      </c>
      <c r="C109" s="58"/>
      <c r="D109" s="59"/>
      <c r="E109" s="60"/>
      <c r="F109" s="61"/>
      <c r="G109" s="62"/>
      <c r="H109" s="63"/>
      <c r="I109" s="79"/>
      <c r="J109" s="62"/>
      <c r="K109" s="63"/>
      <c r="L109" s="65"/>
      <c r="M109" s="65"/>
      <c r="N109" s="65"/>
      <c r="P109" s="41"/>
      <c r="Q109" s="1"/>
      <c r="XFB109" s="0"/>
      <c r="XFC109" s="0"/>
    </row>
    <row r="110" s="40" customFormat="true" ht="48.7" hidden="false" customHeight="false" outlineLevel="0" collapsed="false">
      <c r="A110" s="32" t="s">
        <v>225</v>
      </c>
      <c r="B110" s="33" t="s">
        <v>226</v>
      </c>
      <c r="C110" s="34" t="s">
        <v>31</v>
      </c>
      <c r="D110" s="35" t="n">
        <v>524.78</v>
      </c>
      <c r="E110" s="36" t="n">
        <v>48.4299897099737</v>
      </c>
      <c r="F110" s="68" t="n">
        <v>0</v>
      </c>
      <c r="G110" s="69" t="n">
        <f aca="false">F110*E110</f>
        <v>0</v>
      </c>
      <c r="H110" s="70" t="n">
        <f aca="false">F110/D110</f>
        <v>0</v>
      </c>
      <c r="I110" s="80"/>
      <c r="J110" s="71" t="n">
        <f aca="false">I110*E110</f>
        <v>0</v>
      </c>
      <c r="K110" s="70" t="n">
        <f aca="false">I110/D110</f>
        <v>0</v>
      </c>
      <c r="L110" s="72" t="n">
        <f aca="false">F110+I110</f>
        <v>0</v>
      </c>
      <c r="M110" s="73" t="n">
        <f aca="false">G110+J110</f>
        <v>0</v>
      </c>
      <c r="N110" s="74" t="n">
        <f aca="false">H110+K110</f>
        <v>0</v>
      </c>
      <c r="P110" s="41"/>
      <c r="Q110" s="1"/>
      <c r="XFB110" s="0"/>
      <c r="XFC110" s="0"/>
    </row>
    <row r="111" s="40" customFormat="true" ht="15" hidden="false" customHeight="false" outlineLevel="0" collapsed="false">
      <c r="A111" s="76" t="s">
        <v>227</v>
      </c>
      <c r="B111" s="78" t="s">
        <v>228</v>
      </c>
      <c r="C111" s="58"/>
      <c r="D111" s="59"/>
      <c r="E111" s="60"/>
      <c r="F111" s="61"/>
      <c r="G111" s="62"/>
      <c r="H111" s="63"/>
      <c r="I111" s="79"/>
      <c r="J111" s="62"/>
      <c r="K111" s="63"/>
      <c r="L111" s="65"/>
      <c r="M111" s="65"/>
      <c r="N111" s="65"/>
      <c r="P111" s="41"/>
      <c r="Q111" s="1"/>
      <c r="XFB111" s="0"/>
      <c r="XFC111" s="0"/>
    </row>
    <row r="112" s="40" customFormat="true" ht="13.8" hidden="false" customHeight="false" outlineLevel="0" collapsed="false">
      <c r="A112" s="32" t="s">
        <v>229</v>
      </c>
      <c r="B112" s="33" t="s">
        <v>230</v>
      </c>
      <c r="C112" s="34" t="s">
        <v>231</v>
      </c>
      <c r="D112" s="35" t="n">
        <v>3</v>
      </c>
      <c r="E112" s="36" t="n">
        <v>321.43</v>
      </c>
      <c r="F112" s="68" t="n">
        <v>0</v>
      </c>
      <c r="G112" s="69" t="n">
        <f aca="false">F112*E112</f>
        <v>0</v>
      </c>
      <c r="H112" s="70" t="n">
        <f aca="false">F112/D112</f>
        <v>0</v>
      </c>
      <c r="I112" s="80"/>
      <c r="J112" s="71" t="n">
        <f aca="false">I112*E112</f>
        <v>0</v>
      </c>
      <c r="K112" s="70" t="n">
        <f aca="false">I112/D112</f>
        <v>0</v>
      </c>
      <c r="L112" s="72" t="n">
        <f aca="false">F112+I112</f>
        <v>0</v>
      </c>
      <c r="M112" s="73" t="n">
        <f aca="false">G112+J112</f>
        <v>0</v>
      </c>
      <c r="N112" s="74" t="n">
        <f aca="false">H112+K112</f>
        <v>0</v>
      </c>
      <c r="P112" s="41"/>
      <c r="Q112" s="1"/>
      <c r="XFB112" s="0"/>
      <c r="XFC112" s="0"/>
    </row>
    <row r="113" s="40" customFormat="true" ht="36.9" hidden="false" customHeight="false" outlineLevel="0" collapsed="false">
      <c r="A113" s="32" t="s">
        <v>232</v>
      </c>
      <c r="B113" s="33" t="s">
        <v>233</v>
      </c>
      <c r="C113" s="34" t="s">
        <v>31</v>
      </c>
      <c r="D113" s="35" t="n">
        <v>524.78</v>
      </c>
      <c r="E113" s="36" t="n">
        <v>146.10998894775</v>
      </c>
      <c r="F113" s="68" t="n">
        <v>0</v>
      </c>
      <c r="G113" s="69" t="n">
        <f aca="false">F113*E113</f>
        <v>0</v>
      </c>
      <c r="H113" s="70" t="n">
        <f aca="false">F113/D113</f>
        <v>0</v>
      </c>
      <c r="I113" s="80"/>
      <c r="J113" s="71" t="n">
        <f aca="false">I113*E113</f>
        <v>0</v>
      </c>
      <c r="K113" s="70" t="n">
        <f aca="false">I113/D113</f>
        <v>0</v>
      </c>
      <c r="L113" s="72" t="n">
        <f aca="false">F113+I113</f>
        <v>0</v>
      </c>
      <c r="M113" s="73" t="n">
        <f aca="false">G113+J113</f>
        <v>0</v>
      </c>
      <c r="N113" s="74" t="n">
        <f aca="false">H113+K113</f>
        <v>0</v>
      </c>
      <c r="P113" s="41"/>
      <c r="Q113" s="1"/>
      <c r="XFB113" s="0"/>
      <c r="XFC113" s="0"/>
    </row>
    <row r="114" s="40" customFormat="true" ht="15" hidden="false" customHeight="false" outlineLevel="0" collapsed="false">
      <c r="A114" s="76" t="s">
        <v>234</v>
      </c>
      <c r="B114" s="78" t="s">
        <v>235</v>
      </c>
      <c r="C114" s="58"/>
      <c r="D114" s="59"/>
      <c r="E114" s="60"/>
      <c r="F114" s="61"/>
      <c r="G114" s="62"/>
      <c r="H114" s="63"/>
      <c r="I114" s="79"/>
      <c r="J114" s="62"/>
      <c r="K114" s="63"/>
      <c r="L114" s="65"/>
      <c r="M114" s="65"/>
      <c r="N114" s="65"/>
      <c r="P114" s="41"/>
      <c r="Q114" s="1"/>
      <c r="XFB114" s="0"/>
      <c r="XFC114" s="0"/>
    </row>
    <row r="115" s="40" customFormat="true" ht="25.1" hidden="false" customHeight="false" outlineLevel="0" collapsed="false">
      <c r="A115" s="32" t="s">
        <v>236</v>
      </c>
      <c r="B115" s="33" t="s">
        <v>237</v>
      </c>
      <c r="C115" s="34" t="s">
        <v>46</v>
      </c>
      <c r="D115" s="35" t="n">
        <v>31.94</v>
      </c>
      <c r="E115" s="36" t="n">
        <v>351.549780839073</v>
      </c>
      <c r="F115" s="68" t="n">
        <v>0</v>
      </c>
      <c r="G115" s="69" t="n">
        <f aca="false">F115*E115</f>
        <v>0</v>
      </c>
      <c r="H115" s="70" t="n">
        <f aca="false">F115/D115</f>
        <v>0</v>
      </c>
      <c r="I115" s="80"/>
      <c r="J115" s="71" t="n">
        <f aca="false">I115*E115</f>
        <v>0</v>
      </c>
      <c r="K115" s="70" t="n">
        <f aca="false">I115/D115</f>
        <v>0</v>
      </c>
      <c r="L115" s="72" t="n">
        <f aca="false">F115+I115</f>
        <v>0</v>
      </c>
      <c r="M115" s="73" t="n">
        <f aca="false">G115+J115</f>
        <v>0</v>
      </c>
      <c r="N115" s="74" t="n">
        <f aca="false">H115+K115</f>
        <v>0</v>
      </c>
      <c r="P115" s="41"/>
      <c r="Q115" s="1"/>
      <c r="XFB115" s="0"/>
      <c r="XFC115" s="0"/>
    </row>
    <row r="116" s="40" customFormat="true" ht="13.8" hidden="false" customHeight="false" outlineLevel="0" collapsed="false">
      <c r="A116" s="32" t="s">
        <v>238</v>
      </c>
      <c r="B116" s="33" t="s">
        <v>239</v>
      </c>
      <c r="C116" s="34" t="s">
        <v>46</v>
      </c>
      <c r="D116" s="35" t="n">
        <v>142.28</v>
      </c>
      <c r="E116" s="36" t="n">
        <v>71.8299831318527</v>
      </c>
      <c r="F116" s="68" t="n">
        <v>0</v>
      </c>
      <c r="G116" s="69" t="n">
        <f aca="false">F116*E116</f>
        <v>0</v>
      </c>
      <c r="H116" s="70" t="n">
        <f aca="false">F116/D116</f>
        <v>0</v>
      </c>
      <c r="I116" s="80"/>
      <c r="J116" s="71" t="n">
        <f aca="false">I116*E116</f>
        <v>0</v>
      </c>
      <c r="K116" s="70" t="n">
        <f aca="false">I116/D116</f>
        <v>0</v>
      </c>
      <c r="L116" s="72" t="n">
        <f aca="false">F116+I116</f>
        <v>0</v>
      </c>
      <c r="M116" s="73" t="n">
        <f aca="false">G116+J116</f>
        <v>0</v>
      </c>
      <c r="N116" s="74" t="n">
        <f aca="false">H116+K116</f>
        <v>0</v>
      </c>
      <c r="P116" s="41"/>
      <c r="Q116" s="1"/>
      <c r="XFB116" s="0"/>
      <c r="XFC116" s="0"/>
    </row>
    <row r="117" s="40" customFormat="true" ht="15" hidden="false" customHeight="false" outlineLevel="0" collapsed="false">
      <c r="A117" s="76" t="s">
        <v>240</v>
      </c>
      <c r="B117" s="78" t="s">
        <v>241</v>
      </c>
      <c r="C117" s="58"/>
      <c r="D117" s="59"/>
      <c r="E117" s="60"/>
      <c r="F117" s="61"/>
      <c r="G117" s="62"/>
      <c r="H117" s="63"/>
      <c r="I117" s="79"/>
      <c r="J117" s="62"/>
      <c r="K117" s="63"/>
      <c r="L117" s="65"/>
      <c r="M117" s="65"/>
      <c r="N117" s="65"/>
      <c r="P117" s="41"/>
      <c r="Q117" s="1"/>
      <c r="XFB117" s="0"/>
      <c r="XFC117" s="0"/>
    </row>
    <row r="118" s="40" customFormat="true" ht="48.7" hidden="false" customHeight="false" outlineLevel="0" collapsed="false">
      <c r="A118" s="32" t="s">
        <v>242</v>
      </c>
      <c r="B118" s="33" t="s">
        <v>243</v>
      </c>
      <c r="C118" s="34" t="s">
        <v>46</v>
      </c>
      <c r="D118" s="35" t="n">
        <v>147.09</v>
      </c>
      <c r="E118" s="36" t="n">
        <v>148.009993881297</v>
      </c>
      <c r="F118" s="68" t="n">
        <v>0</v>
      </c>
      <c r="G118" s="69" t="n">
        <f aca="false">F118*E118</f>
        <v>0</v>
      </c>
      <c r="H118" s="70" t="n">
        <f aca="false">F118/D118</f>
        <v>0</v>
      </c>
      <c r="I118" s="80"/>
      <c r="J118" s="71" t="n">
        <f aca="false">I118*E118</f>
        <v>0</v>
      </c>
      <c r="K118" s="70" t="n">
        <f aca="false">I118/D118</f>
        <v>0</v>
      </c>
      <c r="L118" s="72" t="n">
        <f aca="false">F118+I118</f>
        <v>0</v>
      </c>
      <c r="M118" s="73" t="n">
        <f aca="false">G118+J118</f>
        <v>0</v>
      </c>
      <c r="N118" s="74" t="n">
        <f aca="false">H118+K118</f>
        <v>0</v>
      </c>
      <c r="P118" s="41"/>
      <c r="Q118" s="1"/>
      <c r="XFB118" s="0"/>
      <c r="XFC118" s="0"/>
    </row>
    <row r="119" s="40" customFormat="true" ht="13.8" hidden="false" customHeight="false" outlineLevel="0" collapsed="false">
      <c r="A119" s="47" t="n">
        <v>10</v>
      </c>
      <c r="B119" s="75" t="s">
        <v>244</v>
      </c>
      <c r="C119" s="49"/>
      <c r="D119" s="50"/>
      <c r="E119" s="51"/>
      <c r="F119" s="52"/>
      <c r="G119" s="53"/>
      <c r="H119" s="54"/>
      <c r="I119" s="50"/>
      <c r="J119" s="55" t="n">
        <f aca="false">SUM(J121:J122)</f>
        <v>0</v>
      </c>
      <c r="K119" s="54"/>
      <c r="L119" s="53"/>
      <c r="M119" s="53"/>
      <c r="N119" s="54"/>
      <c r="P119" s="41"/>
      <c r="Q119" s="1"/>
      <c r="XFB119" s="0"/>
      <c r="XFC119" s="0"/>
    </row>
    <row r="120" s="40" customFormat="true" ht="15" hidden="false" customHeight="false" outlineLevel="0" collapsed="false">
      <c r="A120" s="76" t="s">
        <v>245</v>
      </c>
      <c r="B120" s="78" t="s">
        <v>246</v>
      </c>
      <c r="C120" s="58"/>
      <c r="D120" s="59"/>
      <c r="E120" s="60"/>
      <c r="F120" s="61"/>
      <c r="G120" s="62"/>
      <c r="H120" s="63"/>
      <c r="I120" s="79"/>
      <c r="J120" s="62"/>
      <c r="K120" s="63"/>
      <c r="L120" s="65"/>
      <c r="M120" s="65"/>
      <c r="N120" s="65"/>
      <c r="P120" s="41"/>
      <c r="Q120" s="1"/>
      <c r="XFB120" s="0"/>
      <c r="XFC120" s="0"/>
    </row>
    <row r="121" s="40" customFormat="true" ht="25.1" hidden="false" customHeight="false" outlineLevel="0" collapsed="false">
      <c r="A121" s="32" t="s">
        <v>247</v>
      </c>
      <c r="B121" s="33" t="s">
        <v>248</v>
      </c>
      <c r="C121" s="34" t="s">
        <v>31</v>
      </c>
      <c r="D121" s="35" t="n">
        <v>171.17</v>
      </c>
      <c r="E121" s="36" t="n">
        <v>62.52354</v>
      </c>
      <c r="F121" s="68" t="n">
        <v>0</v>
      </c>
      <c r="G121" s="69" t="n">
        <f aca="false">F121*E121</f>
        <v>0</v>
      </c>
      <c r="H121" s="70" t="n">
        <f aca="false">F121/D121</f>
        <v>0</v>
      </c>
      <c r="I121" s="80"/>
      <c r="J121" s="71" t="n">
        <f aca="false">I121*E121</f>
        <v>0</v>
      </c>
      <c r="K121" s="70" t="n">
        <f aca="false">I121/D121</f>
        <v>0</v>
      </c>
      <c r="L121" s="72" t="n">
        <f aca="false">F121+I121</f>
        <v>0</v>
      </c>
      <c r="M121" s="73" t="n">
        <f aca="false">G121+J121</f>
        <v>0</v>
      </c>
      <c r="N121" s="74" t="n">
        <f aca="false">H121+K121</f>
        <v>0</v>
      </c>
      <c r="P121" s="41"/>
      <c r="Q121" s="1"/>
      <c r="XFB121" s="0"/>
      <c r="XFC121" s="0"/>
    </row>
    <row r="122" s="40" customFormat="true" ht="48.7" hidden="false" customHeight="false" outlineLevel="0" collapsed="false">
      <c r="A122" s="32" t="s">
        <v>249</v>
      </c>
      <c r="B122" s="33" t="s">
        <v>250</v>
      </c>
      <c r="C122" s="34" t="s">
        <v>31</v>
      </c>
      <c r="D122" s="35" t="n">
        <v>509.62</v>
      </c>
      <c r="E122" s="36" t="n">
        <v>260.124956</v>
      </c>
      <c r="F122" s="68" t="n">
        <v>0</v>
      </c>
      <c r="G122" s="69" t="n">
        <f aca="false">F122*E122</f>
        <v>0</v>
      </c>
      <c r="H122" s="70" t="n">
        <f aca="false">F122/D122</f>
        <v>0</v>
      </c>
      <c r="I122" s="80"/>
      <c r="J122" s="71" t="n">
        <f aca="false">I122*E122</f>
        <v>0</v>
      </c>
      <c r="K122" s="70" t="n">
        <f aca="false">I122/D122</f>
        <v>0</v>
      </c>
      <c r="L122" s="72" t="n">
        <f aca="false">F122+I122</f>
        <v>0</v>
      </c>
      <c r="M122" s="73" t="n">
        <f aca="false">G122+J122</f>
        <v>0</v>
      </c>
      <c r="N122" s="74" t="n">
        <f aca="false">H122+K122</f>
        <v>0</v>
      </c>
      <c r="P122" s="41"/>
      <c r="Q122" s="1"/>
      <c r="XFB122" s="0"/>
      <c r="XFC122" s="0"/>
    </row>
    <row r="123" s="40" customFormat="true" ht="13.8" hidden="false" customHeight="false" outlineLevel="0" collapsed="false">
      <c r="A123" s="47" t="n">
        <v>11</v>
      </c>
      <c r="B123" s="75" t="s">
        <v>251</v>
      </c>
      <c r="C123" s="49"/>
      <c r="D123" s="50"/>
      <c r="E123" s="51"/>
      <c r="F123" s="52"/>
      <c r="G123" s="53"/>
      <c r="H123" s="54"/>
      <c r="I123" s="50"/>
      <c r="J123" s="55" t="n">
        <f aca="false">SUM(J125:J130)</f>
        <v>0</v>
      </c>
      <c r="K123" s="54"/>
      <c r="L123" s="53"/>
      <c r="M123" s="53"/>
      <c r="N123" s="54"/>
      <c r="P123" s="41"/>
      <c r="Q123" s="1"/>
      <c r="XFB123" s="0"/>
      <c r="XFC123" s="0"/>
    </row>
    <row r="124" s="40" customFormat="true" ht="15" hidden="false" customHeight="false" outlineLevel="0" collapsed="false">
      <c r="A124" s="76" t="s">
        <v>252</v>
      </c>
      <c r="B124" s="78" t="s">
        <v>253</v>
      </c>
      <c r="C124" s="58"/>
      <c r="D124" s="59"/>
      <c r="E124" s="60"/>
      <c r="F124" s="61"/>
      <c r="G124" s="62"/>
      <c r="H124" s="63"/>
      <c r="I124" s="79"/>
      <c r="J124" s="62"/>
      <c r="K124" s="63"/>
      <c r="L124" s="65"/>
      <c r="M124" s="65"/>
      <c r="N124" s="65"/>
      <c r="P124" s="41"/>
      <c r="Q124" s="1"/>
      <c r="XFB124" s="0"/>
      <c r="XFC124" s="0"/>
    </row>
    <row r="125" s="40" customFormat="true" ht="25.1" hidden="false" customHeight="false" outlineLevel="0" collapsed="false">
      <c r="A125" s="32" t="s">
        <v>254</v>
      </c>
      <c r="B125" s="33" t="s">
        <v>255</v>
      </c>
      <c r="C125" s="34" t="s">
        <v>31</v>
      </c>
      <c r="D125" s="35" t="n">
        <v>1886.37</v>
      </c>
      <c r="E125" s="36" t="n">
        <v>15.956928</v>
      </c>
      <c r="F125" s="68" t="n">
        <v>0</v>
      </c>
      <c r="G125" s="69" t="n">
        <f aca="false">F125*E125</f>
        <v>0</v>
      </c>
      <c r="H125" s="70" t="n">
        <f aca="false">F125/D125</f>
        <v>0</v>
      </c>
      <c r="I125" s="80"/>
      <c r="J125" s="71" t="n">
        <f aca="false">I125*E125</f>
        <v>0</v>
      </c>
      <c r="K125" s="70" t="n">
        <f aca="false">I125/D125</f>
        <v>0</v>
      </c>
      <c r="L125" s="72" t="n">
        <f aca="false">F125+I125</f>
        <v>0</v>
      </c>
      <c r="M125" s="73" t="n">
        <f aca="false">G125+J125</f>
        <v>0</v>
      </c>
      <c r="N125" s="74" t="n">
        <f aca="false">H125+K125</f>
        <v>0</v>
      </c>
      <c r="P125" s="41"/>
      <c r="Q125" s="1"/>
      <c r="XFB125" s="0"/>
      <c r="XFC125" s="0"/>
    </row>
    <row r="126" s="40" customFormat="true" ht="15" hidden="false" customHeight="false" outlineLevel="0" collapsed="false">
      <c r="A126" s="76" t="s">
        <v>256</v>
      </c>
      <c r="B126" s="78" t="s">
        <v>257</v>
      </c>
      <c r="C126" s="58"/>
      <c r="D126" s="59"/>
      <c r="E126" s="60"/>
      <c r="F126" s="61"/>
      <c r="G126" s="62"/>
      <c r="H126" s="63"/>
      <c r="I126" s="79"/>
      <c r="J126" s="62"/>
      <c r="K126" s="63"/>
      <c r="L126" s="65"/>
      <c r="M126" s="65"/>
      <c r="N126" s="65"/>
      <c r="P126" s="41"/>
      <c r="Q126" s="1"/>
      <c r="XFB126" s="0"/>
      <c r="XFC126" s="0"/>
    </row>
    <row r="127" s="40" customFormat="true" ht="13.8" hidden="false" customHeight="false" outlineLevel="0" collapsed="false">
      <c r="A127" s="32" t="s">
        <v>258</v>
      </c>
      <c r="B127" s="33" t="s">
        <v>259</v>
      </c>
      <c r="C127" s="34" t="s">
        <v>31</v>
      </c>
      <c r="D127" s="35" t="n">
        <v>798.69</v>
      </c>
      <c r="E127" s="36" t="n">
        <v>74.785314</v>
      </c>
      <c r="F127" s="68" t="n">
        <v>0</v>
      </c>
      <c r="G127" s="69" t="n">
        <f aca="false">F127*E127</f>
        <v>0</v>
      </c>
      <c r="H127" s="70" t="n">
        <f aca="false">F127/D127</f>
        <v>0</v>
      </c>
      <c r="I127" s="80"/>
      <c r="J127" s="71" t="n">
        <f aca="false">I127*E127</f>
        <v>0</v>
      </c>
      <c r="K127" s="70" t="n">
        <f aca="false">I127/D127</f>
        <v>0</v>
      </c>
      <c r="L127" s="72" t="n">
        <f aca="false">F127+I127</f>
        <v>0</v>
      </c>
      <c r="M127" s="73" t="n">
        <f aca="false">G127+J127</f>
        <v>0</v>
      </c>
      <c r="N127" s="74" t="n">
        <f aca="false">H127+K127</f>
        <v>0</v>
      </c>
      <c r="P127" s="41"/>
      <c r="Q127" s="1"/>
      <c r="XFB127" s="0"/>
      <c r="XFC127" s="0"/>
    </row>
    <row r="128" s="40" customFormat="true" ht="36.9" hidden="false" customHeight="false" outlineLevel="0" collapsed="false">
      <c r="A128" s="32" t="s">
        <v>260</v>
      </c>
      <c r="B128" s="33" t="s">
        <v>261</v>
      </c>
      <c r="C128" s="34" t="s">
        <v>31</v>
      </c>
      <c r="D128" s="35" t="n">
        <v>363.33</v>
      </c>
      <c r="E128" s="36" t="n">
        <v>117.442234</v>
      </c>
      <c r="F128" s="68" t="n">
        <v>0</v>
      </c>
      <c r="G128" s="69" t="n">
        <f aca="false">F128*E128</f>
        <v>0</v>
      </c>
      <c r="H128" s="70" t="n">
        <f aca="false">F128/D128</f>
        <v>0</v>
      </c>
      <c r="I128" s="80"/>
      <c r="J128" s="71" t="n">
        <f aca="false">I128*E128</f>
        <v>0</v>
      </c>
      <c r="K128" s="70" t="n">
        <f aca="false">I128/D128</f>
        <v>0</v>
      </c>
      <c r="L128" s="72" t="n">
        <f aca="false">F128+I128</f>
        <v>0</v>
      </c>
      <c r="M128" s="73" t="n">
        <f aca="false">G128+J128</f>
        <v>0</v>
      </c>
      <c r="N128" s="74" t="n">
        <f aca="false">H128+K128</f>
        <v>0</v>
      </c>
      <c r="P128" s="41"/>
      <c r="Q128" s="1"/>
      <c r="XFB128" s="0"/>
      <c r="XFC128" s="0"/>
    </row>
    <row r="129" s="40" customFormat="true" ht="23.85" hidden="false" customHeight="false" outlineLevel="0" collapsed="false">
      <c r="A129" s="76" t="s">
        <v>262</v>
      </c>
      <c r="B129" s="78" t="s">
        <v>263</v>
      </c>
      <c r="C129" s="58"/>
      <c r="D129" s="59"/>
      <c r="E129" s="60"/>
      <c r="F129" s="61"/>
      <c r="G129" s="62"/>
      <c r="H129" s="63"/>
      <c r="I129" s="79"/>
      <c r="J129" s="62"/>
      <c r="K129" s="63"/>
      <c r="L129" s="65"/>
      <c r="M129" s="65"/>
      <c r="N129" s="65"/>
      <c r="P129" s="41"/>
      <c r="Q129" s="1"/>
      <c r="XFB129" s="0"/>
      <c r="XFC129" s="0"/>
    </row>
    <row r="130" s="40" customFormat="true" ht="23.85" hidden="false" customHeight="false" outlineLevel="0" collapsed="false">
      <c r="A130" s="32" t="s">
        <v>264</v>
      </c>
      <c r="B130" s="33" t="s">
        <v>265</v>
      </c>
      <c r="C130" s="34" t="s">
        <v>31</v>
      </c>
      <c r="D130" s="35" t="n">
        <v>840.16</v>
      </c>
      <c r="E130" s="36" t="n">
        <v>65.46432</v>
      </c>
      <c r="F130" s="68" t="n">
        <v>0</v>
      </c>
      <c r="G130" s="69" t="n">
        <f aca="false">F130*E130</f>
        <v>0</v>
      </c>
      <c r="H130" s="70" t="n">
        <f aca="false">F130/D130</f>
        <v>0</v>
      </c>
      <c r="I130" s="80"/>
      <c r="J130" s="71" t="n">
        <f aca="false">I130*E130</f>
        <v>0</v>
      </c>
      <c r="K130" s="70" t="n">
        <f aca="false">I130/D130</f>
        <v>0</v>
      </c>
      <c r="L130" s="72" t="n">
        <f aca="false">F130+I130</f>
        <v>0</v>
      </c>
      <c r="M130" s="73" t="n">
        <f aca="false">G130+J130</f>
        <v>0</v>
      </c>
      <c r="N130" s="74" t="n">
        <f aca="false">H130+K130</f>
        <v>0</v>
      </c>
      <c r="P130" s="41"/>
      <c r="Q130" s="1"/>
      <c r="XFB130" s="0"/>
      <c r="XFC130" s="0"/>
    </row>
    <row r="131" s="40" customFormat="true" ht="13.8" hidden="false" customHeight="false" outlineLevel="0" collapsed="false">
      <c r="A131" s="47" t="n">
        <v>12</v>
      </c>
      <c r="B131" s="75" t="s">
        <v>266</v>
      </c>
      <c r="C131" s="49"/>
      <c r="D131" s="50"/>
      <c r="E131" s="51"/>
      <c r="F131" s="52"/>
      <c r="G131" s="53"/>
      <c r="H131" s="54"/>
      <c r="I131" s="50"/>
      <c r="J131" s="55" t="n">
        <f aca="false">SUM(J133:J143)</f>
        <v>0</v>
      </c>
      <c r="K131" s="54"/>
      <c r="L131" s="53"/>
      <c r="M131" s="53"/>
      <c r="N131" s="54"/>
      <c r="P131" s="41"/>
      <c r="Q131" s="1"/>
      <c r="XFB131" s="0"/>
      <c r="XFC131" s="0"/>
    </row>
    <row r="132" s="40" customFormat="true" ht="15" hidden="false" customHeight="false" outlineLevel="0" collapsed="false">
      <c r="A132" s="76" t="s">
        <v>267</v>
      </c>
      <c r="B132" s="78" t="s">
        <v>253</v>
      </c>
      <c r="C132" s="58"/>
      <c r="D132" s="59"/>
      <c r="E132" s="60"/>
      <c r="F132" s="61"/>
      <c r="G132" s="62"/>
      <c r="H132" s="63"/>
      <c r="I132" s="79"/>
      <c r="J132" s="62"/>
      <c r="K132" s="63"/>
      <c r="L132" s="65"/>
      <c r="M132" s="65"/>
      <c r="N132" s="65"/>
      <c r="P132" s="41"/>
      <c r="Q132" s="1"/>
      <c r="XFB132" s="0"/>
      <c r="XFC132" s="0"/>
    </row>
    <row r="133" s="40" customFormat="true" ht="25.1" hidden="false" customHeight="false" outlineLevel="0" collapsed="false">
      <c r="A133" s="32" t="s">
        <v>268</v>
      </c>
      <c r="B133" s="33" t="s">
        <v>269</v>
      </c>
      <c r="C133" s="34" t="s">
        <v>31</v>
      </c>
      <c r="D133" s="35" t="n">
        <v>4266.46</v>
      </c>
      <c r="E133" s="36" t="n">
        <v>6.917226</v>
      </c>
      <c r="F133" s="68" t="n">
        <v>0</v>
      </c>
      <c r="G133" s="69" t="n">
        <f aca="false">F133*E133</f>
        <v>0</v>
      </c>
      <c r="H133" s="70" t="n">
        <f aca="false">F133/D133</f>
        <v>0</v>
      </c>
      <c r="I133" s="80"/>
      <c r="J133" s="71" t="n">
        <f aca="false">I133*E133</f>
        <v>0</v>
      </c>
      <c r="K133" s="70" t="n">
        <f aca="false">I133/D133</f>
        <v>0</v>
      </c>
      <c r="L133" s="72" t="n">
        <f aca="false">F133+I133</f>
        <v>0</v>
      </c>
      <c r="M133" s="73" t="n">
        <f aca="false">G133+J133</f>
        <v>0</v>
      </c>
      <c r="N133" s="74" t="n">
        <f aca="false">H133+K133</f>
        <v>0</v>
      </c>
      <c r="P133" s="41"/>
      <c r="Q133" s="1"/>
      <c r="XFB133" s="0"/>
      <c r="XFC133" s="0"/>
    </row>
    <row r="134" s="40" customFormat="true" ht="15" hidden="false" customHeight="false" outlineLevel="0" collapsed="false">
      <c r="A134" s="76" t="s">
        <v>270</v>
      </c>
      <c r="B134" s="78" t="s">
        <v>271</v>
      </c>
      <c r="C134" s="58"/>
      <c r="D134" s="59"/>
      <c r="E134" s="60"/>
      <c r="F134" s="61"/>
      <c r="G134" s="62"/>
      <c r="H134" s="63"/>
      <c r="I134" s="79"/>
      <c r="J134" s="62"/>
      <c r="K134" s="63"/>
      <c r="L134" s="65"/>
      <c r="M134" s="65"/>
      <c r="N134" s="65"/>
      <c r="P134" s="41"/>
      <c r="Q134" s="1"/>
      <c r="XFB134" s="0"/>
      <c r="XFC134" s="0"/>
    </row>
    <row r="135" s="40" customFormat="true" ht="46.25" hidden="false" customHeight="false" outlineLevel="0" collapsed="false">
      <c r="A135" s="32" t="s">
        <v>272</v>
      </c>
      <c r="B135" s="33" t="s">
        <v>273</v>
      </c>
      <c r="C135" s="34" t="s">
        <v>31</v>
      </c>
      <c r="D135" s="35" t="n">
        <v>43.71</v>
      </c>
      <c r="E135" s="36" t="n">
        <v>156.781932</v>
      </c>
      <c r="F135" s="68" t="n">
        <v>0</v>
      </c>
      <c r="G135" s="69" t="n">
        <f aca="false">F135*E135</f>
        <v>0</v>
      </c>
      <c r="H135" s="70" t="n">
        <f aca="false">F135/D135</f>
        <v>0</v>
      </c>
      <c r="I135" s="80"/>
      <c r="J135" s="71" t="n">
        <f aca="false">I135*E135</f>
        <v>0</v>
      </c>
      <c r="K135" s="70" t="n">
        <f aca="false">I135/D135</f>
        <v>0</v>
      </c>
      <c r="L135" s="72" t="n">
        <f aca="false">F135+I135</f>
        <v>0</v>
      </c>
      <c r="M135" s="73" t="n">
        <f aca="false">G135+J135</f>
        <v>0</v>
      </c>
      <c r="N135" s="74" t="n">
        <f aca="false">H135+K135</f>
        <v>0</v>
      </c>
      <c r="P135" s="41"/>
      <c r="Q135" s="1"/>
      <c r="XFB135" s="0"/>
      <c r="XFC135" s="0"/>
    </row>
    <row r="136" s="40" customFormat="true" ht="46.25" hidden="false" customHeight="false" outlineLevel="0" collapsed="false">
      <c r="A136" s="32" t="s">
        <v>274</v>
      </c>
      <c r="B136" s="33" t="s">
        <v>275</v>
      </c>
      <c r="C136" s="34" t="s">
        <v>31</v>
      </c>
      <c r="D136" s="35" t="n">
        <v>25.14</v>
      </c>
      <c r="E136" s="36" t="n">
        <v>133.715988</v>
      </c>
      <c r="F136" s="68" t="n">
        <v>0</v>
      </c>
      <c r="G136" s="69" t="n">
        <f aca="false">F136*E136</f>
        <v>0</v>
      </c>
      <c r="H136" s="70" t="n">
        <f aca="false">F136/D136</f>
        <v>0</v>
      </c>
      <c r="I136" s="80"/>
      <c r="J136" s="71" t="n">
        <f aca="false">I136*E136</f>
        <v>0</v>
      </c>
      <c r="K136" s="70" t="n">
        <f aca="false">I136/D136</f>
        <v>0</v>
      </c>
      <c r="L136" s="72" t="n">
        <f aca="false">F136+I136</f>
        <v>0</v>
      </c>
      <c r="M136" s="73" t="n">
        <f aca="false">G136+J136</f>
        <v>0</v>
      </c>
      <c r="N136" s="74" t="n">
        <f aca="false">H136+K136</f>
        <v>0</v>
      </c>
      <c r="P136" s="41"/>
      <c r="Q136" s="1"/>
      <c r="XFB136" s="0"/>
      <c r="XFC136" s="0"/>
    </row>
    <row r="137" s="40" customFormat="true" ht="35.05" hidden="false" customHeight="false" outlineLevel="0" collapsed="false">
      <c r="A137" s="32" t="s">
        <v>276</v>
      </c>
      <c r="B137" s="33" t="s">
        <v>277</v>
      </c>
      <c r="C137" s="34" t="s">
        <v>31</v>
      </c>
      <c r="D137" s="35" t="n">
        <v>245.42</v>
      </c>
      <c r="E137" s="36" t="n">
        <v>150.708582</v>
      </c>
      <c r="F137" s="68" t="n">
        <v>0</v>
      </c>
      <c r="G137" s="69" t="n">
        <f aca="false">F137*E137</f>
        <v>0</v>
      </c>
      <c r="H137" s="70" t="n">
        <f aca="false">F137/D137</f>
        <v>0</v>
      </c>
      <c r="I137" s="80"/>
      <c r="J137" s="71" t="n">
        <f aca="false">I137*E137</f>
        <v>0</v>
      </c>
      <c r="K137" s="70" t="n">
        <f aca="false">I137/D137</f>
        <v>0</v>
      </c>
      <c r="L137" s="72" t="n">
        <f aca="false">F137+I137</f>
        <v>0</v>
      </c>
      <c r="M137" s="73" t="n">
        <f aca="false">G137+J137</f>
        <v>0</v>
      </c>
      <c r="N137" s="74" t="n">
        <f aca="false">H137+K137</f>
        <v>0</v>
      </c>
      <c r="P137" s="41"/>
      <c r="Q137" s="1"/>
      <c r="XFB137" s="0"/>
      <c r="XFC137" s="0"/>
    </row>
    <row r="138" s="40" customFormat="true" ht="35.05" hidden="false" customHeight="false" outlineLevel="0" collapsed="false">
      <c r="A138" s="32" t="s">
        <v>278</v>
      </c>
      <c r="B138" s="33" t="s">
        <v>279</v>
      </c>
      <c r="C138" s="34" t="s">
        <v>31</v>
      </c>
      <c r="D138" s="35" t="n">
        <v>22.68</v>
      </c>
      <c r="E138" s="36" t="n">
        <v>168.992562</v>
      </c>
      <c r="F138" s="68" t="n">
        <v>0</v>
      </c>
      <c r="G138" s="69" t="n">
        <f aca="false">F138*E138</f>
        <v>0</v>
      </c>
      <c r="H138" s="70" t="n">
        <f aca="false">F138/D138</f>
        <v>0</v>
      </c>
      <c r="I138" s="80"/>
      <c r="J138" s="71" t="n">
        <f aca="false">I138*E138</f>
        <v>0</v>
      </c>
      <c r="K138" s="70" t="n">
        <f aca="false">I138/D138</f>
        <v>0</v>
      </c>
      <c r="L138" s="72" t="n">
        <f aca="false">F138+I138</f>
        <v>0</v>
      </c>
      <c r="M138" s="73" t="n">
        <f aca="false">G138+J138</f>
        <v>0</v>
      </c>
      <c r="N138" s="74" t="n">
        <f aca="false">H138+K138</f>
        <v>0</v>
      </c>
      <c r="P138" s="41"/>
      <c r="Q138" s="1"/>
      <c r="XFB138" s="0"/>
      <c r="XFC138" s="0"/>
    </row>
    <row r="139" s="40" customFormat="true" ht="48.7" hidden="false" customHeight="false" outlineLevel="0" collapsed="false">
      <c r="A139" s="32" t="s">
        <v>280</v>
      </c>
      <c r="B139" s="33" t="s">
        <v>281</v>
      </c>
      <c r="C139" s="34" t="s">
        <v>31</v>
      </c>
      <c r="D139" s="35" t="n">
        <v>14.86</v>
      </c>
      <c r="E139" s="36" t="n">
        <v>107.491902</v>
      </c>
      <c r="F139" s="68" t="n">
        <v>0</v>
      </c>
      <c r="G139" s="69" t="n">
        <f aca="false">F139*E139</f>
        <v>0</v>
      </c>
      <c r="H139" s="70" t="n">
        <f aca="false">F139/D139</f>
        <v>0</v>
      </c>
      <c r="I139" s="80"/>
      <c r="J139" s="71" t="n">
        <f aca="false">I139*E139</f>
        <v>0</v>
      </c>
      <c r="K139" s="70" t="n">
        <f aca="false">I139/D139</f>
        <v>0</v>
      </c>
      <c r="L139" s="72" t="n">
        <f aca="false">F139+I139</f>
        <v>0</v>
      </c>
      <c r="M139" s="73" t="n">
        <f aca="false">G139+J139</f>
        <v>0</v>
      </c>
      <c r="N139" s="74" t="n">
        <f aca="false">H139+K139</f>
        <v>0</v>
      </c>
      <c r="P139" s="41"/>
      <c r="Q139" s="1"/>
      <c r="XFB139" s="0"/>
      <c r="XFC139" s="0"/>
    </row>
    <row r="140" s="40" customFormat="true" ht="36.9" hidden="false" customHeight="false" outlineLevel="0" collapsed="false">
      <c r="A140" s="32" t="s">
        <v>282</v>
      </c>
      <c r="B140" s="33" t="s">
        <v>283</v>
      </c>
      <c r="C140" s="34" t="s">
        <v>31</v>
      </c>
      <c r="D140" s="35" t="n">
        <v>27.09</v>
      </c>
      <c r="E140" s="36" t="n">
        <v>191.316918</v>
      </c>
      <c r="F140" s="68" t="n">
        <v>0</v>
      </c>
      <c r="G140" s="69" t="n">
        <f aca="false">F140*E140</f>
        <v>0</v>
      </c>
      <c r="H140" s="70" t="n">
        <f aca="false">F140/D140</f>
        <v>0</v>
      </c>
      <c r="I140" s="80"/>
      <c r="J140" s="71" t="n">
        <f aca="false">I140*E140</f>
        <v>0</v>
      </c>
      <c r="K140" s="70" t="n">
        <f aca="false">I140/D140</f>
        <v>0</v>
      </c>
      <c r="L140" s="72" t="n">
        <f aca="false">F140+I140</f>
        <v>0</v>
      </c>
      <c r="M140" s="73" t="n">
        <f aca="false">G140+J140</f>
        <v>0</v>
      </c>
      <c r="N140" s="74" t="n">
        <f aca="false">H140+K140</f>
        <v>0</v>
      </c>
      <c r="P140" s="41"/>
      <c r="Q140" s="1"/>
      <c r="XFB140" s="0"/>
      <c r="XFC140" s="0"/>
    </row>
    <row r="141" s="40" customFormat="true" ht="23.85" hidden="false" customHeight="false" outlineLevel="0" collapsed="false">
      <c r="A141" s="76" t="s">
        <v>284</v>
      </c>
      <c r="B141" s="78" t="s">
        <v>263</v>
      </c>
      <c r="C141" s="58"/>
      <c r="D141" s="59"/>
      <c r="E141" s="60"/>
      <c r="F141" s="61"/>
      <c r="G141" s="62"/>
      <c r="H141" s="63"/>
      <c r="I141" s="79"/>
      <c r="J141" s="62"/>
      <c r="K141" s="63"/>
      <c r="L141" s="65"/>
      <c r="M141" s="65"/>
      <c r="N141" s="65"/>
      <c r="P141" s="41"/>
      <c r="Q141" s="1"/>
      <c r="XFB141" s="0"/>
      <c r="XFC141" s="0"/>
    </row>
    <row r="142" s="40" customFormat="true" ht="23.85" hidden="false" customHeight="false" outlineLevel="0" collapsed="false">
      <c r="A142" s="32" t="s">
        <v>285</v>
      </c>
      <c r="B142" s="33" t="s">
        <v>286</v>
      </c>
      <c r="C142" s="34" t="s">
        <v>31</v>
      </c>
      <c r="D142" s="35" t="n">
        <v>378.89</v>
      </c>
      <c r="E142" s="36" t="n">
        <v>33.921258</v>
      </c>
      <c r="F142" s="68" t="n">
        <v>0</v>
      </c>
      <c r="G142" s="69" t="n">
        <f aca="false">F142*E142</f>
        <v>0</v>
      </c>
      <c r="H142" s="70" t="n">
        <f aca="false">F142/D142</f>
        <v>0</v>
      </c>
      <c r="I142" s="80"/>
      <c r="J142" s="71" t="n">
        <f aca="false">I142*E142</f>
        <v>0</v>
      </c>
      <c r="K142" s="70" t="n">
        <f aca="false">I142/D142</f>
        <v>0</v>
      </c>
      <c r="L142" s="72" t="n">
        <f aca="false">F142+I142</f>
        <v>0</v>
      </c>
      <c r="M142" s="73" t="n">
        <f aca="false">G142+J142</f>
        <v>0</v>
      </c>
      <c r="N142" s="74" t="n">
        <f aca="false">H142+K142</f>
        <v>0</v>
      </c>
      <c r="P142" s="41"/>
      <c r="Q142" s="1"/>
      <c r="XFB142" s="0"/>
      <c r="XFC142" s="0"/>
    </row>
    <row r="143" s="40" customFormat="true" ht="23.85" hidden="false" customHeight="false" outlineLevel="0" collapsed="false">
      <c r="A143" s="32" t="s">
        <v>287</v>
      </c>
      <c r="B143" s="33" t="s">
        <v>288</v>
      </c>
      <c r="C143" s="34" t="s">
        <v>31</v>
      </c>
      <c r="D143" s="35" t="n">
        <v>4108.51</v>
      </c>
      <c r="E143" s="36" t="n">
        <v>58.022868</v>
      </c>
      <c r="F143" s="68" t="n">
        <v>0</v>
      </c>
      <c r="G143" s="69" t="n">
        <f aca="false">F143*E143</f>
        <v>0</v>
      </c>
      <c r="H143" s="70" t="n">
        <f aca="false">F143/D143</f>
        <v>0</v>
      </c>
      <c r="I143" s="80"/>
      <c r="J143" s="71" t="n">
        <f aca="false">I143*E143</f>
        <v>0</v>
      </c>
      <c r="K143" s="70" t="n">
        <f aca="false">I143/D143</f>
        <v>0</v>
      </c>
      <c r="L143" s="72" t="n">
        <f aca="false">F143+I143</f>
        <v>0</v>
      </c>
      <c r="M143" s="73" t="n">
        <f aca="false">G143+J143</f>
        <v>0</v>
      </c>
      <c r="N143" s="74" t="n">
        <f aca="false">H143+K143</f>
        <v>0</v>
      </c>
      <c r="P143" s="41"/>
      <c r="Q143" s="1"/>
      <c r="XFB143" s="0"/>
      <c r="XFC143" s="0"/>
    </row>
    <row r="144" s="40" customFormat="true" ht="13.8" hidden="false" customHeight="false" outlineLevel="0" collapsed="false">
      <c r="A144" s="47" t="n">
        <v>13</v>
      </c>
      <c r="B144" s="75" t="s">
        <v>289</v>
      </c>
      <c r="C144" s="49"/>
      <c r="D144" s="50"/>
      <c r="E144" s="51"/>
      <c r="F144" s="52"/>
      <c r="G144" s="53"/>
      <c r="H144" s="54"/>
      <c r="I144" s="50"/>
      <c r="J144" s="55" t="n">
        <f aca="false">SUM(J146:J161)</f>
        <v>0</v>
      </c>
      <c r="K144" s="54"/>
      <c r="L144" s="53"/>
      <c r="M144" s="53"/>
      <c r="N144" s="54"/>
      <c r="P144" s="41"/>
      <c r="Q144" s="1"/>
      <c r="XFB144" s="0"/>
      <c r="XFC144" s="0"/>
    </row>
    <row r="145" s="40" customFormat="true" ht="15" hidden="false" customHeight="false" outlineLevel="0" collapsed="false">
      <c r="A145" s="76" t="s">
        <v>290</v>
      </c>
      <c r="B145" s="78" t="s">
        <v>291</v>
      </c>
      <c r="C145" s="58"/>
      <c r="D145" s="59"/>
      <c r="E145" s="60"/>
      <c r="F145" s="61"/>
      <c r="G145" s="62"/>
      <c r="H145" s="63"/>
      <c r="I145" s="79"/>
      <c r="J145" s="62"/>
      <c r="K145" s="63"/>
      <c r="L145" s="65"/>
      <c r="M145" s="65"/>
      <c r="N145" s="65"/>
      <c r="P145" s="41"/>
      <c r="Q145" s="1"/>
      <c r="XFB145" s="0"/>
      <c r="XFC145" s="0"/>
    </row>
    <row r="146" s="40" customFormat="true" ht="25.1" hidden="false" customHeight="false" outlineLevel="0" collapsed="false">
      <c r="A146" s="32" t="s">
        <v>292</v>
      </c>
      <c r="B146" s="33" t="s">
        <v>293</v>
      </c>
      <c r="C146" s="34" t="s">
        <v>31</v>
      </c>
      <c r="D146" s="35" t="n">
        <v>1355.47</v>
      </c>
      <c r="E146" s="36" t="n">
        <v>24.382902</v>
      </c>
      <c r="F146" s="68" t="n">
        <v>0</v>
      </c>
      <c r="G146" s="69" t="n">
        <f aca="false">F146*E146</f>
        <v>0</v>
      </c>
      <c r="H146" s="70" t="n">
        <f aca="false">F146/D146</f>
        <v>0</v>
      </c>
      <c r="I146" s="80"/>
      <c r="J146" s="71" t="n">
        <f aca="false">I146*E146</f>
        <v>0</v>
      </c>
      <c r="K146" s="70" t="n">
        <f aca="false">I146/D146</f>
        <v>0</v>
      </c>
      <c r="L146" s="72" t="n">
        <f aca="false">F146+I146</f>
        <v>0</v>
      </c>
      <c r="M146" s="73" t="n">
        <f aca="false">G146+J146</f>
        <v>0</v>
      </c>
      <c r="N146" s="74" t="n">
        <f aca="false">H146+K146</f>
        <v>0</v>
      </c>
      <c r="P146" s="41"/>
      <c r="Q146" s="1"/>
      <c r="XFB146" s="0"/>
      <c r="XFC146" s="0"/>
    </row>
    <row r="147" s="40" customFormat="true" ht="15" hidden="false" customHeight="false" outlineLevel="0" collapsed="false">
      <c r="A147" s="76" t="s">
        <v>294</v>
      </c>
      <c r="B147" s="78" t="s">
        <v>271</v>
      </c>
      <c r="C147" s="58"/>
      <c r="D147" s="59"/>
      <c r="E147" s="60"/>
      <c r="F147" s="61"/>
      <c r="G147" s="62"/>
      <c r="H147" s="63"/>
      <c r="I147" s="79"/>
      <c r="J147" s="62"/>
      <c r="K147" s="63"/>
      <c r="L147" s="65"/>
      <c r="M147" s="65"/>
      <c r="N147" s="65"/>
      <c r="P147" s="41"/>
      <c r="Q147" s="1"/>
      <c r="XFB147" s="0"/>
      <c r="XFC147" s="0"/>
    </row>
    <row r="148" s="40" customFormat="true" ht="48.7" hidden="false" customHeight="false" outlineLevel="0" collapsed="false">
      <c r="A148" s="32" t="s">
        <v>295</v>
      </c>
      <c r="B148" s="33" t="s">
        <v>296</v>
      </c>
      <c r="C148" s="34" t="s">
        <v>31</v>
      </c>
      <c r="D148" s="35" t="n">
        <v>408.15</v>
      </c>
      <c r="E148" s="36" t="n">
        <v>147.269148</v>
      </c>
      <c r="F148" s="68" t="n">
        <v>0</v>
      </c>
      <c r="G148" s="69" t="n">
        <f aca="false">F148*E148</f>
        <v>0</v>
      </c>
      <c r="H148" s="70" t="n">
        <f aca="false">F148/D148</f>
        <v>0</v>
      </c>
      <c r="I148" s="80"/>
      <c r="J148" s="71" t="n">
        <f aca="false">I148*E148</f>
        <v>0</v>
      </c>
      <c r="K148" s="70" t="n">
        <f aca="false">I148/D148</f>
        <v>0</v>
      </c>
      <c r="L148" s="72" t="n">
        <f aca="false">F148+I148</f>
        <v>0</v>
      </c>
      <c r="M148" s="73" t="n">
        <f aca="false">G148+J148</f>
        <v>0</v>
      </c>
      <c r="N148" s="74" t="n">
        <f aca="false">H148+K148</f>
        <v>0</v>
      </c>
      <c r="P148" s="41"/>
      <c r="Q148" s="1"/>
      <c r="XFB148" s="0"/>
      <c r="XFC148" s="0"/>
    </row>
    <row r="149" s="40" customFormat="true" ht="36.9" hidden="false" customHeight="false" outlineLevel="0" collapsed="false">
      <c r="A149" s="32" t="s">
        <v>297</v>
      </c>
      <c r="B149" s="33" t="s">
        <v>279</v>
      </c>
      <c r="C149" s="34" t="s">
        <v>31</v>
      </c>
      <c r="D149" s="35" t="n">
        <v>791.66</v>
      </c>
      <c r="E149" s="36" t="n">
        <v>168.992562</v>
      </c>
      <c r="F149" s="68" t="n">
        <v>0</v>
      </c>
      <c r="G149" s="69" t="n">
        <f aca="false">F149*E149</f>
        <v>0</v>
      </c>
      <c r="H149" s="70" t="n">
        <f aca="false">F149/D149</f>
        <v>0</v>
      </c>
      <c r="I149" s="80"/>
      <c r="J149" s="71" t="n">
        <f aca="false">I149*E149</f>
        <v>0</v>
      </c>
      <c r="K149" s="70" t="n">
        <f aca="false">I149/D149</f>
        <v>0</v>
      </c>
      <c r="L149" s="72" t="n">
        <f aca="false">F149+I149</f>
        <v>0</v>
      </c>
      <c r="M149" s="73" t="n">
        <f aca="false">G149+J149</f>
        <v>0</v>
      </c>
      <c r="N149" s="74" t="n">
        <f aca="false">H149+K149</f>
        <v>0</v>
      </c>
      <c r="P149" s="41"/>
      <c r="Q149" s="1"/>
      <c r="XFB149" s="0"/>
      <c r="XFC149" s="0"/>
    </row>
    <row r="150" s="40" customFormat="true" ht="25.1" hidden="false" customHeight="false" outlineLevel="0" collapsed="false">
      <c r="A150" s="32" t="s">
        <v>298</v>
      </c>
      <c r="B150" s="33" t="s">
        <v>299</v>
      </c>
      <c r="C150" s="34" t="s">
        <v>31</v>
      </c>
      <c r="D150" s="35" t="n">
        <v>695.43</v>
      </c>
      <c r="E150" s="36" t="n">
        <v>5.04999784306113</v>
      </c>
      <c r="F150" s="68" t="n">
        <v>0</v>
      </c>
      <c r="G150" s="69" t="n">
        <f aca="false">F150*E150</f>
        <v>0</v>
      </c>
      <c r="H150" s="70" t="n">
        <f aca="false">F150/D150</f>
        <v>0</v>
      </c>
      <c r="I150" s="80"/>
      <c r="J150" s="71" t="n">
        <f aca="false">I150*E150</f>
        <v>0</v>
      </c>
      <c r="K150" s="70" t="n">
        <f aca="false">I150/D150</f>
        <v>0</v>
      </c>
      <c r="L150" s="72" t="n">
        <f aca="false">F150+I150</f>
        <v>0</v>
      </c>
      <c r="M150" s="73" t="n">
        <f aca="false">G150+J150</f>
        <v>0</v>
      </c>
      <c r="N150" s="74" t="n">
        <f aca="false">H150+K150</f>
        <v>0</v>
      </c>
      <c r="P150" s="41"/>
      <c r="Q150" s="1"/>
      <c r="XFB150" s="0"/>
      <c r="XFC150" s="0"/>
    </row>
    <row r="151" s="40" customFormat="true" ht="48.7" hidden="false" customHeight="false" outlineLevel="0" collapsed="false">
      <c r="A151" s="32" t="s">
        <v>300</v>
      </c>
      <c r="B151" s="33" t="s">
        <v>301</v>
      </c>
      <c r="C151" s="34" t="s">
        <v>31</v>
      </c>
      <c r="D151" s="35" t="n">
        <v>183.28</v>
      </c>
      <c r="E151" s="36" t="n">
        <v>151.649989087735</v>
      </c>
      <c r="F151" s="68" t="n">
        <v>0</v>
      </c>
      <c r="G151" s="69" t="n">
        <f aca="false">F151*E151</f>
        <v>0</v>
      </c>
      <c r="H151" s="70" t="n">
        <f aca="false">F151/D151</f>
        <v>0</v>
      </c>
      <c r="I151" s="80"/>
      <c r="J151" s="71" t="n">
        <f aca="false">I151*E151</f>
        <v>0</v>
      </c>
      <c r="K151" s="70" t="n">
        <f aca="false">I151/D151</f>
        <v>0</v>
      </c>
      <c r="L151" s="72" t="n">
        <f aca="false">F151+I151</f>
        <v>0</v>
      </c>
      <c r="M151" s="73" t="n">
        <f aca="false">G151+J151</f>
        <v>0</v>
      </c>
      <c r="N151" s="74" t="n">
        <f aca="false">H151+K151</f>
        <v>0</v>
      </c>
      <c r="P151" s="41"/>
      <c r="Q151" s="1"/>
      <c r="XFB151" s="0"/>
      <c r="XFC151" s="0"/>
    </row>
    <row r="152" s="40" customFormat="true" ht="36.9" hidden="false" customHeight="false" outlineLevel="0" collapsed="false">
      <c r="A152" s="32" t="s">
        <v>302</v>
      </c>
      <c r="B152" s="33" t="s">
        <v>283</v>
      </c>
      <c r="C152" s="34" t="s">
        <v>31</v>
      </c>
      <c r="D152" s="35" t="n">
        <v>25.52</v>
      </c>
      <c r="E152" s="36" t="n">
        <v>255.049764890282</v>
      </c>
      <c r="F152" s="68" t="n">
        <v>0</v>
      </c>
      <c r="G152" s="69" t="n">
        <f aca="false">F152*E152</f>
        <v>0</v>
      </c>
      <c r="H152" s="70" t="n">
        <f aca="false">F152/D152</f>
        <v>0</v>
      </c>
      <c r="I152" s="80"/>
      <c r="J152" s="71" t="n">
        <f aca="false">I152*E152</f>
        <v>0</v>
      </c>
      <c r="K152" s="70" t="n">
        <f aca="false">I152/D152</f>
        <v>0</v>
      </c>
      <c r="L152" s="72" t="n">
        <f aca="false">F152+I152</f>
        <v>0</v>
      </c>
      <c r="M152" s="73" t="n">
        <f aca="false">G152+J152</f>
        <v>0</v>
      </c>
      <c r="N152" s="74" t="n">
        <f aca="false">H152+K152</f>
        <v>0</v>
      </c>
      <c r="P152" s="41"/>
      <c r="Q152" s="1"/>
      <c r="XFB152" s="0"/>
      <c r="XFC152" s="0"/>
    </row>
    <row r="153" s="40" customFormat="true" ht="13.8" hidden="false" customHeight="false" outlineLevel="0" collapsed="false">
      <c r="A153" s="32" t="s">
        <v>303</v>
      </c>
      <c r="B153" s="33" t="s">
        <v>304</v>
      </c>
      <c r="C153" s="34" t="s">
        <v>31</v>
      </c>
      <c r="D153" s="35" t="s">
        <v>305</v>
      </c>
      <c r="E153" s="36"/>
      <c r="F153" s="68" t="n">
        <v>0</v>
      </c>
      <c r="G153" s="69"/>
      <c r="H153" s="70"/>
      <c r="I153" s="80"/>
      <c r="J153" s="71"/>
      <c r="K153" s="70"/>
      <c r="L153" s="72" t="n">
        <f aca="false">F153+I153</f>
        <v>0</v>
      </c>
      <c r="M153" s="73" t="n">
        <f aca="false">G153+J153</f>
        <v>0</v>
      </c>
      <c r="N153" s="74" t="n">
        <f aca="false">H153+K153</f>
        <v>0</v>
      </c>
      <c r="P153" s="41"/>
      <c r="Q153" s="1"/>
      <c r="XFB153" s="0"/>
      <c r="XFC153" s="0"/>
    </row>
    <row r="154" s="40" customFormat="true" ht="48.7" hidden="false" customHeight="false" outlineLevel="0" collapsed="false">
      <c r="A154" s="32" t="s">
        <v>306</v>
      </c>
      <c r="B154" s="33" t="s">
        <v>275</v>
      </c>
      <c r="C154" s="34" t="s">
        <v>31</v>
      </c>
      <c r="D154" s="35" t="n">
        <v>8.97</v>
      </c>
      <c r="E154" s="36" t="n">
        <v>178.2497212932</v>
      </c>
      <c r="F154" s="68" t="n">
        <v>0</v>
      </c>
      <c r="G154" s="69" t="n">
        <f aca="false">F154*E154</f>
        <v>0</v>
      </c>
      <c r="H154" s="70" t="n">
        <f aca="false">F154/D154</f>
        <v>0</v>
      </c>
      <c r="I154" s="80"/>
      <c r="J154" s="71" t="n">
        <f aca="false">I154*E154</f>
        <v>0</v>
      </c>
      <c r="K154" s="70" t="n">
        <f aca="false">I154/D154</f>
        <v>0</v>
      </c>
      <c r="L154" s="72" t="n">
        <f aca="false">F154+I154</f>
        <v>0</v>
      </c>
      <c r="M154" s="73" t="n">
        <f aca="false">G154+J154</f>
        <v>0</v>
      </c>
      <c r="N154" s="74" t="n">
        <f aca="false">H154+K154</f>
        <v>0</v>
      </c>
      <c r="P154" s="41"/>
      <c r="Q154" s="1"/>
      <c r="XFB154" s="0"/>
      <c r="XFC154" s="0"/>
    </row>
    <row r="155" s="40" customFormat="true" ht="15" hidden="false" customHeight="false" outlineLevel="0" collapsed="false">
      <c r="A155" s="76" t="s">
        <v>307</v>
      </c>
      <c r="B155" s="78" t="s">
        <v>308</v>
      </c>
      <c r="C155" s="58"/>
      <c r="D155" s="59"/>
      <c r="E155" s="60"/>
      <c r="F155" s="61"/>
      <c r="G155" s="62"/>
      <c r="H155" s="63"/>
      <c r="I155" s="79"/>
      <c r="J155" s="62"/>
      <c r="K155" s="63"/>
      <c r="L155" s="65"/>
      <c r="M155" s="65"/>
      <c r="N155" s="65"/>
      <c r="P155" s="41"/>
      <c r="Q155" s="1"/>
      <c r="XFB155" s="0"/>
      <c r="XFC155" s="0"/>
    </row>
    <row r="156" s="40" customFormat="true" ht="13.8" hidden="false" customHeight="false" outlineLevel="0" collapsed="false">
      <c r="A156" s="32" t="s">
        <v>309</v>
      </c>
      <c r="B156" s="33" t="s">
        <v>310</v>
      </c>
      <c r="C156" s="34" t="s">
        <v>46</v>
      </c>
      <c r="D156" s="35" t="n">
        <v>42.29</v>
      </c>
      <c r="E156" s="36" t="n">
        <v>56.053824</v>
      </c>
      <c r="F156" s="68" t="n">
        <v>0</v>
      </c>
      <c r="G156" s="69" t="n">
        <f aca="false">F156*E156</f>
        <v>0</v>
      </c>
      <c r="H156" s="70" t="n">
        <f aca="false">F156/D156</f>
        <v>0</v>
      </c>
      <c r="I156" s="80"/>
      <c r="J156" s="71" t="n">
        <f aca="false">I156*E156</f>
        <v>0</v>
      </c>
      <c r="K156" s="70" t="n">
        <f aca="false">I156/D156</f>
        <v>0</v>
      </c>
      <c r="L156" s="72" t="n">
        <f aca="false">F156+I156</f>
        <v>0</v>
      </c>
      <c r="M156" s="73" t="n">
        <f aca="false">G156+J156</f>
        <v>0</v>
      </c>
      <c r="N156" s="74" t="n">
        <f aca="false">H156+K156</f>
        <v>0</v>
      </c>
      <c r="P156" s="41"/>
      <c r="Q156" s="1"/>
      <c r="XFB156" s="0"/>
      <c r="XFC156" s="0"/>
    </row>
    <row r="157" s="40" customFormat="true" ht="23.85" hidden="false" customHeight="false" outlineLevel="0" collapsed="false">
      <c r="A157" s="32" t="s">
        <v>311</v>
      </c>
      <c r="B157" s="33" t="s">
        <v>312</v>
      </c>
      <c r="C157" s="34" t="s">
        <v>96</v>
      </c>
      <c r="D157" s="35" t="n">
        <v>2.4</v>
      </c>
      <c r="E157" s="36" t="n">
        <v>121.812222</v>
      </c>
      <c r="F157" s="68" t="n">
        <v>0</v>
      </c>
      <c r="G157" s="69" t="n">
        <f aca="false">F157*E157</f>
        <v>0</v>
      </c>
      <c r="H157" s="70" t="n">
        <f aca="false">F157/D157</f>
        <v>0</v>
      </c>
      <c r="I157" s="80"/>
      <c r="J157" s="71" t="n">
        <f aca="false">I157*E157</f>
        <v>0</v>
      </c>
      <c r="K157" s="70" t="n">
        <f aca="false">I157/D157</f>
        <v>0</v>
      </c>
      <c r="L157" s="72" t="n">
        <f aca="false">F157+I157</f>
        <v>0</v>
      </c>
      <c r="M157" s="73" t="n">
        <f aca="false">G157+J157</f>
        <v>0</v>
      </c>
      <c r="N157" s="74" t="n">
        <f aca="false">H157+K157</f>
        <v>0</v>
      </c>
      <c r="P157" s="41"/>
      <c r="Q157" s="1"/>
      <c r="XFB157" s="0"/>
      <c r="XFC157" s="0"/>
    </row>
    <row r="158" s="40" customFormat="true" ht="23.85" hidden="false" customHeight="false" outlineLevel="0" collapsed="false">
      <c r="A158" s="32" t="s">
        <v>313</v>
      </c>
      <c r="B158" s="33" t="s">
        <v>314</v>
      </c>
      <c r="C158" s="34" t="s">
        <v>96</v>
      </c>
      <c r="D158" s="35" t="n">
        <v>393.72</v>
      </c>
      <c r="E158" s="36" t="n">
        <v>92.391636</v>
      </c>
      <c r="F158" s="68" t="n">
        <v>0</v>
      </c>
      <c r="G158" s="69" t="n">
        <f aca="false">F158*E158</f>
        <v>0</v>
      </c>
      <c r="H158" s="70" t="n">
        <f aca="false">F158/D158</f>
        <v>0</v>
      </c>
      <c r="I158" s="80"/>
      <c r="J158" s="71" t="n">
        <f aca="false">I158*E158</f>
        <v>0</v>
      </c>
      <c r="K158" s="70" t="n">
        <f aca="false">I158/D158</f>
        <v>0</v>
      </c>
      <c r="L158" s="72" t="n">
        <f aca="false">F158+I158</f>
        <v>0</v>
      </c>
      <c r="M158" s="73" t="n">
        <f aca="false">G158+J158</f>
        <v>0</v>
      </c>
      <c r="N158" s="74" t="n">
        <f aca="false">H158+K158</f>
        <v>0</v>
      </c>
      <c r="P158" s="41"/>
      <c r="Q158" s="1"/>
      <c r="XFB158" s="0"/>
      <c r="XFC158" s="0"/>
    </row>
    <row r="159" s="40" customFormat="true" ht="36.9" hidden="false" customHeight="false" outlineLevel="0" collapsed="false">
      <c r="A159" s="32" t="s">
        <v>315</v>
      </c>
      <c r="B159" s="33" t="s">
        <v>316</v>
      </c>
      <c r="C159" s="34" t="s">
        <v>46</v>
      </c>
      <c r="D159" s="35" t="n">
        <v>786.45</v>
      </c>
      <c r="E159" s="36" t="n">
        <v>49.622466</v>
      </c>
      <c r="F159" s="68" t="n">
        <v>0</v>
      </c>
      <c r="G159" s="69" t="n">
        <f aca="false">F159*E159</f>
        <v>0</v>
      </c>
      <c r="H159" s="70" t="n">
        <f aca="false">F159/D159</f>
        <v>0</v>
      </c>
      <c r="I159" s="80"/>
      <c r="J159" s="71" t="n">
        <f aca="false">I159*E159</f>
        <v>0</v>
      </c>
      <c r="K159" s="70" t="n">
        <f aca="false">I159/D159</f>
        <v>0</v>
      </c>
      <c r="L159" s="72" t="n">
        <f aca="false">F159+I159</f>
        <v>0</v>
      </c>
      <c r="M159" s="73" t="n">
        <f aca="false">G159+J159</f>
        <v>0</v>
      </c>
      <c r="N159" s="74" t="n">
        <f aca="false">H159+K159</f>
        <v>0</v>
      </c>
      <c r="P159" s="41"/>
      <c r="Q159" s="1"/>
      <c r="XFB159" s="0"/>
      <c r="XFC159" s="0"/>
    </row>
    <row r="160" s="40" customFormat="true" ht="23.85" hidden="false" customHeight="false" outlineLevel="0" collapsed="false">
      <c r="A160" s="32" t="s">
        <v>317</v>
      </c>
      <c r="B160" s="33" t="s">
        <v>318</v>
      </c>
      <c r="C160" s="34" t="s">
        <v>96</v>
      </c>
      <c r="D160" s="35" t="n">
        <v>10.2</v>
      </c>
      <c r="E160" s="36" t="n">
        <v>121.812222</v>
      </c>
      <c r="F160" s="68" t="n">
        <v>0</v>
      </c>
      <c r="G160" s="69" t="n">
        <f aca="false">F160*E160</f>
        <v>0</v>
      </c>
      <c r="H160" s="70" t="n">
        <f aca="false">F160/D160</f>
        <v>0</v>
      </c>
      <c r="I160" s="80"/>
      <c r="J160" s="71" t="n">
        <f aca="false">I160*E160</f>
        <v>0</v>
      </c>
      <c r="K160" s="70" t="n">
        <f aca="false">I160/D160</f>
        <v>0</v>
      </c>
      <c r="L160" s="72" t="n">
        <f aca="false">F160+I160</f>
        <v>0</v>
      </c>
      <c r="M160" s="73" t="n">
        <f aca="false">G160+J160</f>
        <v>0</v>
      </c>
      <c r="N160" s="74" t="n">
        <f aca="false">H160+K160</f>
        <v>0</v>
      </c>
      <c r="P160" s="41"/>
      <c r="Q160" s="1"/>
      <c r="XFB160" s="0"/>
      <c r="XFC160" s="0"/>
    </row>
    <row r="161" s="40" customFormat="true" ht="23.85" hidden="false" customHeight="false" outlineLevel="0" collapsed="false">
      <c r="A161" s="32" t="s">
        <v>319</v>
      </c>
      <c r="B161" s="33" t="s">
        <v>320</v>
      </c>
      <c r="C161" s="34" t="s">
        <v>31</v>
      </c>
      <c r="D161" s="35" t="n">
        <v>126.54</v>
      </c>
      <c r="E161" s="36" t="n">
        <v>662.007936</v>
      </c>
      <c r="F161" s="68" t="n">
        <v>0</v>
      </c>
      <c r="G161" s="69" t="n">
        <f aca="false">F161*E161</f>
        <v>0</v>
      </c>
      <c r="H161" s="70" t="n">
        <f aca="false">F161/D161</f>
        <v>0</v>
      </c>
      <c r="I161" s="80"/>
      <c r="J161" s="71" t="n">
        <f aca="false">I161*E161</f>
        <v>0</v>
      </c>
      <c r="K161" s="70" t="n">
        <f aca="false">I161/D161</f>
        <v>0</v>
      </c>
      <c r="L161" s="72" t="n">
        <f aca="false">F161+I161</f>
        <v>0</v>
      </c>
      <c r="M161" s="73" t="n">
        <f aca="false">G161+J161</f>
        <v>0</v>
      </c>
      <c r="N161" s="74" t="n">
        <f aca="false">H161+K161</f>
        <v>0</v>
      </c>
      <c r="P161" s="41"/>
      <c r="Q161" s="1"/>
      <c r="XFB161" s="0"/>
      <c r="XFC161" s="0"/>
    </row>
    <row r="162" s="40" customFormat="true" ht="13.8" hidden="false" customHeight="false" outlineLevel="0" collapsed="false">
      <c r="A162" s="47" t="n">
        <v>14</v>
      </c>
      <c r="B162" s="75" t="s">
        <v>321</v>
      </c>
      <c r="C162" s="49"/>
      <c r="D162" s="50"/>
      <c r="E162" s="51"/>
      <c r="F162" s="52"/>
      <c r="G162" s="53"/>
      <c r="H162" s="54"/>
      <c r="I162" s="50"/>
      <c r="J162" s="55" t="n">
        <f aca="false">SUM(J164:J231)</f>
        <v>0</v>
      </c>
      <c r="K162" s="54"/>
      <c r="L162" s="53"/>
      <c r="M162" s="53"/>
      <c r="N162" s="54"/>
      <c r="P162" s="41"/>
      <c r="Q162" s="1"/>
      <c r="XFB162" s="0"/>
      <c r="XFC162" s="0"/>
    </row>
    <row r="163" s="40" customFormat="true" ht="15" hidden="false" customHeight="false" outlineLevel="0" collapsed="false">
      <c r="A163" s="76" t="s">
        <v>322</v>
      </c>
      <c r="B163" s="78" t="s">
        <v>323</v>
      </c>
      <c r="C163" s="58"/>
      <c r="D163" s="59"/>
      <c r="E163" s="60"/>
      <c r="F163" s="61"/>
      <c r="G163" s="62"/>
      <c r="H163" s="63"/>
      <c r="I163" s="79"/>
      <c r="J163" s="62"/>
      <c r="K163" s="63"/>
      <c r="L163" s="65"/>
      <c r="M163" s="65"/>
      <c r="N163" s="65"/>
      <c r="P163" s="41"/>
      <c r="Q163" s="1"/>
      <c r="XFB163" s="0"/>
      <c r="XFC163" s="0"/>
    </row>
    <row r="164" s="40" customFormat="true" ht="60.45" hidden="false" customHeight="false" outlineLevel="0" collapsed="false">
      <c r="A164" s="32" t="s">
        <v>324</v>
      </c>
      <c r="B164" s="33" t="s">
        <v>325</v>
      </c>
      <c r="C164" s="34" t="s">
        <v>57</v>
      </c>
      <c r="D164" s="35" t="n">
        <v>1</v>
      </c>
      <c r="E164" s="36" t="n">
        <v>586.98</v>
      </c>
      <c r="F164" s="68" t="n">
        <v>0</v>
      </c>
      <c r="G164" s="69" t="n">
        <f aca="false">F164*E164</f>
        <v>0</v>
      </c>
      <c r="H164" s="70" t="n">
        <f aca="false">F164/D164</f>
        <v>0</v>
      </c>
      <c r="I164" s="80"/>
      <c r="J164" s="71" t="n">
        <f aca="false">I164*E164</f>
        <v>0</v>
      </c>
      <c r="K164" s="70" t="n">
        <f aca="false">I164/D164</f>
        <v>0</v>
      </c>
      <c r="L164" s="72" t="n">
        <f aca="false">F164+I164</f>
        <v>0</v>
      </c>
      <c r="M164" s="73" t="n">
        <f aca="false">G164+J164</f>
        <v>0</v>
      </c>
      <c r="N164" s="74" t="n">
        <f aca="false">H164+K164</f>
        <v>0</v>
      </c>
      <c r="P164" s="41"/>
      <c r="Q164" s="1"/>
      <c r="XFB164" s="0"/>
      <c r="XFC164" s="0"/>
    </row>
    <row r="165" s="40" customFormat="true" ht="15" hidden="false" customHeight="false" outlineLevel="0" collapsed="false">
      <c r="A165" s="76" t="s">
        <v>326</v>
      </c>
      <c r="B165" s="78" t="s">
        <v>327</v>
      </c>
      <c r="C165" s="58"/>
      <c r="D165" s="59"/>
      <c r="E165" s="60"/>
      <c r="F165" s="61"/>
      <c r="G165" s="62"/>
      <c r="H165" s="63"/>
      <c r="I165" s="79"/>
      <c r="J165" s="62"/>
      <c r="K165" s="63"/>
      <c r="L165" s="65"/>
      <c r="M165" s="65"/>
      <c r="N165" s="65"/>
      <c r="P165" s="41"/>
      <c r="Q165" s="1"/>
      <c r="XFB165" s="0"/>
      <c r="XFC165" s="0"/>
    </row>
    <row r="166" s="40" customFormat="true" ht="13.8" hidden="false" customHeight="false" outlineLevel="0" collapsed="false">
      <c r="A166" s="32" t="s">
        <v>328</v>
      </c>
      <c r="B166" s="33" t="s">
        <v>329</v>
      </c>
      <c r="C166" s="34" t="s">
        <v>330</v>
      </c>
      <c r="D166" s="35" t="n">
        <v>6</v>
      </c>
      <c r="E166" s="36" t="n">
        <v>107.3</v>
      </c>
      <c r="F166" s="68" t="n">
        <v>0</v>
      </c>
      <c r="G166" s="69" t="n">
        <f aca="false">F166*E166</f>
        <v>0</v>
      </c>
      <c r="H166" s="70" t="n">
        <f aca="false">F166/D166</f>
        <v>0</v>
      </c>
      <c r="I166" s="80"/>
      <c r="J166" s="71" t="n">
        <f aca="false">I166*E166</f>
        <v>0</v>
      </c>
      <c r="K166" s="70" t="n">
        <f aca="false">I166/D166</f>
        <v>0</v>
      </c>
      <c r="L166" s="72" t="n">
        <f aca="false">F166+I166</f>
        <v>0</v>
      </c>
      <c r="M166" s="73" t="n">
        <f aca="false">G166+J166</f>
        <v>0</v>
      </c>
      <c r="N166" s="74" t="n">
        <f aca="false">H166+K166</f>
        <v>0</v>
      </c>
      <c r="P166" s="41"/>
      <c r="Q166" s="1"/>
      <c r="XFB166" s="0"/>
      <c r="XFC166" s="0"/>
    </row>
    <row r="167" s="40" customFormat="true" ht="13.8" hidden="false" customHeight="false" outlineLevel="0" collapsed="false">
      <c r="A167" s="32" t="s">
        <v>331</v>
      </c>
      <c r="B167" s="33" t="s">
        <v>332</v>
      </c>
      <c r="C167" s="34" t="s">
        <v>93</v>
      </c>
      <c r="D167" s="35" t="n">
        <v>6</v>
      </c>
      <c r="E167" s="36" t="n">
        <v>89.15</v>
      </c>
      <c r="F167" s="68" t="n">
        <v>0</v>
      </c>
      <c r="G167" s="69" t="n">
        <f aca="false">F167*E167</f>
        <v>0</v>
      </c>
      <c r="H167" s="70" t="n">
        <f aca="false">F167/D167</f>
        <v>0</v>
      </c>
      <c r="I167" s="80"/>
      <c r="J167" s="71" t="n">
        <f aca="false">I167*E167</f>
        <v>0</v>
      </c>
      <c r="K167" s="70" t="n">
        <f aca="false">I167/D167</f>
        <v>0</v>
      </c>
      <c r="L167" s="72" t="n">
        <f aca="false">F167+I167</f>
        <v>0</v>
      </c>
      <c r="M167" s="73" t="n">
        <f aca="false">G167+J167</f>
        <v>0</v>
      </c>
      <c r="N167" s="74" t="n">
        <f aca="false">H167+K167</f>
        <v>0</v>
      </c>
      <c r="P167" s="41"/>
      <c r="Q167" s="1"/>
      <c r="XFB167" s="0"/>
      <c r="XFC167" s="0"/>
    </row>
    <row r="168" s="40" customFormat="true" ht="36.9" hidden="false" customHeight="false" outlineLevel="0" collapsed="false">
      <c r="A168" s="32" t="s">
        <v>333</v>
      </c>
      <c r="B168" s="33" t="s">
        <v>334</v>
      </c>
      <c r="C168" s="34" t="s">
        <v>46</v>
      </c>
      <c r="D168" s="35" t="n">
        <v>4.2</v>
      </c>
      <c r="E168" s="36" t="n">
        <v>257.828571428571</v>
      </c>
      <c r="F168" s="68" t="n">
        <v>0</v>
      </c>
      <c r="G168" s="69" t="n">
        <f aca="false">F168*E168</f>
        <v>0</v>
      </c>
      <c r="H168" s="70" t="n">
        <f aca="false">F168/D168</f>
        <v>0</v>
      </c>
      <c r="I168" s="80"/>
      <c r="J168" s="71" t="n">
        <f aca="false">I168*E168</f>
        <v>0</v>
      </c>
      <c r="K168" s="70" t="n">
        <f aca="false">I168/D168</f>
        <v>0</v>
      </c>
      <c r="L168" s="72" t="n">
        <f aca="false">F168+I168</f>
        <v>0</v>
      </c>
      <c r="M168" s="73" t="n">
        <f aca="false">G168+J168</f>
        <v>0</v>
      </c>
      <c r="N168" s="74" t="n">
        <f aca="false">H168+K168</f>
        <v>0</v>
      </c>
      <c r="P168" s="41"/>
      <c r="Q168" s="1"/>
      <c r="XFB168" s="0"/>
      <c r="XFC168" s="0"/>
    </row>
    <row r="169" s="40" customFormat="true" ht="25.1" hidden="false" customHeight="false" outlineLevel="0" collapsed="false">
      <c r="A169" s="32" t="s">
        <v>335</v>
      </c>
      <c r="B169" s="33" t="s">
        <v>336</v>
      </c>
      <c r="C169" s="34" t="s">
        <v>337</v>
      </c>
      <c r="D169" s="35" t="n">
        <v>2</v>
      </c>
      <c r="E169" s="36" t="n">
        <v>96.51</v>
      </c>
      <c r="F169" s="68" t="n">
        <v>0</v>
      </c>
      <c r="G169" s="69" t="n">
        <f aca="false">F169*E169</f>
        <v>0</v>
      </c>
      <c r="H169" s="70" t="n">
        <f aca="false">F169/D169</f>
        <v>0</v>
      </c>
      <c r="I169" s="80"/>
      <c r="J169" s="71" t="n">
        <f aca="false">I169*E169</f>
        <v>0</v>
      </c>
      <c r="K169" s="70" t="n">
        <f aca="false">I169/D169</f>
        <v>0</v>
      </c>
      <c r="L169" s="72" t="n">
        <f aca="false">F169+I169</f>
        <v>0</v>
      </c>
      <c r="M169" s="73" t="n">
        <f aca="false">G169+J169</f>
        <v>0</v>
      </c>
      <c r="N169" s="74" t="n">
        <f aca="false">H169+K169</f>
        <v>0</v>
      </c>
      <c r="P169" s="41"/>
      <c r="Q169" s="1"/>
      <c r="XFB169" s="0"/>
      <c r="XFC169" s="0"/>
    </row>
    <row r="170" s="40" customFormat="true" ht="15" hidden="false" customHeight="false" outlineLevel="0" collapsed="false">
      <c r="A170" s="76" t="s">
        <v>338</v>
      </c>
      <c r="B170" s="78" t="s">
        <v>339</v>
      </c>
      <c r="C170" s="58"/>
      <c r="D170" s="59"/>
      <c r="E170" s="60"/>
      <c r="F170" s="61"/>
      <c r="G170" s="62"/>
      <c r="H170" s="63"/>
      <c r="I170" s="79"/>
      <c r="J170" s="62"/>
      <c r="K170" s="63"/>
      <c r="L170" s="65"/>
      <c r="M170" s="65"/>
      <c r="N170" s="65"/>
      <c r="P170" s="41"/>
      <c r="Q170" s="1"/>
      <c r="XFB170" s="0"/>
      <c r="XFC170" s="0"/>
    </row>
    <row r="171" s="40" customFormat="true" ht="23.85" hidden="false" customHeight="false" outlineLevel="0" collapsed="false">
      <c r="A171" s="32" t="s">
        <v>340</v>
      </c>
      <c r="B171" s="33" t="s">
        <v>341</v>
      </c>
      <c r="C171" s="34" t="s">
        <v>46</v>
      </c>
      <c r="D171" s="35" t="n">
        <v>14</v>
      </c>
      <c r="E171" s="36" t="n">
        <v>78.4</v>
      </c>
      <c r="F171" s="68" t="n">
        <v>0</v>
      </c>
      <c r="G171" s="69" t="n">
        <f aca="false">F171*E171</f>
        <v>0</v>
      </c>
      <c r="H171" s="70" t="n">
        <f aca="false">F171/D171</f>
        <v>0</v>
      </c>
      <c r="I171" s="80"/>
      <c r="J171" s="71" t="n">
        <f aca="false">I171*E171</f>
        <v>0</v>
      </c>
      <c r="K171" s="70" t="n">
        <f aca="false">I171/D171</f>
        <v>0</v>
      </c>
      <c r="L171" s="72" t="n">
        <f aca="false">F171+I171</f>
        <v>0</v>
      </c>
      <c r="M171" s="73" t="n">
        <f aca="false">G171+J171</f>
        <v>0</v>
      </c>
      <c r="N171" s="74" t="n">
        <f aca="false">H171+K171</f>
        <v>0</v>
      </c>
      <c r="P171" s="41"/>
      <c r="Q171" s="1"/>
      <c r="XFB171" s="0"/>
      <c r="XFC171" s="0"/>
    </row>
    <row r="172" s="40" customFormat="true" ht="23.85" hidden="false" customHeight="false" outlineLevel="0" collapsed="false">
      <c r="A172" s="32" t="s">
        <v>342</v>
      </c>
      <c r="B172" s="33" t="s">
        <v>343</v>
      </c>
      <c r="C172" s="34" t="s">
        <v>46</v>
      </c>
      <c r="D172" s="35" t="n">
        <v>9.1</v>
      </c>
      <c r="E172" s="36" t="n">
        <v>135.31978021978</v>
      </c>
      <c r="F172" s="68" t="n">
        <v>0</v>
      </c>
      <c r="G172" s="69" t="n">
        <f aca="false">F172*E172</f>
        <v>0</v>
      </c>
      <c r="H172" s="70" t="n">
        <f aca="false">F172/D172</f>
        <v>0</v>
      </c>
      <c r="I172" s="80"/>
      <c r="J172" s="71" t="n">
        <f aca="false">I172*E172</f>
        <v>0</v>
      </c>
      <c r="K172" s="70" t="n">
        <f aca="false">I172/D172</f>
        <v>0</v>
      </c>
      <c r="L172" s="72" t="n">
        <f aca="false">F172+I172</f>
        <v>0</v>
      </c>
      <c r="M172" s="73" t="n">
        <f aca="false">G172+J172</f>
        <v>0</v>
      </c>
      <c r="N172" s="74" t="n">
        <f aca="false">H172+K172</f>
        <v>0</v>
      </c>
      <c r="P172" s="41"/>
      <c r="Q172" s="1"/>
      <c r="XFB172" s="0"/>
      <c r="XFC172" s="0"/>
    </row>
    <row r="173" s="40" customFormat="true" ht="23.85" hidden="false" customHeight="false" outlineLevel="0" collapsed="false">
      <c r="A173" s="76" t="s">
        <v>344</v>
      </c>
      <c r="B173" s="78" t="s">
        <v>345</v>
      </c>
      <c r="C173" s="58"/>
      <c r="D173" s="59"/>
      <c r="E173" s="60"/>
      <c r="F173" s="61"/>
      <c r="G173" s="62"/>
      <c r="H173" s="63"/>
      <c r="I173" s="79"/>
      <c r="J173" s="62"/>
      <c r="K173" s="63"/>
      <c r="L173" s="65"/>
      <c r="M173" s="65"/>
      <c r="N173" s="65"/>
      <c r="P173" s="41"/>
      <c r="Q173" s="1"/>
      <c r="XFB173" s="0"/>
      <c r="XFC173" s="0"/>
    </row>
    <row r="174" s="40" customFormat="true" ht="46.25" hidden="false" customHeight="false" outlineLevel="0" collapsed="false">
      <c r="A174" s="32" t="s">
        <v>346</v>
      </c>
      <c r="B174" s="33" t="s">
        <v>347</v>
      </c>
      <c r="C174" s="34" t="s">
        <v>57</v>
      </c>
      <c r="D174" s="35" t="n">
        <v>4</v>
      </c>
      <c r="E174" s="36" t="n">
        <v>961.71</v>
      </c>
      <c r="F174" s="68" t="n">
        <v>0</v>
      </c>
      <c r="G174" s="69" t="n">
        <f aca="false">F174*E174</f>
        <v>0</v>
      </c>
      <c r="H174" s="70" t="n">
        <f aca="false">F174/D174</f>
        <v>0</v>
      </c>
      <c r="I174" s="80"/>
      <c r="J174" s="71" t="n">
        <f aca="false">I174*E174</f>
        <v>0</v>
      </c>
      <c r="K174" s="70" t="n">
        <f aca="false">I174/D174</f>
        <v>0</v>
      </c>
      <c r="L174" s="72" t="n">
        <f aca="false">F174+I174</f>
        <v>0</v>
      </c>
      <c r="M174" s="73" t="n">
        <f aca="false">G174+J174</f>
        <v>0</v>
      </c>
      <c r="N174" s="74" t="n">
        <f aca="false">H174+K174</f>
        <v>0</v>
      </c>
      <c r="P174" s="41"/>
      <c r="Q174" s="1"/>
      <c r="XFB174" s="0"/>
      <c r="XFC174" s="0"/>
    </row>
    <row r="175" s="40" customFormat="true" ht="46.25" hidden="false" customHeight="false" outlineLevel="0" collapsed="false">
      <c r="A175" s="32" t="s">
        <v>348</v>
      </c>
      <c r="B175" s="33" t="s">
        <v>349</v>
      </c>
      <c r="C175" s="34" t="s">
        <v>57</v>
      </c>
      <c r="D175" s="35" t="n">
        <v>2</v>
      </c>
      <c r="E175" s="36" t="n">
        <v>952.3</v>
      </c>
      <c r="F175" s="68" t="n">
        <v>0</v>
      </c>
      <c r="G175" s="69" t="n">
        <f aca="false">F175*E175</f>
        <v>0</v>
      </c>
      <c r="H175" s="70" t="n">
        <f aca="false">F175/D175</f>
        <v>0</v>
      </c>
      <c r="I175" s="80"/>
      <c r="J175" s="71" t="n">
        <f aca="false">I175*E175</f>
        <v>0</v>
      </c>
      <c r="K175" s="70" t="n">
        <f aca="false">I175/D175</f>
        <v>0</v>
      </c>
      <c r="L175" s="72" t="n">
        <f aca="false">F175+I175</f>
        <v>0</v>
      </c>
      <c r="M175" s="73" t="n">
        <f aca="false">G175+J175</f>
        <v>0</v>
      </c>
      <c r="N175" s="74" t="n">
        <f aca="false">H175+K175</f>
        <v>0</v>
      </c>
      <c r="P175" s="41"/>
      <c r="Q175" s="1"/>
      <c r="XFB175" s="0"/>
      <c r="XFC175" s="0"/>
    </row>
    <row r="176" s="40" customFormat="true" ht="46.25" hidden="false" customHeight="false" outlineLevel="0" collapsed="false">
      <c r="A176" s="32" t="s">
        <v>350</v>
      </c>
      <c r="B176" s="33" t="s">
        <v>351</v>
      </c>
      <c r="C176" s="34" t="s">
        <v>57</v>
      </c>
      <c r="D176" s="35" t="n">
        <v>2</v>
      </c>
      <c r="E176" s="36" t="n">
        <v>1010.89</v>
      </c>
      <c r="F176" s="68" t="n">
        <v>0</v>
      </c>
      <c r="G176" s="69" t="n">
        <f aca="false">F176*E176</f>
        <v>0</v>
      </c>
      <c r="H176" s="70" t="n">
        <f aca="false">F176/D176</f>
        <v>0</v>
      </c>
      <c r="I176" s="80"/>
      <c r="J176" s="71" t="n">
        <f aca="false">I176*E176</f>
        <v>0</v>
      </c>
      <c r="K176" s="70" t="n">
        <f aca="false">I176/D176</f>
        <v>0</v>
      </c>
      <c r="L176" s="72" t="n">
        <f aca="false">F176+I176</f>
        <v>0</v>
      </c>
      <c r="M176" s="73" t="n">
        <f aca="false">G176+J176</f>
        <v>0</v>
      </c>
      <c r="N176" s="74" t="n">
        <f aca="false">H176+K176</f>
        <v>0</v>
      </c>
      <c r="P176" s="41"/>
      <c r="Q176" s="1"/>
      <c r="XFB176" s="0"/>
      <c r="XFC176" s="0"/>
    </row>
    <row r="177" s="40" customFormat="true" ht="15" hidden="false" customHeight="false" outlineLevel="0" collapsed="false">
      <c r="A177" s="76" t="s">
        <v>352</v>
      </c>
      <c r="B177" s="78" t="s">
        <v>353</v>
      </c>
      <c r="C177" s="58"/>
      <c r="D177" s="59"/>
      <c r="E177" s="60"/>
      <c r="F177" s="61"/>
      <c r="G177" s="62"/>
      <c r="H177" s="63"/>
      <c r="I177" s="79"/>
      <c r="J177" s="62"/>
      <c r="K177" s="63"/>
      <c r="L177" s="65"/>
      <c r="M177" s="65"/>
      <c r="N177" s="65"/>
      <c r="P177" s="41"/>
      <c r="Q177" s="1"/>
      <c r="XFB177" s="0"/>
      <c r="XFC177" s="0"/>
    </row>
    <row r="178" s="40" customFormat="true" ht="13.8" hidden="false" customHeight="false" outlineLevel="0" collapsed="false">
      <c r="A178" s="32" t="s">
        <v>354</v>
      </c>
      <c r="B178" s="33" t="s">
        <v>355</v>
      </c>
      <c r="C178" s="34" t="s">
        <v>46</v>
      </c>
      <c r="D178" s="35" t="n">
        <v>4.4</v>
      </c>
      <c r="E178" s="36" t="n">
        <v>151.459090909091</v>
      </c>
      <c r="F178" s="68" t="n">
        <v>0</v>
      </c>
      <c r="G178" s="69" t="n">
        <f aca="false">F178*E178</f>
        <v>0</v>
      </c>
      <c r="H178" s="70" t="n">
        <f aca="false">F178/D178</f>
        <v>0</v>
      </c>
      <c r="I178" s="80"/>
      <c r="J178" s="71" t="n">
        <f aca="false">I178*E178</f>
        <v>0</v>
      </c>
      <c r="K178" s="70" t="n">
        <f aca="false">I178/D178</f>
        <v>0</v>
      </c>
      <c r="L178" s="72" t="n">
        <f aca="false">F178+I178</f>
        <v>0</v>
      </c>
      <c r="M178" s="73" t="n">
        <f aca="false">G178+J178</f>
        <v>0</v>
      </c>
      <c r="N178" s="74" t="n">
        <f aca="false">H178+K178</f>
        <v>0</v>
      </c>
      <c r="P178" s="41"/>
      <c r="Q178" s="1"/>
      <c r="XFB178" s="0"/>
      <c r="XFC178" s="0"/>
    </row>
    <row r="179" s="40" customFormat="true" ht="15" hidden="false" customHeight="false" outlineLevel="0" collapsed="false">
      <c r="A179" s="76" t="s">
        <v>356</v>
      </c>
      <c r="B179" s="78" t="s">
        <v>357</v>
      </c>
      <c r="C179" s="58"/>
      <c r="D179" s="59"/>
      <c r="E179" s="60"/>
      <c r="F179" s="61"/>
      <c r="G179" s="62"/>
      <c r="H179" s="63"/>
      <c r="I179" s="79"/>
      <c r="J179" s="62"/>
      <c r="K179" s="63"/>
      <c r="L179" s="65"/>
      <c r="M179" s="65"/>
      <c r="N179" s="65"/>
      <c r="P179" s="41"/>
      <c r="Q179" s="1"/>
      <c r="XFB179" s="0"/>
      <c r="XFC179" s="0"/>
    </row>
    <row r="180" s="40" customFormat="true" ht="23.85" hidden="false" customHeight="false" outlineLevel="0" collapsed="false">
      <c r="A180" s="32" t="s">
        <v>358</v>
      </c>
      <c r="B180" s="33" t="s">
        <v>359</v>
      </c>
      <c r="C180" s="34" t="s">
        <v>46</v>
      </c>
      <c r="D180" s="35" t="n">
        <v>50.5</v>
      </c>
      <c r="E180" s="36" t="n">
        <v>25.469900990099</v>
      </c>
      <c r="F180" s="68" t="n">
        <v>0</v>
      </c>
      <c r="G180" s="69" t="n">
        <f aca="false">F180*E180</f>
        <v>0</v>
      </c>
      <c r="H180" s="70" t="n">
        <f aca="false">F180/D180</f>
        <v>0</v>
      </c>
      <c r="I180" s="80"/>
      <c r="J180" s="71" t="n">
        <f aca="false">I180*E180</f>
        <v>0</v>
      </c>
      <c r="K180" s="70" t="n">
        <f aca="false">I180/D180</f>
        <v>0</v>
      </c>
      <c r="L180" s="72" t="n">
        <f aca="false">F180+I180</f>
        <v>0</v>
      </c>
      <c r="M180" s="73" t="n">
        <f aca="false">G180+J180</f>
        <v>0</v>
      </c>
      <c r="N180" s="74" t="n">
        <f aca="false">H180+K180</f>
        <v>0</v>
      </c>
      <c r="P180" s="41"/>
      <c r="Q180" s="1"/>
      <c r="XFB180" s="0"/>
      <c r="XFC180" s="0"/>
    </row>
    <row r="181" s="40" customFormat="true" ht="23.85" hidden="false" customHeight="false" outlineLevel="0" collapsed="false">
      <c r="A181" s="32" t="s">
        <v>360</v>
      </c>
      <c r="B181" s="33" t="s">
        <v>361</v>
      </c>
      <c r="C181" s="34" t="s">
        <v>46</v>
      </c>
      <c r="D181" s="35" t="n">
        <v>260.2</v>
      </c>
      <c r="E181" s="36" t="n">
        <v>29.2399692544197</v>
      </c>
      <c r="F181" s="68" t="n">
        <v>0</v>
      </c>
      <c r="G181" s="69" t="n">
        <f aca="false">F181*E181</f>
        <v>0</v>
      </c>
      <c r="H181" s="70" t="n">
        <f aca="false">F181/D181</f>
        <v>0</v>
      </c>
      <c r="I181" s="80"/>
      <c r="J181" s="71" t="n">
        <f aca="false">I181*E181</f>
        <v>0</v>
      </c>
      <c r="K181" s="70" t="n">
        <f aca="false">I181/D181</f>
        <v>0</v>
      </c>
      <c r="L181" s="72" t="n">
        <f aca="false">F181+I181</f>
        <v>0</v>
      </c>
      <c r="M181" s="73" t="n">
        <f aca="false">G181+J181</f>
        <v>0</v>
      </c>
      <c r="N181" s="74" t="n">
        <f aca="false">H181+K181</f>
        <v>0</v>
      </c>
      <c r="P181" s="41"/>
      <c r="Q181" s="1"/>
      <c r="XFB181" s="0"/>
      <c r="XFC181" s="0"/>
    </row>
    <row r="182" s="40" customFormat="true" ht="23.85" hidden="false" customHeight="false" outlineLevel="0" collapsed="false">
      <c r="A182" s="32" t="s">
        <v>362</v>
      </c>
      <c r="B182" s="33" t="s">
        <v>363</v>
      </c>
      <c r="C182" s="34" t="s">
        <v>46</v>
      </c>
      <c r="D182" s="35" t="n">
        <v>0.4</v>
      </c>
      <c r="E182" s="36" t="n">
        <v>40.775</v>
      </c>
      <c r="F182" s="68" t="n">
        <v>0</v>
      </c>
      <c r="G182" s="69" t="n">
        <f aca="false">F182*E182</f>
        <v>0</v>
      </c>
      <c r="H182" s="70" t="n">
        <f aca="false">F182/D182</f>
        <v>0</v>
      </c>
      <c r="I182" s="80"/>
      <c r="J182" s="71" t="n">
        <f aca="false">I182*E182</f>
        <v>0</v>
      </c>
      <c r="K182" s="70" t="n">
        <f aca="false">I182/D182</f>
        <v>0</v>
      </c>
      <c r="L182" s="72" t="n">
        <f aca="false">F182+I182</f>
        <v>0</v>
      </c>
      <c r="M182" s="73" t="n">
        <f aca="false">G182+J182</f>
        <v>0</v>
      </c>
      <c r="N182" s="74" t="n">
        <f aca="false">H182+K182</f>
        <v>0</v>
      </c>
      <c r="P182" s="41"/>
      <c r="Q182" s="1"/>
      <c r="XFB182" s="0"/>
      <c r="XFC182" s="0"/>
    </row>
    <row r="183" s="40" customFormat="true" ht="23.85" hidden="false" customHeight="false" outlineLevel="0" collapsed="false">
      <c r="A183" s="32" t="s">
        <v>364</v>
      </c>
      <c r="B183" s="33" t="s">
        <v>365</v>
      </c>
      <c r="C183" s="34" t="s">
        <v>46</v>
      </c>
      <c r="D183" s="35" t="n">
        <v>136.4</v>
      </c>
      <c r="E183" s="36" t="n">
        <v>61.1</v>
      </c>
      <c r="F183" s="68" t="n">
        <v>0</v>
      </c>
      <c r="G183" s="69" t="n">
        <f aca="false">F183*E183</f>
        <v>0</v>
      </c>
      <c r="H183" s="70" t="n">
        <f aca="false">F183/D183</f>
        <v>0</v>
      </c>
      <c r="I183" s="80"/>
      <c r="J183" s="71" t="n">
        <f aca="false">I183*E183</f>
        <v>0</v>
      </c>
      <c r="K183" s="70" t="n">
        <f aca="false">I183/D183</f>
        <v>0</v>
      </c>
      <c r="L183" s="72" t="n">
        <f aca="false">F183+I183</f>
        <v>0</v>
      </c>
      <c r="M183" s="73" t="n">
        <f aca="false">G183+J183</f>
        <v>0</v>
      </c>
      <c r="N183" s="74" t="n">
        <f aca="false">H183+K183</f>
        <v>0</v>
      </c>
      <c r="P183" s="41"/>
      <c r="Q183" s="1"/>
      <c r="XFB183" s="0"/>
      <c r="XFC183" s="0"/>
    </row>
    <row r="184" s="40" customFormat="true" ht="15" hidden="false" customHeight="false" outlineLevel="0" collapsed="false">
      <c r="A184" s="76" t="s">
        <v>366</v>
      </c>
      <c r="B184" s="78" t="s">
        <v>367</v>
      </c>
      <c r="C184" s="58"/>
      <c r="D184" s="59"/>
      <c r="E184" s="60"/>
      <c r="F184" s="61"/>
      <c r="G184" s="62"/>
      <c r="H184" s="63"/>
      <c r="I184" s="79"/>
      <c r="J184" s="62"/>
      <c r="K184" s="63"/>
      <c r="L184" s="65"/>
      <c r="M184" s="65"/>
      <c r="N184" s="65"/>
      <c r="P184" s="41"/>
      <c r="Q184" s="1"/>
      <c r="XFB184" s="0"/>
      <c r="XFC184" s="0"/>
    </row>
    <row r="185" s="40" customFormat="true" ht="13.8" hidden="false" customHeight="false" outlineLevel="0" collapsed="false">
      <c r="A185" s="32" t="s">
        <v>368</v>
      </c>
      <c r="B185" s="33" t="s">
        <v>369</v>
      </c>
      <c r="C185" s="34" t="s">
        <v>57</v>
      </c>
      <c r="D185" s="35" t="n">
        <v>1</v>
      </c>
      <c r="E185" s="36" t="n">
        <v>23.26</v>
      </c>
      <c r="F185" s="68" t="n">
        <v>0</v>
      </c>
      <c r="G185" s="69" t="n">
        <f aca="false">F185*E185</f>
        <v>0</v>
      </c>
      <c r="H185" s="70" t="n">
        <f aca="false">F185/D185</f>
        <v>0</v>
      </c>
      <c r="I185" s="80"/>
      <c r="J185" s="71" t="n">
        <f aca="false">I185*E185</f>
        <v>0</v>
      </c>
      <c r="K185" s="70" t="n">
        <f aca="false">I185/D185</f>
        <v>0</v>
      </c>
      <c r="L185" s="72" t="n">
        <f aca="false">F185+I185</f>
        <v>0</v>
      </c>
      <c r="M185" s="73" t="n">
        <f aca="false">G185+J185</f>
        <v>0</v>
      </c>
      <c r="N185" s="74" t="n">
        <f aca="false">H185+K185</f>
        <v>0</v>
      </c>
      <c r="P185" s="41"/>
      <c r="Q185" s="1"/>
      <c r="XFB185" s="0"/>
      <c r="XFC185" s="0"/>
    </row>
    <row r="186" s="40" customFormat="true" ht="13.8" hidden="false" customHeight="false" outlineLevel="0" collapsed="false">
      <c r="A186" s="32" t="s">
        <v>370</v>
      </c>
      <c r="B186" s="33" t="s">
        <v>371</v>
      </c>
      <c r="C186" s="34" t="s">
        <v>57</v>
      </c>
      <c r="D186" s="35" t="n">
        <v>2</v>
      </c>
      <c r="E186" s="36" t="n">
        <v>53.51</v>
      </c>
      <c r="F186" s="68" t="n">
        <v>0</v>
      </c>
      <c r="G186" s="69" t="n">
        <f aca="false">F186*E186</f>
        <v>0</v>
      </c>
      <c r="H186" s="70" t="n">
        <f aca="false">F186/D186</f>
        <v>0</v>
      </c>
      <c r="I186" s="80"/>
      <c r="J186" s="71" t="n">
        <f aca="false">I186*E186</f>
        <v>0</v>
      </c>
      <c r="K186" s="70" t="n">
        <f aca="false">I186/D186</f>
        <v>0</v>
      </c>
      <c r="L186" s="72" t="n">
        <f aca="false">F186+I186</f>
        <v>0</v>
      </c>
      <c r="M186" s="73" t="n">
        <f aca="false">G186+J186</f>
        <v>0</v>
      </c>
      <c r="N186" s="74" t="n">
        <f aca="false">H186+K186</f>
        <v>0</v>
      </c>
      <c r="P186" s="41"/>
      <c r="Q186" s="1"/>
      <c r="XFB186" s="0"/>
      <c r="XFC186" s="0"/>
    </row>
    <row r="187" s="40" customFormat="true" ht="13.8" hidden="false" customHeight="false" outlineLevel="0" collapsed="false">
      <c r="A187" s="32" t="s">
        <v>372</v>
      </c>
      <c r="B187" s="33" t="s">
        <v>371</v>
      </c>
      <c r="C187" s="34" t="s">
        <v>57</v>
      </c>
      <c r="D187" s="35" t="n">
        <v>3</v>
      </c>
      <c r="E187" s="36" t="n">
        <v>27.34</v>
      </c>
      <c r="F187" s="68" t="n">
        <v>0</v>
      </c>
      <c r="G187" s="69" t="n">
        <f aca="false">F187*E187</f>
        <v>0</v>
      </c>
      <c r="H187" s="70" t="n">
        <f aca="false">F187/D187</f>
        <v>0</v>
      </c>
      <c r="I187" s="80"/>
      <c r="J187" s="71" t="n">
        <f aca="false">I187*E187</f>
        <v>0</v>
      </c>
      <c r="K187" s="70" t="n">
        <f aca="false">I187/D187</f>
        <v>0</v>
      </c>
      <c r="L187" s="72" t="n">
        <f aca="false">F187+I187</f>
        <v>0</v>
      </c>
      <c r="M187" s="73" t="n">
        <f aca="false">G187+J187</f>
        <v>0</v>
      </c>
      <c r="N187" s="74" t="n">
        <f aca="false">H187+K187</f>
        <v>0</v>
      </c>
      <c r="P187" s="41"/>
      <c r="Q187" s="1"/>
      <c r="XFB187" s="0"/>
      <c r="XFC187" s="0"/>
    </row>
    <row r="188" s="40" customFormat="true" ht="13.8" hidden="false" customHeight="false" outlineLevel="0" collapsed="false">
      <c r="A188" s="32" t="s">
        <v>373</v>
      </c>
      <c r="B188" s="33" t="s">
        <v>369</v>
      </c>
      <c r="C188" s="34" t="s">
        <v>57</v>
      </c>
      <c r="D188" s="35" t="n">
        <v>2</v>
      </c>
      <c r="E188" s="36" t="n">
        <v>37.46</v>
      </c>
      <c r="F188" s="68" t="n">
        <v>0</v>
      </c>
      <c r="G188" s="69" t="n">
        <f aca="false">F188*E188</f>
        <v>0</v>
      </c>
      <c r="H188" s="70" t="n">
        <f aca="false">F188/D188</f>
        <v>0</v>
      </c>
      <c r="I188" s="80"/>
      <c r="J188" s="71" t="n">
        <f aca="false">I188*E188</f>
        <v>0</v>
      </c>
      <c r="K188" s="70" t="n">
        <f aca="false">I188/D188</f>
        <v>0</v>
      </c>
      <c r="L188" s="72" t="n">
        <f aca="false">F188+I188</f>
        <v>0</v>
      </c>
      <c r="M188" s="73" t="n">
        <f aca="false">G188+J188</f>
        <v>0</v>
      </c>
      <c r="N188" s="74" t="n">
        <f aca="false">H188+K188</f>
        <v>0</v>
      </c>
      <c r="P188" s="41"/>
      <c r="Q188" s="1"/>
      <c r="XFB188" s="0"/>
      <c r="XFC188" s="0"/>
    </row>
    <row r="189" s="40" customFormat="true" ht="15" hidden="false" customHeight="false" outlineLevel="0" collapsed="false">
      <c r="A189" s="76" t="s">
        <v>374</v>
      </c>
      <c r="B189" s="78" t="s">
        <v>375</v>
      </c>
      <c r="C189" s="58"/>
      <c r="D189" s="59"/>
      <c r="E189" s="60"/>
      <c r="F189" s="61"/>
      <c r="G189" s="62"/>
      <c r="H189" s="63"/>
      <c r="I189" s="79"/>
      <c r="J189" s="62"/>
      <c r="K189" s="63"/>
      <c r="L189" s="65"/>
      <c r="M189" s="65"/>
      <c r="N189" s="65"/>
      <c r="P189" s="41"/>
      <c r="Q189" s="1"/>
      <c r="XFB189" s="0"/>
      <c r="XFC189" s="0"/>
    </row>
    <row r="190" s="40" customFormat="true" ht="25.1" hidden="false" customHeight="false" outlineLevel="0" collapsed="false">
      <c r="A190" s="32" t="s">
        <v>376</v>
      </c>
      <c r="B190" s="33" t="s">
        <v>377</v>
      </c>
      <c r="C190" s="34" t="s">
        <v>337</v>
      </c>
      <c r="D190" s="35" t="n">
        <v>5</v>
      </c>
      <c r="E190" s="36" t="n">
        <v>76.08</v>
      </c>
      <c r="F190" s="68" t="n">
        <v>0</v>
      </c>
      <c r="G190" s="69" t="n">
        <f aca="false">F190*E190</f>
        <v>0</v>
      </c>
      <c r="H190" s="70" t="n">
        <f aca="false">F190/D190</f>
        <v>0</v>
      </c>
      <c r="I190" s="80"/>
      <c r="J190" s="71" t="n">
        <f aca="false">I190*E190</f>
        <v>0</v>
      </c>
      <c r="K190" s="70" t="n">
        <f aca="false">I190/D190</f>
        <v>0</v>
      </c>
      <c r="L190" s="72" t="n">
        <f aca="false">F190+I190</f>
        <v>0</v>
      </c>
      <c r="M190" s="73" t="n">
        <f aca="false">G190+J190</f>
        <v>0</v>
      </c>
      <c r="N190" s="74" t="n">
        <f aca="false">H190+K190</f>
        <v>0</v>
      </c>
      <c r="P190" s="41"/>
      <c r="Q190" s="1"/>
      <c r="XFB190" s="0"/>
      <c r="XFC190" s="0"/>
    </row>
    <row r="191" s="40" customFormat="true" ht="15" hidden="false" customHeight="false" outlineLevel="0" collapsed="false">
      <c r="A191" s="76" t="s">
        <v>378</v>
      </c>
      <c r="B191" s="78" t="s">
        <v>379</v>
      </c>
      <c r="C191" s="58"/>
      <c r="D191" s="59"/>
      <c r="E191" s="60"/>
      <c r="F191" s="61"/>
      <c r="G191" s="62"/>
      <c r="H191" s="63"/>
      <c r="I191" s="79"/>
      <c r="J191" s="62"/>
      <c r="K191" s="63"/>
      <c r="L191" s="65"/>
      <c r="M191" s="65"/>
      <c r="N191" s="65"/>
      <c r="P191" s="41"/>
      <c r="Q191" s="1"/>
      <c r="XFB191" s="0"/>
      <c r="XFC191" s="0"/>
    </row>
    <row r="192" s="40" customFormat="true" ht="23.85" hidden="false" customHeight="false" outlineLevel="0" collapsed="false">
      <c r="A192" s="32" t="s">
        <v>380</v>
      </c>
      <c r="B192" s="33" t="s">
        <v>381</v>
      </c>
      <c r="C192" s="34" t="s">
        <v>46</v>
      </c>
      <c r="D192" s="35" t="n">
        <v>24.9</v>
      </c>
      <c r="E192" s="36" t="n">
        <v>43.8397590361446</v>
      </c>
      <c r="F192" s="68" t="n">
        <v>0</v>
      </c>
      <c r="G192" s="69" t="n">
        <f aca="false">F192*E192</f>
        <v>0</v>
      </c>
      <c r="H192" s="70" t="n">
        <f aca="false">F192/D192</f>
        <v>0</v>
      </c>
      <c r="I192" s="80"/>
      <c r="J192" s="71" t="n">
        <f aca="false">I192*E192</f>
        <v>0</v>
      </c>
      <c r="K192" s="70" t="n">
        <f aca="false">I192/D192</f>
        <v>0</v>
      </c>
      <c r="L192" s="72" t="n">
        <f aca="false">F192+I192</f>
        <v>0</v>
      </c>
      <c r="M192" s="73" t="n">
        <f aca="false">G192+J192</f>
        <v>0</v>
      </c>
      <c r="N192" s="74" t="n">
        <f aca="false">H192+K192</f>
        <v>0</v>
      </c>
      <c r="P192" s="41"/>
      <c r="Q192" s="1"/>
      <c r="XFB192" s="0"/>
      <c r="XFC192" s="0"/>
    </row>
    <row r="193" s="40" customFormat="true" ht="23.85" hidden="false" customHeight="false" outlineLevel="0" collapsed="false">
      <c r="A193" s="32" t="s">
        <v>382</v>
      </c>
      <c r="B193" s="33" t="s">
        <v>383</v>
      </c>
      <c r="C193" s="34" t="s">
        <v>46</v>
      </c>
      <c r="D193" s="35" t="n">
        <v>196.3</v>
      </c>
      <c r="E193" s="36" t="n">
        <v>56.5299541518085</v>
      </c>
      <c r="F193" s="68" t="n">
        <v>0</v>
      </c>
      <c r="G193" s="69" t="n">
        <f aca="false">F193*E193</f>
        <v>0</v>
      </c>
      <c r="H193" s="70" t="n">
        <f aca="false">F193/D193</f>
        <v>0</v>
      </c>
      <c r="I193" s="80"/>
      <c r="J193" s="71" t="n">
        <f aca="false">I193*E193</f>
        <v>0</v>
      </c>
      <c r="K193" s="70" t="n">
        <f aca="false">I193/D193</f>
        <v>0</v>
      </c>
      <c r="L193" s="72" t="n">
        <f aca="false">F193+I193</f>
        <v>0</v>
      </c>
      <c r="M193" s="73" t="n">
        <f aca="false">G193+J193</f>
        <v>0</v>
      </c>
      <c r="N193" s="74" t="n">
        <f aca="false">H193+K193</f>
        <v>0</v>
      </c>
      <c r="P193" s="41"/>
      <c r="Q193" s="1"/>
      <c r="XFB193" s="0"/>
      <c r="XFC193" s="0"/>
    </row>
    <row r="194" s="40" customFormat="true" ht="23.85" hidden="false" customHeight="false" outlineLevel="0" collapsed="false">
      <c r="A194" s="32" t="s">
        <v>384</v>
      </c>
      <c r="B194" s="33" t="s">
        <v>385</v>
      </c>
      <c r="C194" s="34" t="s">
        <v>46</v>
      </c>
      <c r="D194" s="35" t="n">
        <v>32.5</v>
      </c>
      <c r="E194" s="36" t="n">
        <v>86.22</v>
      </c>
      <c r="F194" s="68" t="n">
        <v>0</v>
      </c>
      <c r="G194" s="69" t="n">
        <f aca="false">F194*E194</f>
        <v>0</v>
      </c>
      <c r="H194" s="70" t="n">
        <f aca="false">F194/D194</f>
        <v>0</v>
      </c>
      <c r="I194" s="80"/>
      <c r="J194" s="71" t="n">
        <f aca="false">I194*E194</f>
        <v>0</v>
      </c>
      <c r="K194" s="70" t="n">
        <f aca="false">I194/D194</f>
        <v>0</v>
      </c>
      <c r="L194" s="72" t="n">
        <f aca="false">F194+I194</f>
        <v>0</v>
      </c>
      <c r="M194" s="73" t="n">
        <f aca="false">G194+J194</f>
        <v>0</v>
      </c>
      <c r="N194" s="74" t="n">
        <f aca="false">H194+K194</f>
        <v>0</v>
      </c>
      <c r="P194" s="41"/>
      <c r="Q194" s="1"/>
      <c r="XFB194" s="0"/>
      <c r="XFC194" s="0"/>
    </row>
    <row r="195" s="40" customFormat="true" ht="23.85" hidden="false" customHeight="false" outlineLevel="0" collapsed="false">
      <c r="A195" s="32" t="s">
        <v>386</v>
      </c>
      <c r="B195" s="33" t="s">
        <v>387</v>
      </c>
      <c r="C195" s="34" t="s">
        <v>46</v>
      </c>
      <c r="D195" s="35" t="n">
        <v>246.1</v>
      </c>
      <c r="E195" s="36" t="n">
        <v>95.9</v>
      </c>
      <c r="F195" s="68" t="n">
        <v>0</v>
      </c>
      <c r="G195" s="69" t="n">
        <f aca="false">F195*E195</f>
        <v>0</v>
      </c>
      <c r="H195" s="70" t="n">
        <f aca="false">F195/D195</f>
        <v>0</v>
      </c>
      <c r="I195" s="80"/>
      <c r="J195" s="71" t="n">
        <f aca="false">I195*E195</f>
        <v>0</v>
      </c>
      <c r="K195" s="70" t="n">
        <f aca="false">I195/D195</f>
        <v>0</v>
      </c>
      <c r="L195" s="72" t="n">
        <f aca="false">F195+I195</f>
        <v>0</v>
      </c>
      <c r="M195" s="73" t="n">
        <f aca="false">G195+J195</f>
        <v>0</v>
      </c>
      <c r="N195" s="74" t="n">
        <f aca="false">H195+K195</f>
        <v>0</v>
      </c>
      <c r="P195" s="41"/>
      <c r="Q195" s="1"/>
      <c r="XFB195" s="0"/>
      <c r="XFC195" s="0"/>
    </row>
    <row r="196" s="40" customFormat="true" ht="23.85" hidden="false" customHeight="false" outlineLevel="0" collapsed="false">
      <c r="A196" s="32" t="s">
        <v>388</v>
      </c>
      <c r="B196" s="33" t="s">
        <v>389</v>
      </c>
      <c r="C196" s="34" t="s">
        <v>46</v>
      </c>
      <c r="D196" s="35" t="n">
        <v>85.1</v>
      </c>
      <c r="E196" s="36" t="n">
        <v>154.029964747356</v>
      </c>
      <c r="F196" s="68" t="n">
        <v>0</v>
      </c>
      <c r="G196" s="69" t="n">
        <f aca="false">F196*E196</f>
        <v>0</v>
      </c>
      <c r="H196" s="70" t="n">
        <f aca="false">F196/D196</f>
        <v>0</v>
      </c>
      <c r="I196" s="80"/>
      <c r="J196" s="71" t="n">
        <f aca="false">I196*E196</f>
        <v>0</v>
      </c>
      <c r="K196" s="70" t="n">
        <f aca="false">I196/D196</f>
        <v>0</v>
      </c>
      <c r="L196" s="72" t="n">
        <f aca="false">F196+I196</f>
        <v>0</v>
      </c>
      <c r="M196" s="73" t="n">
        <f aca="false">G196+J196</f>
        <v>0</v>
      </c>
      <c r="N196" s="74" t="n">
        <f aca="false">H196+K196</f>
        <v>0</v>
      </c>
      <c r="P196" s="41"/>
      <c r="Q196" s="1"/>
      <c r="XFB196" s="0"/>
      <c r="XFC196" s="0"/>
    </row>
    <row r="197" s="40" customFormat="true" ht="15" hidden="false" customHeight="false" outlineLevel="0" collapsed="false">
      <c r="A197" s="76" t="s">
        <v>390</v>
      </c>
      <c r="B197" s="78" t="s">
        <v>391</v>
      </c>
      <c r="C197" s="58"/>
      <c r="D197" s="59"/>
      <c r="E197" s="60"/>
      <c r="F197" s="61"/>
      <c r="G197" s="62"/>
      <c r="H197" s="63"/>
      <c r="I197" s="79"/>
      <c r="J197" s="62"/>
      <c r="K197" s="63"/>
      <c r="L197" s="65"/>
      <c r="M197" s="65"/>
      <c r="N197" s="65"/>
      <c r="P197" s="41"/>
      <c r="Q197" s="1"/>
      <c r="XFB197" s="0"/>
      <c r="XFC197" s="0"/>
    </row>
    <row r="198" s="40" customFormat="true" ht="13.8" hidden="false" customHeight="false" outlineLevel="0" collapsed="false">
      <c r="A198" s="32" t="s">
        <v>392</v>
      </c>
      <c r="B198" s="33" t="s">
        <v>393</v>
      </c>
      <c r="C198" s="34" t="s">
        <v>57</v>
      </c>
      <c r="D198" s="35" t="n">
        <v>3</v>
      </c>
      <c r="E198" s="36" t="n">
        <v>111.08</v>
      </c>
      <c r="F198" s="68" t="n">
        <v>0</v>
      </c>
      <c r="G198" s="69" t="n">
        <f aca="false">F198*E198</f>
        <v>0</v>
      </c>
      <c r="H198" s="70" t="n">
        <f aca="false">F198/D198</f>
        <v>0</v>
      </c>
      <c r="I198" s="80"/>
      <c r="J198" s="71" t="n">
        <f aca="false">I198*E198</f>
        <v>0</v>
      </c>
      <c r="K198" s="70" t="n">
        <f aca="false">I198/D198</f>
        <v>0</v>
      </c>
      <c r="L198" s="72" t="n">
        <f aca="false">F198+I198</f>
        <v>0</v>
      </c>
      <c r="M198" s="73" t="n">
        <f aca="false">G198+J198</f>
        <v>0</v>
      </c>
      <c r="N198" s="74" t="n">
        <f aca="false">H198+K198</f>
        <v>0</v>
      </c>
      <c r="P198" s="41"/>
      <c r="Q198" s="1"/>
      <c r="XFB198" s="0"/>
      <c r="XFC198" s="0"/>
    </row>
    <row r="199" s="40" customFormat="true" ht="13.8" hidden="false" customHeight="false" outlineLevel="0" collapsed="false">
      <c r="A199" s="32" t="s">
        <v>394</v>
      </c>
      <c r="B199" s="33" t="s">
        <v>395</v>
      </c>
      <c r="C199" s="34" t="s">
        <v>57</v>
      </c>
      <c r="D199" s="35" t="n">
        <v>1</v>
      </c>
      <c r="E199" s="36" t="n">
        <v>99.75</v>
      </c>
      <c r="F199" s="68" t="n">
        <v>0</v>
      </c>
      <c r="G199" s="69" t="n">
        <f aca="false">F199*E199</f>
        <v>0</v>
      </c>
      <c r="H199" s="70" t="n">
        <f aca="false">F199/D199</f>
        <v>0</v>
      </c>
      <c r="I199" s="80"/>
      <c r="J199" s="71" t="n">
        <f aca="false">I199*E199</f>
        <v>0</v>
      </c>
      <c r="K199" s="70" t="n">
        <f aca="false">I199/D199</f>
        <v>0</v>
      </c>
      <c r="L199" s="72" t="n">
        <f aca="false">F199+I199</f>
        <v>0</v>
      </c>
      <c r="M199" s="73" t="n">
        <f aca="false">G199+J199</f>
        <v>0</v>
      </c>
      <c r="N199" s="74" t="n">
        <f aca="false">H199+K199</f>
        <v>0</v>
      </c>
      <c r="P199" s="41"/>
      <c r="Q199" s="1"/>
      <c r="XFB199" s="0"/>
      <c r="XFC199" s="0"/>
    </row>
    <row r="200" s="40" customFormat="true" ht="23.85" hidden="false" customHeight="false" outlineLevel="0" collapsed="false">
      <c r="A200" s="32" t="s">
        <v>396</v>
      </c>
      <c r="B200" s="33" t="s">
        <v>397</v>
      </c>
      <c r="C200" s="34" t="s">
        <v>330</v>
      </c>
      <c r="D200" s="35" t="n">
        <v>8</v>
      </c>
      <c r="E200" s="36" t="n">
        <v>216.4</v>
      </c>
      <c r="F200" s="68" t="n">
        <v>0</v>
      </c>
      <c r="G200" s="69" t="n">
        <f aca="false">F200*E200</f>
        <v>0</v>
      </c>
      <c r="H200" s="70" t="n">
        <f aca="false">F200/D200</f>
        <v>0</v>
      </c>
      <c r="I200" s="80"/>
      <c r="J200" s="71" t="n">
        <f aca="false">I200*E200</f>
        <v>0</v>
      </c>
      <c r="K200" s="70" t="n">
        <f aca="false">I200/D200</f>
        <v>0</v>
      </c>
      <c r="L200" s="72" t="n">
        <f aca="false">F200+I200</f>
        <v>0</v>
      </c>
      <c r="M200" s="73" t="n">
        <f aca="false">G200+J200</f>
        <v>0</v>
      </c>
      <c r="N200" s="74" t="n">
        <f aca="false">H200+K200</f>
        <v>0</v>
      </c>
      <c r="P200" s="41"/>
      <c r="Q200" s="1"/>
      <c r="XFB200" s="0"/>
      <c r="XFC200" s="0"/>
    </row>
    <row r="201" s="40" customFormat="true" ht="23.85" hidden="false" customHeight="false" outlineLevel="0" collapsed="false">
      <c r="A201" s="32" t="s">
        <v>398</v>
      </c>
      <c r="B201" s="33" t="s">
        <v>399</v>
      </c>
      <c r="C201" s="34" t="s">
        <v>330</v>
      </c>
      <c r="D201" s="35" t="n">
        <v>2</v>
      </c>
      <c r="E201" s="36" t="n">
        <v>265.55</v>
      </c>
      <c r="F201" s="68" t="n">
        <v>0</v>
      </c>
      <c r="G201" s="69" t="n">
        <f aca="false">F201*E201</f>
        <v>0</v>
      </c>
      <c r="H201" s="70" t="n">
        <f aca="false">F201/D201</f>
        <v>0</v>
      </c>
      <c r="I201" s="80"/>
      <c r="J201" s="71" t="n">
        <f aca="false">I201*E201</f>
        <v>0</v>
      </c>
      <c r="K201" s="70" t="n">
        <f aca="false">I201/D201</f>
        <v>0</v>
      </c>
      <c r="L201" s="72" t="n">
        <f aca="false">F201+I201</f>
        <v>0</v>
      </c>
      <c r="M201" s="73" t="n">
        <f aca="false">G201+J201</f>
        <v>0</v>
      </c>
      <c r="N201" s="74" t="n">
        <f aca="false">H201+K201</f>
        <v>0</v>
      </c>
      <c r="P201" s="41"/>
      <c r="Q201" s="1"/>
      <c r="XFB201" s="0"/>
      <c r="XFC201" s="0"/>
    </row>
    <row r="202" s="40" customFormat="true" ht="15" hidden="false" customHeight="false" outlineLevel="0" collapsed="false">
      <c r="A202" s="76" t="s">
        <v>400</v>
      </c>
      <c r="B202" s="78" t="s">
        <v>401</v>
      </c>
      <c r="C202" s="58"/>
      <c r="D202" s="59"/>
      <c r="E202" s="60"/>
      <c r="F202" s="61"/>
      <c r="G202" s="62"/>
      <c r="H202" s="63"/>
      <c r="I202" s="79"/>
      <c r="J202" s="62"/>
      <c r="K202" s="63"/>
      <c r="L202" s="65"/>
      <c r="M202" s="65"/>
      <c r="N202" s="65"/>
      <c r="P202" s="41"/>
      <c r="Q202" s="1"/>
      <c r="XFB202" s="0"/>
      <c r="XFC202" s="0"/>
    </row>
    <row r="203" s="40" customFormat="true" ht="36.9" hidden="false" customHeight="false" outlineLevel="0" collapsed="false">
      <c r="A203" s="32" t="s">
        <v>402</v>
      </c>
      <c r="B203" s="33" t="s">
        <v>403</v>
      </c>
      <c r="C203" s="34" t="s">
        <v>57</v>
      </c>
      <c r="D203" s="35" t="n">
        <v>600</v>
      </c>
      <c r="E203" s="36" t="n">
        <v>23.948178</v>
      </c>
      <c r="F203" s="68" t="n">
        <v>0</v>
      </c>
      <c r="G203" s="69" t="n">
        <f aca="false">F203*E203</f>
        <v>0</v>
      </c>
      <c r="H203" s="70" t="n">
        <f aca="false">F203/D203</f>
        <v>0</v>
      </c>
      <c r="I203" s="80"/>
      <c r="J203" s="71" t="n">
        <f aca="false">I203*E203</f>
        <v>0</v>
      </c>
      <c r="K203" s="70" t="n">
        <f aca="false">I203/D203</f>
        <v>0</v>
      </c>
      <c r="L203" s="72" t="n">
        <f aca="false">F203+I203</f>
        <v>0</v>
      </c>
      <c r="M203" s="73" t="n">
        <f aca="false">G203+J203</f>
        <v>0</v>
      </c>
      <c r="N203" s="74" t="n">
        <f aca="false">H203+K203</f>
        <v>0</v>
      </c>
      <c r="P203" s="41"/>
      <c r="Q203" s="1"/>
      <c r="XFB203" s="0"/>
      <c r="XFC203" s="0"/>
    </row>
    <row r="204" s="40" customFormat="true" ht="15" hidden="false" customHeight="false" outlineLevel="0" collapsed="false">
      <c r="A204" s="76" t="s">
        <v>404</v>
      </c>
      <c r="B204" s="78" t="s">
        <v>405</v>
      </c>
      <c r="C204" s="58"/>
      <c r="D204" s="59"/>
      <c r="E204" s="60"/>
      <c r="F204" s="61"/>
      <c r="G204" s="62"/>
      <c r="H204" s="63"/>
      <c r="I204" s="79"/>
      <c r="J204" s="62"/>
      <c r="K204" s="63"/>
      <c r="L204" s="65"/>
      <c r="M204" s="65"/>
      <c r="N204" s="65"/>
      <c r="P204" s="41"/>
      <c r="Q204" s="1"/>
      <c r="XFB204" s="0"/>
      <c r="XFC204" s="0"/>
    </row>
    <row r="205" s="40" customFormat="true" ht="13.8" hidden="false" customHeight="false" outlineLevel="0" collapsed="false">
      <c r="A205" s="32" t="s">
        <v>406</v>
      </c>
      <c r="B205" s="33" t="s">
        <v>407</v>
      </c>
      <c r="C205" s="34" t="s">
        <v>57</v>
      </c>
      <c r="D205" s="35" t="n">
        <v>6</v>
      </c>
      <c r="E205" s="36" t="n">
        <v>80.14</v>
      </c>
      <c r="F205" s="68" t="n">
        <v>0</v>
      </c>
      <c r="G205" s="69" t="n">
        <f aca="false">F205*E205</f>
        <v>0</v>
      </c>
      <c r="H205" s="70" t="n">
        <f aca="false">F205/D205</f>
        <v>0</v>
      </c>
      <c r="I205" s="80"/>
      <c r="J205" s="71" t="n">
        <f aca="false">I205*E205</f>
        <v>0</v>
      </c>
      <c r="K205" s="70" t="n">
        <f aca="false">I205/D205</f>
        <v>0</v>
      </c>
      <c r="L205" s="72" t="n">
        <f aca="false">F205+I205</f>
        <v>0</v>
      </c>
      <c r="M205" s="73" t="n">
        <f aca="false">G205+J205</f>
        <v>0</v>
      </c>
      <c r="N205" s="74" t="n">
        <f aca="false">H205+K205</f>
        <v>0</v>
      </c>
      <c r="P205" s="41"/>
      <c r="Q205" s="1"/>
      <c r="XFB205" s="0"/>
      <c r="XFC205" s="0"/>
    </row>
    <row r="206" s="40" customFormat="true" ht="13.8" hidden="false" customHeight="false" outlineLevel="0" collapsed="false">
      <c r="A206" s="32" t="s">
        <v>408</v>
      </c>
      <c r="B206" s="33" t="s">
        <v>409</v>
      </c>
      <c r="C206" s="34" t="s">
        <v>57</v>
      </c>
      <c r="D206" s="35" t="n">
        <v>5</v>
      </c>
      <c r="E206" s="36" t="n">
        <v>100.28</v>
      </c>
      <c r="F206" s="68" t="n">
        <v>0</v>
      </c>
      <c r="G206" s="69" t="n">
        <f aca="false">F206*E206</f>
        <v>0</v>
      </c>
      <c r="H206" s="70" t="n">
        <f aca="false">F206/D206</f>
        <v>0</v>
      </c>
      <c r="I206" s="80"/>
      <c r="J206" s="71" t="n">
        <f aca="false">I206*E206</f>
        <v>0</v>
      </c>
      <c r="K206" s="70" t="n">
        <f aca="false">I206/D206</f>
        <v>0</v>
      </c>
      <c r="L206" s="72" t="n">
        <f aca="false">F206+I206</f>
        <v>0</v>
      </c>
      <c r="M206" s="73" t="n">
        <f aca="false">G206+J206</f>
        <v>0</v>
      </c>
      <c r="N206" s="74" t="n">
        <f aca="false">H206+K206</f>
        <v>0</v>
      </c>
      <c r="P206" s="41"/>
      <c r="Q206" s="1"/>
      <c r="XFB206" s="0"/>
      <c r="XFC206" s="0"/>
    </row>
    <row r="207" s="40" customFormat="true" ht="13.8" hidden="false" customHeight="false" outlineLevel="0" collapsed="false">
      <c r="A207" s="32" t="s">
        <v>410</v>
      </c>
      <c r="B207" s="33" t="s">
        <v>411</v>
      </c>
      <c r="C207" s="34" t="s">
        <v>57</v>
      </c>
      <c r="D207" s="35" t="n">
        <v>2</v>
      </c>
      <c r="E207" s="36" t="n">
        <v>150.99</v>
      </c>
      <c r="F207" s="68" t="n">
        <v>0</v>
      </c>
      <c r="G207" s="69" t="n">
        <f aca="false">F207*E207</f>
        <v>0</v>
      </c>
      <c r="H207" s="70" t="n">
        <f aca="false">F207/D207</f>
        <v>0</v>
      </c>
      <c r="I207" s="80"/>
      <c r="J207" s="71" t="n">
        <f aca="false">I207*E207</f>
        <v>0</v>
      </c>
      <c r="K207" s="70" t="n">
        <f aca="false">I207/D207</f>
        <v>0</v>
      </c>
      <c r="L207" s="72" t="n">
        <f aca="false">F207+I207</f>
        <v>0</v>
      </c>
      <c r="M207" s="73" t="n">
        <f aca="false">G207+J207</f>
        <v>0</v>
      </c>
      <c r="N207" s="74" t="n">
        <f aca="false">H207+K207</f>
        <v>0</v>
      </c>
      <c r="P207" s="41"/>
      <c r="Q207" s="1"/>
      <c r="XFB207" s="0"/>
      <c r="XFC207" s="0"/>
    </row>
    <row r="208" s="40" customFormat="true" ht="25.1" hidden="false" customHeight="false" outlineLevel="0" collapsed="false">
      <c r="A208" s="32" t="s">
        <v>412</v>
      </c>
      <c r="B208" s="33" t="s">
        <v>413</v>
      </c>
      <c r="C208" s="34" t="s">
        <v>57</v>
      </c>
      <c r="D208" s="35" t="n">
        <v>12</v>
      </c>
      <c r="E208" s="36" t="n">
        <v>158.2</v>
      </c>
      <c r="F208" s="68" t="n">
        <v>0</v>
      </c>
      <c r="G208" s="69" t="n">
        <f aca="false">F208*E208</f>
        <v>0</v>
      </c>
      <c r="H208" s="70" t="n">
        <f aca="false">F208/D208</f>
        <v>0</v>
      </c>
      <c r="I208" s="80"/>
      <c r="J208" s="71" t="n">
        <f aca="false">I208*E208</f>
        <v>0</v>
      </c>
      <c r="K208" s="70" t="n">
        <f aca="false">I208/D208</f>
        <v>0</v>
      </c>
      <c r="L208" s="72" t="n">
        <f aca="false">F208+I208</f>
        <v>0</v>
      </c>
      <c r="M208" s="73" t="n">
        <f aca="false">G208+J208</f>
        <v>0</v>
      </c>
      <c r="N208" s="74" t="n">
        <f aca="false">H208+K208</f>
        <v>0</v>
      </c>
      <c r="P208" s="41"/>
      <c r="Q208" s="1"/>
      <c r="XFB208" s="0"/>
      <c r="XFC208" s="0"/>
    </row>
    <row r="209" s="40" customFormat="true" ht="13.8" hidden="false" customHeight="false" outlineLevel="0" collapsed="false">
      <c r="A209" s="32" t="s">
        <v>414</v>
      </c>
      <c r="B209" s="33" t="s">
        <v>415</v>
      </c>
      <c r="C209" s="34" t="s">
        <v>57</v>
      </c>
      <c r="D209" s="35" t="n">
        <v>2</v>
      </c>
      <c r="E209" s="36" t="n">
        <v>110.26</v>
      </c>
      <c r="F209" s="68" t="n">
        <v>0</v>
      </c>
      <c r="G209" s="69" t="n">
        <f aca="false">F209*E209</f>
        <v>0</v>
      </c>
      <c r="H209" s="70" t="n">
        <f aca="false">F209/D209</f>
        <v>0</v>
      </c>
      <c r="I209" s="80"/>
      <c r="J209" s="71" t="n">
        <f aca="false">I209*E209</f>
        <v>0</v>
      </c>
      <c r="K209" s="70" t="n">
        <f aca="false">I209/D209</f>
        <v>0</v>
      </c>
      <c r="L209" s="72" t="n">
        <f aca="false">F209+I209</f>
        <v>0</v>
      </c>
      <c r="M209" s="73" t="n">
        <f aca="false">G209+J209</f>
        <v>0</v>
      </c>
      <c r="N209" s="74" t="n">
        <f aca="false">H209+K209</f>
        <v>0</v>
      </c>
      <c r="P209" s="41"/>
      <c r="Q209" s="1"/>
      <c r="XFB209" s="0"/>
      <c r="XFC209" s="0"/>
    </row>
    <row r="210" s="40" customFormat="true" ht="25.1" hidden="false" customHeight="false" outlineLevel="0" collapsed="false">
      <c r="A210" s="32" t="s">
        <v>416</v>
      </c>
      <c r="B210" s="33" t="s">
        <v>417</v>
      </c>
      <c r="C210" s="34" t="s">
        <v>57</v>
      </c>
      <c r="D210" s="35" t="n">
        <v>3</v>
      </c>
      <c r="E210" s="36" t="n">
        <v>132.89</v>
      </c>
      <c r="F210" s="68" t="n">
        <v>0</v>
      </c>
      <c r="G210" s="69" t="n">
        <f aca="false">F210*E210</f>
        <v>0</v>
      </c>
      <c r="H210" s="70" t="n">
        <f aca="false">F210/D210</f>
        <v>0</v>
      </c>
      <c r="I210" s="80"/>
      <c r="J210" s="71" t="n">
        <f aca="false">I210*E210</f>
        <v>0</v>
      </c>
      <c r="K210" s="70" t="n">
        <f aca="false">I210/D210</f>
        <v>0</v>
      </c>
      <c r="L210" s="72" t="n">
        <f aca="false">F210+I210</f>
        <v>0</v>
      </c>
      <c r="M210" s="73" t="n">
        <f aca="false">G210+J210</f>
        <v>0</v>
      </c>
      <c r="N210" s="74" t="n">
        <f aca="false">H210+K210</f>
        <v>0</v>
      </c>
      <c r="P210" s="41"/>
      <c r="Q210" s="1"/>
      <c r="XFB210" s="0"/>
      <c r="XFC210" s="0"/>
    </row>
    <row r="211" s="40" customFormat="true" ht="15" hidden="false" customHeight="false" outlineLevel="0" collapsed="false">
      <c r="A211" s="76" t="s">
        <v>418</v>
      </c>
      <c r="B211" s="78" t="s">
        <v>419</v>
      </c>
      <c r="C211" s="58"/>
      <c r="D211" s="59"/>
      <c r="E211" s="60"/>
      <c r="F211" s="61"/>
      <c r="G211" s="62"/>
      <c r="H211" s="63"/>
      <c r="I211" s="79"/>
      <c r="J211" s="62"/>
      <c r="K211" s="63"/>
      <c r="L211" s="65"/>
      <c r="M211" s="65"/>
      <c r="N211" s="65"/>
      <c r="P211" s="41"/>
      <c r="Q211" s="1"/>
      <c r="XFB211" s="0"/>
      <c r="XFC211" s="0"/>
    </row>
    <row r="212" s="40" customFormat="true" ht="25.1" hidden="false" customHeight="false" outlineLevel="0" collapsed="false">
      <c r="A212" s="32" t="s">
        <v>420</v>
      </c>
      <c r="B212" s="33" t="s">
        <v>421</v>
      </c>
      <c r="C212" s="34" t="s">
        <v>337</v>
      </c>
      <c r="D212" s="35" t="n">
        <v>2</v>
      </c>
      <c r="E212" s="36" t="n">
        <v>3279.72</v>
      </c>
      <c r="F212" s="68" t="n">
        <v>0</v>
      </c>
      <c r="G212" s="69" t="n">
        <f aca="false">F212*E212</f>
        <v>0</v>
      </c>
      <c r="H212" s="70" t="n">
        <f aca="false">F212/D212</f>
        <v>0</v>
      </c>
      <c r="I212" s="80"/>
      <c r="J212" s="71" t="n">
        <f aca="false">I212*E212</f>
        <v>0</v>
      </c>
      <c r="K212" s="70" t="n">
        <f aca="false">I212/D212</f>
        <v>0</v>
      </c>
      <c r="L212" s="72" t="n">
        <f aca="false">F212+I212</f>
        <v>0</v>
      </c>
      <c r="M212" s="73" t="n">
        <f aca="false">G212+J212</f>
        <v>0</v>
      </c>
      <c r="N212" s="74" t="n">
        <f aca="false">H212+K212</f>
        <v>0</v>
      </c>
      <c r="P212" s="41"/>
      <c r="Q212" s="1"/>
      <c r="XFB212" s="0"/>
      <c r="XFC212" s="0"/>
    </row>
    <row r="213" s="40" customFormat="true" ht="13.8" hidden="false" customHeight="false" outlineLevel="0" collapsed="false">
      <c r="A213" s="32" t="s">
        <v>422</v>
      </c>
      <c r="B213" s="33" t="s">
        <v>423</v>
      </c>
      <c r="C213" s="34" t="s">
        <v>424</v>
      </c>
      <c r="D213" s="35" t="n">
        <v>1</v>
      </c>
      <c r="E213" s="36" t="n">
        <v>3560.6</v>
      </c>
      <c r="F213" s="68" t="n">
        <v>0</v>
      </c>
      <c r="G213" s="69" t="n">
        <f aca="false">F213*E213</f>
        <v>0</v>
      </c>
      <c r="H213" s="70" t="n">
        <f aca="false">F213/D213</f>
        <v>0</v>
      </c>
      <c r="I213" s="80"/>
      <c r="J213" s="71" t="n">
        <f aca="false">I213*E213</f>
        <v>0</v>
      </c>
      <c r="K213" s="70" t="n">
        <f aca="false">I213/D213</f>
        <v>0</v>
      </c>
      <c r="L213" s="72" t="n">
        <f aca="false">F213+I213</f>
        <v>0</v>
      </c>
      <c r="M213" s="73" t="n">
        <f aca="false">G213+J213</f>
        <v>0</v>
      </c>
      <c r="N213" s="74" t="n">
        <f aca="false">H213+K213</f>
        <v>0</v>
      </c>
      <c r="P213" s="41"/>
      <c r="Q213" s="1"/>
      <c r="XFB213" s="0"/>
      <c r="XFC213" s="0"/>
    </row>
    <row r="214" s="40" customFormat="true" ht="13.8" hidden="false" customHeight="false" outlineLevel="0" collapsed="false">
      <c r="A214" s="32" t="s">
        <v>425</v>
      </c>
      <c r="B214" s="33" t="s">
        <v>426</v>
      </c>
      <c r="C214" s="34" t="s">
        <v>57</v>
      </c>
      <c r="D214" s="35" t="n">
        <v>2</v>
      </c>
      <c r="E214" s="36" t="n">
        <v>6252.13</v>
      </c>
      <c r="F214" s="68" t="n">
        <v>0</v>
      </c>
      <c r="G214" s="69" t="n">
        <f aca="false">F214*E214</f>
        <v>0</v>
      </c>
      <c r="H214" s="70" t="n">
        <f aca="false">F214/D214</f>
        <v>0</v>
      </c>
      <c r="I214" s="80"/>
      <c r="J214" s="71" t="n">
        <f aca="false">I214*E214</f>
        <v>0</v>
      </c>
      <c r="K214" s="70" t="n">
        <f aca="false">I214/D214</f>
        <v>0</v>
      </c>
      <c r="L214" s="72" t="n">
        <f aca="false">F214+I214</f>
        <v>0</v>
      </c>
      <c r="M214" s="73" t="n">
        <f aca="false">G214+J214</f>
        <v>0</v>
      </c>
      <c r="N214" s="74" t="n">
        <f aca="false">H214+K214</f>
        <v>0</v>
      </c>
      <c r="P214" s="41"/>
      <c r="Q214" s="1"/>
      <c r="XFB214" s="0"/>
      <c r="XFC214" s="0"/>
    </row>
    <row r="215" s="40" customFormat="true" ht="15" hidden="false" customHeight="false" outlineLevel="0" collapsed="false">
      <c r="A215" s="76" t="s">
        <v>427</v>
      </c>
      <c r="B215" s="78" t="s">
        <v>428</v>
      </c>
      <c r="C215" s="58"/>
      <c r="D215" s="59"/>
      <c r="E215" s="60"/>
      <c r="F215" s="61"/>
      <c r="G215" s="62"/>
      <c r="H215" s="63"/>
      <c r="I215" s="79"/>
      <c r="J215" s="62"/>
      <c r="K215" s="63"/>
      <c r="L215" s="65"/>
      <c r="M215" s="65"/>
      <c r="N215" s="65"/>
      <c r="P215" s="41"/>
      <c r="Q215" s="1"/>
      <c r="XFB215" s="0"/>
      <c r="XFC215" s="0"/>
    </row>
    <row r="216" s="40" customFormat="true" ht="23.85" hidden="false" customHeight="false" outlineLevel="0" collapsed="false">
      <c r="A216" s="32" t="s">
        <v>429</v>
      </c>
      <c r="B216" s="33" t="s">
        <v>361</v>
      </c>
      <c r="C216" s="34" t="s">
        <v>46</v>
      </c>
      <c r="D216" s="35" t="n">
        <v>168.7</v>
      </c>
      <c r="E216" s="36" t="n">
        <v>29.2399525785418</v>
      </c>
      <c r="F216" s="68" t="n">
        <v>0</v>
      </c>
      <c r="G216" s="69" t="n">
        <f aca="false">F216*E216</f>
        <v>0</v>
      </c>
      <c r="H216" s="70" t="n">
        <f aca="false">F216/D216</f>
        <v>0</v>
      </c>
      <c r="I216" s="80"/>
      <c r="J216" s="71" t="n">
        <f aca="false">I216*E216</f>
        <v>0</v>
      </c>
      <c r="K216" s="70" t="n">
        <f aca="false">I216/D216</f>
        <v>0</v>
      </c>
      <c r="L216" s="72" t="n">
        <f aca="false">F216+I216</f>
        <v>0</v>
      </c>
      <c r="M216" s="73" t="n">
        <f aca="false">G216+J216</f>
        <v>0</v>
      </c>
      <c r="N216" s="74" t="n">
        <f aca="false">H216+K216</f>
        <v>0</v>
      </c>
      <c r="P216" s="41"/>
      <c r="Q216" s="1"/>
      <c r="XFB216" s="0"/>
      <c r="XFC216" s="0"/>
    </row>
    <row r="217" s="40" customFormat="true" ht="23.85" hidden="false" customHeight="false" outlineLevel="0" collapsed="false">
      <c r="A217" s="32" t="s">
        <v>430</v>
      </c>
      <c r="B217" s="33" t="s">
        <v>363</v>
      </c>
      <c r="C217" s="34" t="s">
        <v>46</v>
      </c>
      <c r="D217" s="35" t="n">
        <v>104.7</v>
      </c>
      <c r="E217" s="36" t="n">
        <v>40.7899713467049</v>
      </c>
      <c r="F217" s="68" t="n">
        <v>0</v>
      </c>
      <c r="G217" s="69" t="n">
        <f aca="false">F217*E217</f>
        <v>0</v>
      </c>
      <c r="H217" s="70" t="n">
        <f aca="false">F217/D217</f>
        <v>0</v>
      </c>
      <c r="I217" s="80"/>
      <c r="J217" s="71" t="n">
        <f aca="false">I217*E217</f>
        <v>0</v>
      </c>
      <c r="K217" s="70" t="n">
        <f aca="false">I217/D217</f>
        <v>0</v>
      </c>
      <c r="L217" s="72" t="n">
        <f aca="false">F217+I217</f>
        <v>0</v>
      </c>
      <c r="M217" s="73" t="n">
        <f aca="false">G217+J217</f>
        <v>0</v>
      </c>
      <c r="N217" s="74" t="n">
        <f aca="false">H217+K217</f>
        <v>0</v>
      </c>
      <c r="P217" s="41"/>
      <c r="Q217" s="1"/>
      <c r="XFB217" s="0"/>
      <c r="XFC217" s="0"/>
    </row>
    <row r="218" s="40" customFormat="true" ht="35.05" hidden="false" customHeight="false" outlineLevel="0" collapsed="false">
      <c r="A218" s="32" t="s">
        <v>431</v>
      </c>
      <c r="B218" s="33" t="s">
        <v>432</v>
      </c>
      <c r="C218" s="34" t="s">
        <v>96</v>
      </c>
      <c r="D218" s="35" t="n">
        <v>168.7</v>
      </c>
      <c r="E218" s="36" t="n">
        <v>122.759988144635</v>
      </c>
      <c r="F218" s="68" t="n">
        <v>0</v>
      </c>
      <c r="G218" s="69" t="n">
        <f aca="false">F218*E218</f>
        <v>0</v>
      </c>
      <c r="H218" s="70" t="n">
        <f aca="false">F218/D218</f>
        <v>0</v>
      </c>
      <c r="I218" s="80"/>
      <c r="J218" s="71" t="n">
        <f aca="false">I218*E218</f>
        <v>0</v>
      </c>
      <c r="K218" s="70" t="n">
        <f aca="false">I218/D218</f>
        <v>0</v>
      </c>
      <c r="L218" s="72" t="n">
        <f aca="false">F218+I218</f>
        <v>0</v>
      </c>
      <c r="M218" s="73" t="n">
        <f aca="false">G218+J218</f>
        <v>0</v>
      </c>
      <c r="N218" s="74" t="n">
        <f aca="false">H218+K218</f>
        <v>0</v>
      </c>
      <c r="P218" s="41"/>
      <c r="Q218" s="1"/>
      <c r="XFB218" s="0"/>
      <c r="XFC218" s="0"/>
    </row>
    <row r="219" s="40" customFormat="true" ht="35.05" hidden="false" customHeight="false" outlineLevel="0" collapsed="false">
      <c r="A219" s="32" t="s">
        <v>433</v>
      </c>
      <c r="B219" s="33" t="s">
        <v>434</v>
      </c>
      <c r="C219" s="34" t="s">
        <v>96</v>
      </c>
      <c r="D219" s="35" t="n">
        <v>104.7</v>
      </c>
      <c r="E219" s="36" t="n">
        <v>155.259980897803</v>
      </c>
      <c r="F219" s="68" t="n">
        <v>0</v>
      </c>
      <c r="G219" s="69" t="n">
        <f aca="false">F219*E219</f>
        <v>0</v>
      </c>
      <c r="H219" s="70" t="n">
        <f aca="false">F219/D219</f>
        <v>0</v>
      </c>
      <c r="I219" s="80"/>
      <c r="J219" s="71" t="n">
        <f aca="false">I219*E219</f>
        <v>0</v>
      </c>
      <c r="K219" s="70" t="n">
        <f aca="false">I219/D219</f>
        <v>0</v>
      </c>
      <c r="L219" s="72" t="n">
        <f aca="false">F219+I219</f>
        <v>0</v>
      </c>
      <c r="M219" s="73" t="n">
        <f aca="false">G219+J219</f>
        <v>0</v>
      </c>
      <c r="N219" s="74" t="n">
        <f aca="false">H219+K219</f>
        <v>0</v>
      </c>
      <c r="P219" s="41"/>
      <c r="Q219" s="1"/>
      <c r="XFB219" s="0"/>
      <c r="XFC219" s="0"/>
    </row>
    <row r="220" s="40" customFormat="true" ht="15" hidden="false" customHeight="false" outlineLevel="0" collapsed="false">
      <c r="A220" s="76" t="s">
        <v>435</v>
      </c>
      <c r="B220" s="78" t="s">
        <v>436</v>
      </c>
      <c r="C220" s="58"/>
      <c r="D220" s="59"/>
      <c r="E220" s="60"/>
      <c r="F220" s="61"/>
      <c r="G220" s="62"/>
      <c r="H220" s="63"/>
      <c r="I220" s="79"/>
      <c r="J220" s="62"/>
      <c r="K220" s="63"/>
      <c r="L220" s="65"/>
      <c r="M220" s="65"/>
      <c r="N220" s="65"/>
      <c r="P220" s="41"/>
      <c r="Q220" s="1"/>
      <c r="XFB220" s="0"/>
      <c r="XFC220" s="0"/>
    </row>
    <row r="221" s="40" customFormat="true" ht="13.8" hidden="false" customHeight="false" outlineLevel="0" collapsed="false">
      <c r="A221" s="32" t="s">
        <v>437</v>
      </c>
      <c r="B221" s="33" t="s">
        <v>438</v>
      </c>
      <c r="C221" s="34" t="s">
        <v>57</v>
      </c>
      <c r="D221" s="35" t="n">
        <v>2</v>
      </c>
      <c r="E221" s="36" t="n">
        <v>1261.3</v>
      </c>
      <c r="F221" s="68" t="n">
        <v>0</v>
      </c>
      <c r="G221" s="69" t="n">
        <f aca="false">F221*E221</f>
        <v>0</v>
      </c>
      <c r="H221" s="70" t="n">
        <f aca="false">F221/D221</f>
        <v>0</v>
      </c>
      <c r="I221" s="80"/>
      <c r="J221" s="71" t="n">
        <f aca="false">I221*E221</f>
        <v>0</v>
      </c>
      <c r="K221" s="70" t="n">
        <f aca="false">I221/D221</f>
        <v>0</v>
      </c>
      <c r="L221" s="72" t="n">
        <f aca="false">F221+I221</f>
        <v>0</v>
      </c>
      <c r="M221" s="73" t="n">
        <f aca="false">G221+J221</f>
        <v>0</v>
      </c>
      <c r="N221" s="74" t="n">
        <f aca="false">H221+K221</f>
        <v>0</v>
      </c>
      <c r="P221" s="41"/>
      <c r="Q221" s="1"/>
      <c r="XFB221" s="0"/>
      <c r="XFC221" s="0"/>
    </row>
    <row r="222" s="40" customFormat="true" ht="23.85" hidden="false" customHeight="false" outlineLevel="0" collapsed="false">
      <c r="A222" s="32" t="s">
        <v>439</v>
      </c>
      <c r="B222" s="33" t="s">
        <v>440</v>
      </c>
      <c r="C222" s="34" t="s">
        <v>424</v>
      </c>
      <c r="D222" s="35" t="n">
        <v>1</v>
      </c>
      <c r="E222" s="36" t="n">
        <v>1025.69</v>
      </c>
      <c r="F222" s="68" t="n">
        <v>0</v>
      </c>
      <c r="G222" s="69" t="n">
        <f aca="false">F222*E222</f>
        <v>0</v>
      </c>
      <c r="H222" s="70" t="n">
        <f aca="false">F222/D222</f>
        <v>0</v>
      </c>
      <c r="I222" s="80"/>
      <c r="J222" s="71" t="n">
        <f aca="false">I222*E222</f>
        <v>0</v>
      </c>
      <c r="K222" s="70" t="n">
        <f aca="false">I222/D222</f>
        <v>0</v>
      </c>
      <c r="L222" s="72" t="n">
        <f aca="false">F222+I222</f>
        <v>0</v>
      </c>
      <c r="M222" s="73" t="n">
        <f aca="false">G222+J222</f>
        <v>0</v>
      </c>
      <c r="N222" s="74" t="n">
        <f aca="false">H222+K222</f>
        <v>0</v>
      </c>
      <c r="P222" s="41"/>
      <c r="Q222" s="1"/>
      <c r="XFB222" s="0"/>
      <c r="XFC222" s="0"/>
    </row>
    <row r="223" s="40" customFormat="true" ht="23.85" hidden="false" customHeight="false" outlineLevel="0" collapsed="false">
      <c r="A223" s="32" t="s">
        <v>441</v>
      </c>
      <c r="B223" s="33" t="s">
        <v>442</v>
      </c>
      <c r="C223" s="34" t="s">
        <v>424</v>
      </c>
      <c r="D223" s="35" t="n">
        <v>2</v>
      </c>
      <c r="E223" s="36" t="n">
        <v>3466.88</v>
      </c>
      <c r="F223" s="68" t="n">
        <v>0</v>
      </c>
      <c r="G223" s="69" t="n">
        <f aca="false">F223*E223</f>
        <v>0</v>
      </c>
      <c r="H223" s="70" t="n">
        <f aca="false">F223/D223</f>
        <v>0</v>
      </c>
      <c r="I223" s="80"/>
      <c r="J223" s="71" t="n">
        <f aca="false">I223*E223</f>
        <v>0</v>
      </c>
      <c r="K223" s="70" t="n">
        <f aca="false">I223/D223</f>
        <v>0</v>
      </c>
      <c r="L223" s="72" t="n">
        <f aca="false">F223+I223</f>
        <v>0</v>
      </c>
      <c r="M223" s="73" t="n">
        <f aca="false">G223+J223</f>
        <v>0</v>
      </c>
      <c r="N223" s="74" t="n">
        <f aca="false">H223+K223</f>
        <v>0</v>
      </c>
      <c r="P223" s="41"/>
      <c r="Q223" s="1"/>
      <c r="XFB223" s="0"/>
      <c r="XFC223" s="0"/>
    </row>
    <row r="224" s="40" customFormat="true" ht="15" hidden="false" customHeight="false" outlineLevel="0" collapsed="false">
      <c r="A224" s="76" t="s">
        <v>443</v>
      </c>
      <c r="B224" s="78" t="s">
        <v>444</v>
      </c>
      <c r="C224" s="58"/>
      <c r="D224" s="59"/>
      <c r="E224" s="60"/>
      <c r="F224" s="61"/>
      <c r="G224" s="62"/>
      <c r="H224" s="63"/>
      <c r="I224" s="79"/>
      <c r="J224" s="62"/>
      <c r="K224" s="63"/>
      <c r="L224" s="65"/>
      <c r="M224" s="65"/>
      <c r="N224" s="65"/>
      <c r="P224" s="41"/>
      <c r="Q224" s="1"/>
      <c r="XFB224" s="0"/>
      <c r="XFC224" s="0"/>
    </row>
    <row r="225" s="40" customFormat="true" ht="23.85" hidden="false" customHeight="false" outlineLevel="0" collapsed="false">
      <c r="A225" s="32" t="s">
        <v>445</v>
      </c>
      <c r="B225" s="33" t="s">
        <v>446</v>
      </c>
      <c r="C225" s="34" t="s">
        <v>337</v>
      </c>
      <c r="D225" s="35" t="n">
        <v>5</v>
      </c>
      <c r="E225" s="36" t="n">
        <v>108.26</v>
      </c>
      <c r="F225" s="68" t="n">
        <v>0</v>
      </c>
      <c r="G225" s="69" t="n">
        <f aca="false">F225*E225</f>
        <v>0</v>
      </c>
      <c r="H225" s="70" t="n">
        <f aca="false">F225/D225</f>
        <v>0</v>
      </c>
      <c r="I225" s="80"/>
      <c r="J225" s="71" t="n">
        <f aca="false">I225*E225</f>
        <v>0</v>
      </c>
      <c r="K225" s="70" t="n">
        <f aca="false">I225/D225</f>
        <v>0</v>
      </c>
      <c r="L225" s="72" t="n">
        <f aca="false">F225+I225</f>
        <v>0</v>
      </c>
      <c r="M225" s="73" t="n">
        <f aca="false">G225+J225</f>
        <v>0</v>
      </c>
      <c r="N225" s="74" t="n">
        <f aca="false">H225+K225</f>
        <v>0</v>
      </c>
      <c r="P225" s="41"/>
      <c r="Q225" s="1"/>
      <c r="XFB225" s="0"/>
      <c r="XFC225" s="0"/>
    </row>
    <row r="226" s="40" customFormat="true" ht="23.85" hidden="false" customHeight="false" outlineLevel="0" collapsed="false">
      <c r="A226" s="32" t="s">
        <v>447</v>
      </c>
      <c r="B226" s="33" t="s">
        <v>448</v>
      </c>
      <c r="C226" s="34" t="s">
        <v>424</v>
      </c>
      <c r="D226" s="35" t="n">
        <v>1</v>
      </c>
      <c r="E226" s="36" t="n">
        <v>2353.63</v>
      </c>
      <c r="F226" s="68" t="n">
        <v>0</v>
      </c>
      <c r="G226" s="69" t="n">
        <f aca="false">F226*E226</f>
        <v>0</v>
      </c>
      <c r="H226" s="70" t="n">
        <f aca="false">F226/D226</f>
        <v>0</v>
      </c>
      <c r="I226" s="80"/>
      <c r="J226" s="71" t="n">
        <f aca="false">I226*E226</f>
        <v>0</v>
      </c>
      <c r="K226" s="70" t="n">
        <f aca="false">I226/D226</f>
        <v>0</v>
      </c>
      <c r="L226" s="72" t="n">
        <f aca="false">F226+I226</f>
        <v>0</v>
      </c>
      <c r="M226" s="73" t="n">
        <f aca="false">G226+J226</f>
        <v>0</v>
      </c>
      <c r="N226" s="74" t="n">
        <f aca="false">H226+K226</f>
        <v>0</v>
      </c>
      <c r="P226" s="41"/>
      <c r="Q226" s="1"/>
      <c r="XFB226" s="0"/>
      <c r="XFC226" s="0"/>
    </row>
    <row r="227" s="40" customFormat="true" ht="23.85" hidden="false" customHeight="false" outlineLevel="0" collapsed="false">
      <c r="A227" s="32" t="s">
        <v>449</v>
      </c>
      <c r="B227" s="33" t="s">
        <v>450</v>
      </c>
      <c r="C227" s="34" t="s">
        <v>424</v>
      </c>
      <c r="D227" s="35" t="n">
        <v>4</v>
      </c>
      <c r="E227" s="36" t="n">
        <v>93.22</v>
      </c>
      <c r="F227" s="68" t="n">
        <v>0</v>
      </c>
      <c r="G227" s="69" t="n">
        <f aca="false">F227*E227</f>
        <v>0</v>
      </c>
      <c r="H227" s="70" t="n">
        <f aca="false">F227/D227</f>
        <v>0</v>
      </c>
      <c r="I227" s="80"/>
      <c r="J227" s="71" t="n">
        <f aca="false">I227*E227</f>
        <v>0</v>
      </c>
      <c r="K227" s="70" t="n">
        <f aca="false">I227/D227</f>
        <v>0</v>
      </c>
      <c r="L227" s="72" t="n">
        <f aca="false">F227+I227</f>
        <v>0</v>
      </c>
      <c r="M227" s="73" t="n">
        <f aca="false">G227+J227</f>
        <v>0</v>
      </c>
      <c r="N227" s="74" t="n">
        <f aca="false">H227+K227</f>
        <v>0</v>
      </c>
      <c r="P227" s="41"/>
      <c r="Q227" s="1"/>
      <c r="XFB227" s="0"/>
      <c r="XFC227" s="0"/>
    </row>
    <row r="228" s="40" customFormat="true" ht="13.8" hidden="false" customHeight="false" outlineLevel="0" collapsed="false">
      <c r="A228" s="32" t="s">
        <v>451</v>
      </c>
      <c r="B228" s="33" t="s">
        <v>452</v>
      </c>
      <c r="C228" s="34" t="s">
        <v>424</v>
      </c>
      <c r="D228" s="35" t="n">
        <v>4</v>
      </c>
      <c r="E228" s="36" t="n">
        <v>101.88</v>
      </c>
      <c r="F228" s="68" t="n">
        <v>0</v>
      </c>
      <c r="G228" s="69" t="n">
        <f aca="false">F228*E228</f>
        <v>0</v>
      </c>
      <c r="H228" s="70" t="n">
        <f aca="false">F228/D228</f>
        <v>0</v>
      </c>
      <c r="I228" s="80"/>
      <c r="J228" s="71" t="n">
        <f aca="false">I228*E228</f>
        <v>0</v>
      </c>
      <c r="K228" s="70" t="n">
        <f aca="false">I228/D228</f>
        <v>0</v>
      </c>
      <c r="L228" s="72" t="n">
        <f aca="false">F228+I228</f>
        <v>0</v>
      </c>
      <c r="M228" s="73" t="n">
        <f aca="false">G228+J228</f>
        <v>0</v>
      </c>
      <c r="N228" s="74" t="n">
        <f aca="false">H228+K228</f>
        <v>0</v>
      </c>
      <c r="P228" s="41"/>
      <c r="Q228" s="1"/>
      <c r="XFB228" s="0"/>
      <c r="XFC228" s="0"/>
    </row>
    <row r="229" s="40" customFormat="true" ht="13.8" hidden="false" customHeight="false" outlineLevel="0" collapsed="false">
      <c r="A229" s="32" t="s">
        <v>453</v>
      </c>
      <c r="B229" s="33" t="s">
        <v>454</v>
      </c>
      <c r="C229" s="34" t="s">
        <v>424</v>
      </c>
      <c r="D229" s="35" t="n">
        <v>2</v>
      </c>
      <c r="E229" s="36" t="n">
        <v>197.86</v>
      </c>
      <c r="F229" s="68" t="n">
        <v>0</v>
      </c>
      <c r="G229" s="69" t="n">
        <f aca="false">F229*E229</f>
        <v>0</v>
      </c>
      <c r="H229" s="70" t="n">
        <f aca="false">F229/D229</f>
        <v>0</v>
      </c>
      <c r="I229" s="80"/>
      <c r="J229" s="71" t="n">
        <f aca="false">I229*E229</f>
        <v>0</v>
      </c>
      <c r="K229" s="70" t="n">
        <f aca="false">I229/D229</f>
        <v>0</v>
      </c>
      <c r="L229" s="72" t="n">
        <f aca="false">F229+I229</f>
        <v>0</v>
      </c>
      <c r="M229" s="73" t="n">
        <f aca="false">G229+J229</f>
        <v>0</v>
      </c>
      <c r="N229" s="74" t="n">
        <f aca="false">H229+K229</f>
        <v>0</v>
      </c>
      <c r="P229" s="41"/>
      <c r="Q229" s="1"/>
      <c r="XFB229" s="0"/>
      <c r="XFC229" s="0"/>
    </row>
    <row r="230" s="40" customFormat="true" ht="48.7" hidden="false" customHeight="false" outlineLevel="0" collapsed="false">
      <c r="A230" s="32" t="s">
        <v>455</v>
      </c>
      <c r="B230" s="33" t="s">
        <v>456</v>
      </c>
      <c r="C230" s="34" t="s">
        <v>57</v>
      </c>
      <c r="D230" s="35" t="n">
        <v>1</v>
      </c>
      <c r="E230" s="36" t="n">
        <v>801.95</v>
      </c>
      <c r="F230" s="68" t="n">
        <v>0</v>
      </c>
      <c r="G230" s="69" t="n">
        <f aca="false">F230*E230</f>
        <v>0</v>
      </c>
      <c r="H230" s="70" t="n">
        <f aca="false">F230/D230</f>
        <v>0</v>
      </c>
      <c r="I230" s="80"/>
      <c r="J230" s="71" t="n">
        <f aca="false">I230*E230</f>
        <v>0</v>
      </c>
      <c r="K230" s="70" t="n">
        <f aca="false">I230/D230</f>
        <v>0</v>
      </c>
      <c r="L230" s="72" t="n">
        <f aca="false">F230+I230</f>
        <v>0</v>
      </c>
      <c r="M230" s="73" t="n">
        <f aca="false">G230+J230</f>
        <v>0</v>
      </c>
      <c r="N230" s="74" t="n">
        <f aca="false">H230+K230</f>
        <v>0</v>
      </c>
      <c r="P230" s="41"/>
      <c r="Q230" s="1"/>
      <c r="XFB230" s="0"/>
      <c r="XFC230" s="0"/>
    </row>
    <row r="231" s="40" customFormat="true" ht="25.1" hidden="false" customHeight="false" outlineLevel="0" collapsed="false">
      <c r="A231" s="32" t="s">
        <v>457</v>
      </c>
      <c r="B231" s="33" t="s">
        <v>458</v>
      </c>
      <c r="C231" s="34" t="s">
        <v>337</v>
      </c>
      <c r="D231" s="35" t="n">
        <v>1</v>
      </c>
      <c r="E231" s="36" t="n">
        <v>2132.33</v>
      </c>
      <c r="F231" s="68" t="n">
        <v>0</v>
      </c>
      <c r="G231" s="69" t="n">
        <f aca="false">F231*E231</f>
        <v>0</v>
      </c>
      <c r="H231" s="70" t="n">
        <f aca="false">F231/D231</f>
        <v>0</v>
      </c>
      <c r="I231" s="80"/>
      <c r="J231" s="71" t="n">
        <f aca="false">I231*E231</f>
        <v>0</v>
      </c>
      <c r="K231" s="70" t="n">
        <f aca="false">I231/D231</f>
        <v>0</v>
      </c>
      <c r="L231" s="72" t="n">
        <f aca="false">F231+I231</f>
        <v>0</v>
      </c>
      <c r="M231" s="73" t="n">
        <f aca="false">G231+J231</f>
        <v>0</v>
      </c>
      <c r="N231" s="74" t="n">
        <f aca="false">H231+K231</f>
        <v>0</v>
      </c>
      <c r="P231" s="41"/>
      <c r="Q231" s="1"/>
      <c r="XFB231" s="0"/>
      <c r="XFC231" s="0"/>
    </row>
    <row r="232" s="40" customFormat="true" ht="13.8" hidden="false" customHeight="false" outlineLevel="0" collapsed="false">
      <c r="A232" s="47" t="n">
        <v>15</v>
      </c>
      <c r="B232" s="75" t="s">
        <v>459</v>
      </c>
      <c r="C232" s="49"/>
      <c r="D232" s="50"/>
      <c r="E232" s="51"/>
      <c r="F232" s="52"/>
      <c r="G232" s="53"/>
      <c r="H232" s="54"/>
      <c r="I232" s="50"/>
      <c r="J232" s="55" t="n">
        <f aca="false">SUM(J234:J321)</f>
        <v>0</v>
      </c>
      <c r="K232" s="54"/>
      <c r="L232" s="53"/>
      <c r="M232" s="53"/>
      <c r="N232" s="54"/>
      <c r="P232" s="41"/>
      <c r="Q232" s="1"/>
      <c r="XFB232" s="0"/>
      <c r="XFC232" s="0"/>
    </row>
    <row r="233" s="40" customFormat="true" ht="15" hidden="false" customHeight="false" outlineLevel="0" collapsed="false">
      <c r="A233" s="76" t="s">
        <v>460</v>
      </c>
      <c r="B233" s="78" t="s">
        <v>461</v>
      </c>
      <c r="C233" s="58"/>
      <c r="D233" s="59"/>
      <c r="E233" s="60"/>
      <c r="F233" s="61"/>
      <c r="G233" s="62"/>
      <c r="H233" s="63"/>
      <c r="I233" s="79"/>
      <c r="J233" s="62"/>
      <c r="K233" s="63"/>
      <c r="L233" s="65"/>
      <c r="M233" s="65"/>
      <c r="N233" s="65"/>
      <c r="P233" s="41"/>
      <c r="Q233" s="1"/>
      <c r="XFB233" s="0"/>
      <c r="XFC233" s="0"/>
    </row>
    <row r="234" s="40" customFormat="true" ht="48.7" hidden="false" customHeight="false" outlineLevel="0" collapsed="false">
      <c r="A234" s="32" t="s">
        <v>462</v>
      </c>
      <c r="B234" s="33" t="s">
        <v>463</v>
      </c>
      <c r="C234" s="34" t="s">
        <v>93</v>
      </c>
      <c r="D234" s="35" t="n">
        <v>1</v>
      </c>
      <c r="E234" s="36" t="n">
        <v>12824.19</v>
      </c>
      <c r="F234" s="68" t="n">
        <v>0</v>
      </c>
      <c r="G234" s="69" t="n">
        <f aca="false">F234*E234</f>
        <v>0</v>
      </c>
      <c r="H234" s="70" t="n">
        <f aca="false">F234/D234</f>
        <v>0</v>
      </c>
      <c r="I234" s="80"/>
      <c r="J234" s="71" t="n">
        <f aca="false">I234*E234</f>
        <v>0</v>
      </c>
      <c r="K234" s="70" t="n">
        <f aca="false">I234/D234</f>
        <v>0</v>
      </c>
      <c r="L234" s="72" t="n">
        <f aca="false">F234+I234</f>
        <v>0</v>
      </c>
      <c r="M234" s="73" t="n">
        <f aca="false">G234+J234</f>
        <v>0</v>
      </c>
      <c r="N234" s="74" t="n">
        <f aca="false">H234+K234</f>
        <v>0</v>
      </c>
      <c r="P234" s="41"/>
      <c r="Q234" s="1"/>
      <c r="XFB234" s="0"/>
      <c r="XFC234" s="0"/>
    </row>
    <row r="235" s="40" customFormat="true" ht="57.45" hidden="false" customHeight="false" outlineLevel="0" collapsed="false">
      <c r="A235" s="32" t="s">
        <v>464</v>
      </c>
      <c r="B235" s="33" t="s">
        <v>465</v>
      </c>
      <c r="C235" s="34" t="s">
        <v>93</v>
      </c>
      <c r="D235" s="35" t="n">
        <v>1</v>
      </c>
      <c r="E235" s="36" t="n">
        <v>1648.96</v>
      </c>
      <c r="F235" s="68" t="n">
        <v>0</v>
      </c>
      <c r="G235" s="69" t="n">
        <f aca="false">F235*E235</f>
        <v>0</v>
      </c>
      <c r="H235" s="70" t="n">
        <f aca="false">F235/D235</f>
        <v>0</v>
      </c>
      <c r="I235" s="80"/>
      <c r="J235" s="71" t="n">
        <f aca="false">I235*E235</f>
        <v>0</v>
      </c>
      <c r="K235" s="70" t="n">
        <f aca="false">I235/D235</f>
        <v>0</v>
      </c>
      <c r="L235" s="72" t="n">
        <f aca="false">F235+I235</f>
        <v>0</v>
      </c>
      <c r="M235" s="73" t="n">
        <f aca="false">G235+J235</f>
        <v>0</v>
      </c>
      <c r="N235" s="74" t="n">
        <f aca="false">H235+K235</f>
        <v>0</v>
      </c>
      <c r="P235" s="41"/>
      <c r="Q235" s="1"/>
      <c r="XFB235" s="0"/>
      <c r="XFC235" s="0"/>
    </row>
    <row r="236" s="40" customFormat="true" ht="57.45" hidden="false" customHeight="false" outlineLevel="0" collapsed="false">
      <c r="A236" s="32" t="s">
        <v>466</v>
      </c>
      <c r="B236" s="33" t="s">
        <v>467</v>
      </c>
      <c r="C236" s="34" t="s">
        <v>93</v>
      </c>
      <c r="D236" s="35" t="n">
        <v>1</v>
      </c>
      <c r="E236" s="36" t="n">
        <v>1567.81</v>
      </c>
      <c r="F236" s="68" t="n">
        <v>0</v>
      </c>
      <c r="G236" s="69" t="n">
        <f aca="false">F236*E236</f>
        <v>0</v>
      </c>
      <c r="H236" s="70" t="n">
        <f aca="false">F236/D236</f>
        <v>0</v>
      </c>
      <c r="I236" s="80"/>
      <c r="J236" s="71" t="n">
        <f aca="false">I236*E236</f>
        <v>0</v>
      </c>
      <c r="K236" s="70" t="n">
        <f aca="false">I236/D236</f>
        <v>0</v>
      </c>
      <c r="L236" s="72" t="n">
        <f aca="false">F236+I236</f>
        <v>0</v>
      </c>
      <c r="M236" s="73" t="n">
        <f aca="false">G236+J236</f>
        <v>0</v>
      </c>
      <c r="N236" s="74" t="n">
        <f aca="false">H236+K236</f>
        <v>0</v>
      </c>
      <c r="P236" s="41"/>
      <c r="Q236" s="1"/>
      <c r="XFB236" s="0"/>
      <c r="XFC236" s="0"/>
    </row>
    <row r="237" s="40" customFormat="true" ht="57.45" hidden="false" customHeight="false" outlineLevel="0" collapsed="false">
      <c r="A237" s="32" t="s">
        <v>468</v>
      </c>
      <c r="B237" s="33" t="s">
        <v>469</v>
      </c>
      <c r="C237" s="34" t="s">
        <v>93</v>
      </c>
      <c r="D237" s="35" t="n">
        <v>1</v>
      </c>
      <c r="E237" s="36" t="n">
        <v>2753.71</v>
      </c>
      <c r="F237" s="68" t="n">
        <v>0</v>
      </c>
      <c r="G237" s="69" t="n">
        <f aca="false">F237*E237</f>
        <v>0</v>
      </c>
      <c r="H237" s="70" t="n">
        <f aca="false">F237/D237</f>
        <v>0</v>
      </c>
      <c r="I237" s="80"/>
      <c r="J237" s="71" t="n">
        <f aca="false">I237*E237</f>
        <v>0</v>
      </c>
      <c r="K237" s="70" t="n">
        <f aca="false">I237/D237</f>
        <v>0</v>
      </c>
      <c r="L237" s="72" t="n">
        <f aca="false">F237+I237</f>
        <v>0</v>
      </c>
      <c r="M237" s="73" t="n">
        <f aca="false">G237+J237</f>
        <v>0</v>
      </c>
      <c r="N237" s="74" t="n">
        <f aca="false">H237+K237</f>
        <v>0</v>
      </c>
      <c r="P237" s="41"/>
      <c r="Q237" s="1"/>
      <c r="XFB237" s="0"/>
      <c r="XFC237" s="0"/>
    </row>
    <row r="238" s="40" customFormat="true" ht="57.45" hidden="false" customHeight="false" outlineLevel="0" collapsed="false">
      <c r="A238" s="32" t="s">
        <v>470</v>
      </c>
      <c r="B238" s="33" t="s">
        <v>471</v>
      </c>
      <c r="C238" s="34" t="s">
        <v>93</v>
      </c>
      <c r="D238" s="35" t="n">
        <v>1</v>
      </c>
      <c r="E238" s="36" t="n">
        <v>5406.8</v>
      </c>
      <c r="F238" s="68" t="n">
        <v>0</v>
      </c>
      <c r="G238" s="69" t="n">
        <f aca="false">F238*E238</f>
        <v>0</v>
      </c>
      <c r="H238" s="70" t="n">
        <f aca="false">F238/D238</f>
        <v>0</v>
      </c>
      <c r="I238" s="80"/>
      <c r="J238" s="71" t="n">
        <f aca="false">I238*E238</f>
        <v>0</v>
      </c>
      <c r="K238" s="70" t="n">
        <f aca="false">I238/D238</f>
        <v>0</v>
      </c>
      <c r="L238" s="72" t="n">
        <f aca="false">F238+I238</f>
        <v>0</v>
      </c>
      <c r="M238" s="73" t="n">
        <f aca="false">G238+J238</f>
        <v>0</v>
      </c>
      <c r="N238" s="74" t="n">
        <f aca="false">H238+K238</f>
        <v>0</v>
      </c>
      <c r="P238" s="41"/>
      <c r="Q238" s="1"/>
      <c r="XFB238" s="0"/>
      <c r="XFC238" s="0"/>
    </row>
    <row r="239" s="40" customFormat="true" ht="46.25" hidden="false" customHeight="false" outlineLevel="0" collapsed="false">
      <c r="A239" s="32" t="s">
        <v>472</v>
      </c>
      <c r="B239" s="33" t="s">
        <v>473</v>
      </c>
      <c r="C239" s="34" t="s">
        <v>57</v>
      </c>
      <c r="D239" s="35" t="n">
        <v>2</v>
      </c>
      <c r="E239" s="36" t="n">
        <v>1976.88</v>
      </c>
      <c r="F239" s="68" t="n">
        <v>0</v>
      </c>
      <c r="G239" s="69" t="n">
        <f aca="false">F239*E239</f>
        <v>0</v>
      </c>
      <c r="H239" s="70" t="n">
        <f aca="false">F239/D239</f>
        <v>0</v>
      </c>
      <c r="I239" s="80"/>
      <c r="J239" s="71" t="n">
        <f aca="false">I239*E239</f>
        <v>0</v>
      </c>
      <c r="K239" s="70" t="n">
        <f aca="false">I239/D239</f>
        <v>0</v>
      </c>
      <c r="L239" s="72" t="n">
        <f aca="false">F239+I239</f>
        <v>0</v>
      </c>
      <c r="M239" s="73" t="n">
        <f aca="false">G239+J239</f>
        <v>0</v>
      </c>
      <c r="N239" s="74" t="n">
        <f aca="false">H239+K239</f>
        <v>0</v>
      </c>
      <c r="P239" s="41"/>
      <c r="Q239" s="1"/>
      <c r="XFB239" s="0"/>
      <c r="XFC239" s="0"/>
    </row>
    <row r="240" s="40" customFormat="true" ht="46.25" hidden="false" customHeight="false" outlineLevel="0" collapsed="false">
      <c r="A240" s="32" t="s">
        <v>474</v>
      </c>
      <c r="B240" s="33" t="s">
        <v>475</v>
      </c>
      <c r="C240" s="34" t="s">
        <v>57</v>
      </c>
      <c r="D240" s="35" t="n">
        <v>4</v>
      </c>
      <c r="E240" s="36" t="n">
        <v>798.5</v>
      </c>
      <c r="F240" s="68" t="n">
        <v>0</v>
      </c>
      <c r="G240" s="69" t="n">
        <f aca="false">F240*E240</f>
        <v>0</v>
      </c>
      <c r="H240" s="70" t="n">
        <f aca="false">F240/D240</f>
        <v>0</v>
      </c>
      <c r="I240" s="80"/>
      <c r="J240" s="71" t="n">
        <f aca="false">I240*E240</f>
        <v>0</v>
      </c>
      <c r="K240" s="70" t="n">
        <f aca="false">I240/D240</f>
        <v>0</v>
      </c>
      <c r="L240" s="72" t="n">
        <f aca="false">F240+I240</f>
        <v>0</v>
      </c>
      <c r="M240" s="73" t="n">
        <f aca="false">G240+J240</f>
        <v>0</v>
      </c>
      <c r="N240" s="74" t="n">
        <f aca="false">H240+K240</f>
        <v>0</v>
      </c>
      <c r="P240" s="41"/>
      <c r="Q240" s="1"/>
      <c r="XFB240" s="0"/>
      <c r="XFC240" s="0"/>
    </row>
    <row r="241" s="40" customFormat="true" ht="36.9" hidden="false" customHeight="false" outlineLevel="0" collapsed="false">
      <c r="A241" s="32" t="s">
        <v>476</v>
      </c>
      <c r="B241" s="33" t="s">
        <v>477</v>
      </c>
      <c r="C241" s="34" t="s">
        <v>57</v>
      </c>
      <c r="D241" s="35" t="n">
        <v>1</v>
      </c>
      <c r="E241" s="36" t="n">
        <v>2227.26</v>
      </c>
      <c r="F241" s="68" t="n">
        <v>0</v>
      </c>
      <c r="G241" s="69" t="n">
        <f aca="false">F241*E241</f>
        <v>0</v>
      </c>
      <c r="H241" s="70" t="n">
        <f aca="false">F241/D241</f>
        <v>0</v>
      </c>
      <c r="I241" s="80"/>
      <c r="J241" s="71" t="n">
        <f aca="false">I241*E241</f>
        <v>0</v>
      </c>
      <c r="K241" s="70" t="n">
        <f aca="false">I241/D241</f>
        <v>0</v>
      </c>
      <c r="L241" s="72" t="n">
        <f aca="false">F241+I241</f>
        <v>0</v>
      </c>
      <c r="M241" s="73" t="n">
        <f aca="false">G241+J241</f>
        <v>0</v>
      </c>
      <c r="N241" s="74" t="n">
        <f aca="false">H241+K241</f>
        <v>0</v>
      </c>
      <c r="P241" s="41"/>
      <c r="Q241" s="1"/>
      <c r="XFB241" s="0"/>
      <c r="XFC241" s="0"/>
    </row>
    <row r="242" s="40" customFormat="true" ht="15" hidden="false" customHeight="false" outlineLevel="0" collapsed="false">
      <c r="A242" s="76" t="s">
        <v>478</v>
      </c>
      <c r="B242" s="78" t="s">
        <v>479</v>
      </c>
      <c r="C242" s="58"/>
      <c r="D242" s="59"/>
      <c r="E242" s="60"/>
      <c r="F242" s="61"/>
      <c r="G242" s="62"/>
      <c r="H242" s="63"/>
      <c r="I242" s="79"/>
      <c r="J242" s="62"/>
      <c r="K242" s="63"/>
      <c r="L242" s="65"/>
      <c r="M242" s="65"/>
      <c r="N242" s="65"/>
      <c r="P242" s="41"/>
      <c r="Q242" s="1"/>
      <c r="XFB242" s="0"/>
      <c r="XFC242" s="0"/>
    </row>
    <row r="243" s="40" customFormat="true" ht="36.9" hidden="false" customHeight="false" outlineLevel="0" collapsed="false">
      <c r="A243" s="32" t="s">
        <v>480</v>
      </c>
      <c r="B243" s="33" t="s">
        <v>481</v>
      </c>
      <c r="C243" s="34" t="s">
        <v>93</v>
      </c>
      <c r="D243" s="35" t="n">
        <v>283</v>
      </c>
      <c r="E243" s="36" t="n">
        <v>22.71</v>
      </c>
      <c r="F243" s="68" t="n">
        <v>0</v>
      </c>
      <c r="G243" s="69" t="n">
        <f aca="false">F243*E243</f>
        <v>0</v>
      </c>
      <c r="H243" s="70" t="n">
        <f aca="false">F243/D243</f>
        <v>0</v>
      </c>
      <c r="I243" s="80"/>
      <c r="J243" s="71" t="n">
        <f aca="false">I243*E243</f>
        <v>0</v>
      </c>
      <c r="K243" s="70" t="n">
        <f aca="false">I243/D243</f>
        <v>0</v>
      </c>
      <c r="L243" s="72" t="n">
        <f aca="false">F243+I243</f>
        <v>0</v>
      </c>
      <c r="M243" s="73" t="n">
        <f aca="false">G243+J243</f>
        <v>0</v>
      </c>
      <c r="N243" s="74" t="n">
        <f aca="false">H243+K243</f>
        <v>0</v>
      </c>
      <c r="P243" s="41"/>
      <c r="Q243" s="1"/>
      <c r="XFB243" s="0"/>
      <c r="XFC243" s="0"/>
    </row>
    <row r="244" s="40" customFormat="true" ht="25.1" hidden="false" customHeight="false" outlineLevel="0" collapsed="false">
      <c r="A244" s="32" t="s">
        <v>482</v>
      </c>
      <c r="B244" s="33" t="s">
        <v>483</v>
      </c>
      <c r="C244" s="34" t="s">
        <v>57</v>
      </c>
      <c r="D244" s="35" t="n">
        <v>11</v>
      </c>
      <c r="E244" s="36" t="n">
        <v>13.8</v>
      </c>
      <c r="F244" s="68" t="n">
        <v>0</v>
      </c>
      <c r="G244" s="69" t="n">
        <f aca="false">F244*E244</f>
        <v>0</v>
      </c>
      <c r="H244" s="70" t="n">
        <f aca="false">F244/D244</f>
        <v>0</v>
      </c>
      <c r="I244" s="80"/>
      <c r="J244" s="71" t="n">
        <f aca="false">I244*E244</f>
        <v>0</v>
      </c>
      <c r="K244" s="70" t="n">
        <f aca="false">I244/D244</f>
        <v>0</v>
      </c>
      <c r="L244" s="72" t="n">
        <f aca="false">F244+I244</f>
        <v>0</v>
      </c>
      <c r="M244" s="73" t="n">
        <f aca="false">G244+J244</f>
        <v>0</v>
      </c>
      <c r="N244" s="74" t="n">
        <f aca="false">H244+K244</f>
        <v>0</v>
      </c>
      <c r="P244" s="41"/>
      <c r="Q244" s="1"/>
      <c r="XFB244" s="0"/>
      <c r="XFC244" s="0"/>
    </row>
    <row r="245" s="40" customFormat="true" ht="13.8" hidden="false" customHeight="false" outlineLevel="0" collapsed="false">
      <c r="A245" s="32" t="s">
        <v>484</v>
      </c>
      <c r="B245" s="33" t="s">
        <v>485</v>
      </c>
      <c r="C245" s="34" t="s">
        <v>57</v>
      </c>
      <c r="D245" s="35" t="n">
        <v>240</v>
      </c>
      <c r="E245" s="36" t="n">
        <v>12.11</v>
      </c>
      <c r="F245" s="68" t="n">
        <v>0</v>
      </c>
      <c r="G245" s="69" t="n">
        <f aca="false">F245*E245</f>
        <v>0</v>
      </c>
      <c r="H245" s="70" t="n">
        <f aca="false">F245/D245</f>
        <v>0</v>
      </c>
      <c r="I245" s="80"/>
      <c r="J245" s="71" t="n">
        <f aca="false">I245*E245</f>
        <v>0</v>
      </c>
      <c r="K245" s="70" t="n">
        <f aca="false">I245/D245</f>
        <v>0</v>
      </c>
      <c r="L245" s="72" t="n">
        <f aca="false">F245+I245</f>
        <v>0</v>
      </c>
      <c r="M245" s="73" t="n">
        <f aca="false">G245+J245</f>
        <v>0</v>
      </c>
      <c r="N245" s="74" t="n">
        <f aca="false">H245+K245</f>
        <v>0</v>
      </c>
      <c r="P245" s="41"/>
      <c r="Q245" s="1"/>
      <c r="XFB245" s="0"/>
      <c r="XFC245" s="0"/>
    </row>
    <row r="246" s="40" customFormat="true" ht="13.8" hidden="false" customHeight="false" outlineLevel="0" collapsed="false">
      <c r="A246" s="32" t="s">
        <v>486</v>
      </c>
      <c r="B246" s="33" t="s">
        <v>487</v>
      </c>
      <c r="C246" s="34" t="s">
        <v>93</v>
      </c>
      <c r="D246" s="35" t="n">
        <v>7</v>
      </c>
      <c r="E246" s="36" t="n">
        <v>36.47</v>
      </c>
      <c r="F246" s="68" t="n">
        <v>0</v>
      </c>
      <c r="G246" s="69" t="n">
        <f aca="false">F246*E246</f>
        <v>0</v>
      </c>
      <c r="H246" s="70" t="n">
        <f aca="false">F246/D246</f>
        <v>0</v>
      </c>
      <c r="I246" s="80"/>
      <c r="J246" s="71" t="n">
        <f aca="false">I246*E246</f>
        <v>0</v>
      </c>
      <c r="K246" s="70" t="n">
        <f aca="false">I246/D246</f>
        <v>0</v>
      </c>
      <c r="L246" s="72" t="n">
        <f aca="false">F246+I246</f>
        <v>0</v>
      </c>
      <c r="M246" s="73" t="n">
        <f aca="false">G246+J246</f>
        <v>0</v>
      </c>
      <c r="N246" s="74" t="n">
        <f aca="false">H246+K246</f>
        <v>0</v>
      </c>
      <c r="P246" s="41"/>
      <c r="Q246" s="1"/>
      <c r="XFB246" s="0"/>
      <c r="XFC246" s="0"/>
    </row>
    <row r="247" s="40" customFormat="true" ht="13.8" hidden="false" customHeight="false" outlineLevel="0" collapsed="false">
      <c r="A247" s="32" t="s">
        <v>488</v>
      </c>
      <c r="B247" s="33" t="s">
        <v>489</v>
      </c>
      <c r="C247" s="34" t="s">
        <v>93</v>
      </c>
      <c r="D247" s="35" t="n">
        <v>8</v>
      </c>
      <c r="E247" s="36" t="n">
        <v>461.91</v>
      </c>
      <c r="F247" s="68" t="n">
        <v>0</v>
      </c>
      <c r="G247" s="69" t="n">
        <f aca="false">F247*E247</f>
        <v>0</v>
      </c>
      <c r="H247" s="70" t="n">
        <f aca="false">F247/D247</f>
        <v>0</v>
      </c>
      <c r="I247" s="80"/>
      <c r="J247" s="71" t="n">
        <f aca="false">I247*E247</f>
        <v>0</v>
      </c>
      <c r="K247" s="70" t="n">
        <f aca="false">I247/D247</f>
        <v>0</v>
      </c>
      <c r="L247" s="72" t="n">
        <f aca="false">F247+I247</f>
        <v>0</v>
      </c>
      <c r="M247" s="73" t="n">
        <f aca="false">G247+J247</f>
        <v>0</v>
      </c>
      <c r="N247" s="74" t="n">
        <f aca="false">H247+K247</f>
        <v>0</v>
      </c>
      <c r="P247" s="41"/>
      <c r="Q247" s="1"/>
      <c r="XFB247" s="0"/>
      <c r="XFC247" s="0"/>
    </row>
    <row r="248" s="40" customFormat="true" ht="23.85" hidden="false" customHeight="false" outlineLevel="0" collapsed="false">
      <c r="A248" s="32" t="s">
        <v>490</v>
      </c>
      <c r="B248" s="33" t="s">
        <v>491</v>
      </c>
      <c r="C248" s="34" t="s">
        <v>57</v>
      </c>
      <c r="D248" s="35" t="n">
        <v>1</v>
      </c>
      <c r="E248" s="36" t="n">
        <v>102.16</v>
      </c>
      <c r="F248" s="68" t="n">
        <v>0</v>
      </c>
      <c r="G248" s="69" t="n">
        <f aca="false">F248*E248</f>
        <v>0</v>
      </c>
      <c r="H248" s="70" t="n">
        <f aca="false">F248/D248</f>
        <v>0</v>
      </c>
      <c r="I248" s="80"/>
      <c r="J248" s="71" t="n">
        <f aca="false">I248*E248</f>
        <v>0</v>
      </c>
      <c r="K248" s="70" t="n">
        <f aca="false">I248/D248</f>
        <v>0</v>
      </c>
      <c r="L248" s="72" t="n">
        <f aca="false">F248+I248</f>
        <v>0</v>
      </c>
      <c r="M248" s="73" t="n">
        <f aca="false">G248+J248</f>
        <v>0</v>
      </c>
      <c r="N248" s="74" t="n">
        <f aca="false">H248+K248</f>
        <v>0</v>
      </c>
      <c r="P248" s="41"/>
      <c r="Q248" s="1"/>
      <c r="XFB248" s="0"/>
      <c r="XFC248" s="0"/>
    </row>
    <row r="249" s="40" customFormat="true" ht="23.85" hidden="false" customHeight="false" outlineLevel="0" collapsed="false">
      <c r="A249" s="32" t="s">
        <v>492</v>
      </c>
      <c r="B249" s="33" t="s">
        <v>493</v>
      </c>
      <c r="C249" s="34" t="s">
        <v>57</v>
      </c>
      <c r="D249" s="35" t="n">
        <v>2</v>
      </c>
      <c r="E249" s="36" t="n">
        <v>140.81</v>
      </c>
      <c r="F249" s="68" t="n">
        <v>0</v>
      </c>
      <c r="G249" s="69" t="n">
        <f aca="false">F249*E249</f>
        <v>0</v>
      </c>
      <c r="H249" s="70" t="n">
        <f aca="false">F249/D249</f>
        <v>0</v>
      </c>
      <c r="I249" s="80"/>
      <c r="J249" s="71" t="n">
        <f aca="false">I249*E249</f>
        <v>0</v>
      </c>
      <c r="K249" s="70" t="n">
        <f aca="false">I249/D249</f>
        <v>0</v>
      </c>
      <c r="L249" s="72" t="n">
        <f aca="false">F249+I249</f>
        <v>0</v>
      </c>
      <c r="M249" s="73" t="n">
        <f aca="false">G249+J249</f>
        <v>0</v>
      </c>
      <c r="N249" s="74" t="n">
        <f aca="false">H249+K249</f>
        <v>0</v>
      </c>
      <c r="P249" s="41"/>
      <c r="Q249" s="1"/>
      <c r="XFB249" s="0"/>
      <c r="XFC249" s="0"/>
    </row>
    <row r="250" s="40" customFormat="true" ht="23.85" hidden="false" customHeight="false" outlineLevel="0" collapsed="false">
      <c r="A250" s="32" t="s">
        <v>494</v>
      </c>
      <c r="B250" s="33" t="s">
        <v>495</v>
      </c>
      <c r="C250" s="34" t="s">
        <v>57</v>
      </c>
      <c r="D250" s="35" t="n">
        <v>3</v>
      </c>
      <c r="E250" s="36" t="n">
        <v>191.2</v>
      </c>
      <c r="F250" s="68" t="n">
        <v>0</v>
      </c>
      <c r="G250" s="69" t="n">
        <f aca="false">F250*E250</f>
        <v>0</v>
      </c>
      <c r="H250" s="70" t="n">
        <f aca="false">F250/D250</f>
        <v>0</v>
      </c>
      <c r="I250" s="80"/>
      <c r="J250" s="71" t="n">
        <f aca="false">I250*E250</f>
        <v>0</v>
      </c>
      <c r="K250" s="70" t="n">
        <f aca="false">I250/D250</f>
        <v>0</v>
      </c>
      <c r="L250" s="72" t="n">
        <f aca="false">F250+I250</f>
        <v>0</v>
      </c>
      <c r="M250" s="73" t="n">
        <f aca="false">G250+J250</f>
        <v>0</v>
      </c>
      <c r="N250" s="74" t="n">
        <f aca="false">H250+K250</f>
        <v>0</v>
      </c>
      <c r="P250" s="41"/>
      <c r="Q250" s="1"/>
      <c r="XFB250" s="0"/>
      <c r="XFC250" s="0"/>
    </row>
    <row r="251" s="40" customFormat="true" ht="23.85" hidden="false" customHeight="false" outlineLevel="0" collapsed="false">
      <c r="A251" s="32" t="s">
        <v>496</v>
      </c>
      <c r="B251" s="33" t="s">
        <v>497</v>
      </c>
      <c r="C251" s="34" t="s">
        <v>57</v>
      </c>
      <c r="D251" s="35" t="n">
        <v>3</v>
      </c>
      <c r="E251" s="36" t="n">
        <v>232.77</v>
      </c>
      <c r="F251" s="68" t="n">
        <v>0</v>
      </c>
      <c r="G251" s="69" t="n">
        <f aca="false">F251*E251</f>
        <v>0</v>
      </c>
      <c r="H251" s="70" t="n">
        <f aca="false">F251/D251</f>
        <v>0</v>
      </c>
      <c r="I251" s="80"/>
      <c r="J251" s="71" t="n">
        <f aca="false">I251*E251</f>
        <v>0</v>
      </c>
      <c r="K251" s="70" t="n">
        <f aca="false">I251/D251</f>
        <v>0</v>
      </c>
      <c r="L251" s="72" t="n">
        <f aca="false">F251+I251</f>
        <v>0</v>
      </c>
      <c r="M251" s="73" t="n">
        <f aca="false">G251+J251</f>
        <v>0</v>
      </c>
      <c r="N251" s="74" t="n">
        <f aca="false">H251+K251</f>
        <v>0</v>
      </c>
      <c r="P251" s="41"/>
      <c r="Q251" s="1"/>
      <c r="XFB251" s="0"/>
      <c r="XFC251" s="0"/>
    </row>
    <row r="252" s="40" customFormat="true" ht="48.7" hidden="false" customHeight="false" outlineLevel="0" collapsed="false">
      <c r="A252" s="32" t="s">
        <v>498</v>
      </c>
      <c r="B252" s="33" t="s">
        <v>499</v>
      </c>
      <c r="C252" s="34" t="s">
        <v>57</v>
      </c>
      <c r="D252" s="35" t="n">
        <v>5</v>
      </c>
      <c r="E252" s="36" t="n">
        <v>153.24</v>
      </c>
      <c r="F252" s="68" t="n">
        <v>0</v>
      </c>
      <c r="G252" s="69" t="n">
        <f aca="false">F252*E252</f>
        <v>0</v>
      </c>
      <c r="H252" s="70" t="n">
        <f aca="false">F252/D252</f>
        <v>0</v>
      </c>
      <c r="I252" s="80"/>
      <c r="J252" s="71" t="n">
        <f aca="false">I252*E252</f>
        <v>0</v>
      </c>
      <c r="K252" s="70" t="n">
        <f aca="false">I252/D252</f>
        <v>0</v>
      </c>
      <c r="L252" s="72" t="n">
        <f aca="false">F252+I252</f>
        <v>0</v>
      </c>
      <c r="M252" s="73" t="n">
        <f aca="false">G252+J252</f>
        <v>0</v>
      </c>
      <c r="N252" s="74" t="n">
        <f aca="false">H252+K252</f>
        <v>0</v>
      </c>
      <c r="P252" s="41"/>
      <c r="Q252" s="1"/>
      <c r="XFB252" s="0"/>
      <c r="XFC252" s="0"/>
    </row>
    <row r="253" s="40" customFormat="true" ht="48.7" hidden="false" customHeight="false" outlineLevel="0" collapsed="false">
      <c r="A253" s="32" t="s">
        <v>500</v>
      </c>
      <c r="B253" s="33" t="s">
        <v>501</v>
      </c>
      <c r="C253" s="34" t="s">
        <v>57</v>
      </c>
      <c r="D253" s="35" t="n">
        <v>2</v>
      </c>
      <c r="E253" s="36" t="n">
        <v>216.52</v>
      </c>
      <c r="F253" s="68" t="n">
        <v>0</v>
      </c>
      <c r="G253" s="69" t="n">
        <f aca="false">F253*E253</f>
        <v>0</v>
      </c>
      <c r="H253" s="70" t="n">
        <f aca="false">F253/D253</f>
        <v>0</v>
      </c>
      <c r="I253" s="80"/>
      <c r="J253" s="71" t="n">
        <f aca="false">I253*E253</f>
        <v>0</v>
      </c>
      <c r="K253" s="70" t="n">
        <f aca="false">I253/D253</f>
        <v>0</v>
      </c>
      <c r="L253" s="72" t="n">
        <f aca="false">F253+I253</f>
        <v>0</v>
      </c>
      <c r="M253" s="73" t="n">
        <f aca="false">G253+J253</f>
        <v>0</v>
      </c>
      <c r="N253" s="74" t="n">
        <f aca="false">H253+K253</f>
        <v>0</v>
      </c>
      <c r="P253" s="41"/>
      <c r="Q253" s="1"/>
      <c r="XFB253" s="0"/>
      <c r="XFC253" s="0"/>
    </row>
    <row r="254" s="40" customFormat="true" ht="15" hidden="false" customHeight="false" outlineLevel="0" collapsed="false">
      <c r="A254" s="76" t="s">
        <v>502</v>
      </c>
      <c r="B254" s="78" t="s">
        <v>503</v>
      </c>
      <c r="C254" s="58"/>
      <c r="D254" s="59"/>
      <c r="E254" s="60"/>
      <c r="F254" s="61"/>
      <c r="G254" s="62"/>
      <c r="H254" s="63"/>
      <c r="I254" s="79"/>
      <c r="J254" s="62"/>
      <c r="K254" s="63"/>
      <c r="L254" s="65"/>
      <c r="M254" s="65"/>
      <c r="N254" s="65"/>
      <c r="P254" s="41"/>
      <c r="Q254" s="1"/>
      <c r="XFB254" s="0"/>
      <c r="XFC254" s="0"/>
    </row>
    <row r="255" s="40" customFormat="true" ht="23.85" hidden="false" customHeight="false" outlineLevel="0" collapsed="false">
      <c r="A255" s="32" t="s">
        <v>504</v>
      </c>
      <c r="B255" s="33" t="s">
        <v>505</v>
      </c>
      <c r="C255" s="34" t="s">
        <v>46</v>
      </c>
      <c r="D255" s="35" t="n">
        <v>32</v>
      </c>
      <c r="E255" s="36" t="n">
        <v>15.79071</v>
      </c>
      <c r="F255" s="68" t="n">
        <v>0</v>
      </c>
      <c r="G255" s="69" t="n">
        <f aca="false">F255*E255</f>
        <v>0</v>
      </c>
      <c r="H255" s="70" t="n">
        <f aca="false">F255/D255</f>
        <v>0</v>
      </c>
      <c r="I255" s="80"/>
      <c r="J255" s="71" t="n">
        <f aca="false">I255*E255</f>
        <v>0</v>
      </c>
      <c r="K255" s="70" t="n">
        <f aca="false">I255/D255</f>
        <v>0</v>
      </c>
      <c r="L255" s="72" t="n">
        <f aca="false">F255+I255</f>
        <v>0</v>
      </c>
      <c r="M255" s="73" t="n">
        <f aca="false">G255+J255</f>
        <v>0</v>
      </c>
      <c r="N255" s="74" t="n">
        <f aca="false">H255+K255</f>
        <v>0</v>
      </c>
      <c r="P255" s="41"/>
      <c r="Q255" s="1"/>
      <c r="XFB255" s="0"/>
      <c r="XFC255" s="0"/>
    </row>
    <row r="256" s="40" customFormat="true" ht="23.85" hidden="false" customHeight="false" outlineLevel="0" collapsed="false">
      <c r="A256" s="32" t="s">
        <v>506</v>
      </c>
      <c r="B256" s="33" t="s">
        <v>507</v>
      </c>
      <c r="C256" s="34" t="s">
        <v>46</v>
      </c>
      <c r="D256" s="35" t="n">
        <v>40</v>
      </c>
      <c r="E256" s="36" t="n">
        <v>27.221394</v>
      </c>
      <c r="F256" s="68" t="n">
        <v>0</v>
      </c>
      <c r="G256" s="69" t="n">
        <f aca="false">F256*E256</f>
        <v>0</v>
      </c>
      <c r="H256" s="70" t="n">
        <f aca="false">F256/D256</f>
        <v>0</v>
      </c>
      <c r="I256" s="80"/>
      <c r="J256" s="71" t="n">
        <f aca="false">I256*E256</f>
        <v>0</v>
      </c>
      <c r="K256" s="70" t="n">
        <f aca="false">I256/D256</f>
        <v>0</v>
      </c>
      <c r="L256" s="72" t="n">
        <f aca="false">F256+I256</f>
        <v>0</v>
      </c>
      <c r="M256" s="73" t="n">
        <f aca="false">G256+J256</f>
        <v>0</v>
      </c>
      <c r="N256" s="74" t="n">
        <f aca="false">H256+K256</f>
        <v>0</v>
      </c>
      <c r="P256" s="41"/>
      <c r="Q256" s="1"/>
      <c r="XFB256" s="0"/>
      <c r="XFC256" s="0"/>
    </row>
    <row r="257" s="40" customFormat="true" ht="35.05" hidden="false" customHeight="false" outlineLevel="0" collapsed="false">
      <c r="A257" s="32" t="s">
        <v>508</v>
      </c>
      <c r="B257" s="33" t="s">
        <v>509</v>
      </c>
      <c r="C257" s="34" t="s">
        <v>93</v>
      </c>
      <c r="D257" s="35" t="n">
        <v>2</v>
      </c>
      <c r="E257" s="36" t="n">
        <v>31.018836</v>
      </c>
      <c r="F257" s="68" t="n">
        <v>0</v>
      </c>
      <c r="G257" s="69" t="n">
        <f aca="false">F257*E257</f>
        <v>0</v>
      </c>
      <c r="H257" s="70" t="n">
        <f aca="false">F257/D257</f>
        <v>0</v>
      </c>
      <c r="I257" s="80"/>
      <c r="J257" s="71" t="n">
        <f aca="false">I257*E257</f>
        <v>0</v>
      </c>
      <c r="K257" s="70" t="n">
        <f aca="false">I257/D257</f>
        <v>0</v>
      </c>
      <c r="L257" s="72" t="n">
        <f aca="false">F257+I257</f>
        <v>0</v>
      </c>
      <c r="M257" s="73" t="n">
        <f aca="false">G257+J257</f>
        <v>0</v>
      </c>
      <c r="N257" s="74" t="n">
        <f aca="false">H257+K257</f>
        <v>0</v>
      </c>
      <c r="P257" s="41"/>
      <c r="Q257" s="1"/>
      <c r="XFB257" s="0"/>
      <c r="XFC257" s="0"/>
    </row>
    <row r="258" s="40" customFormat="true" ht="35.05" hidden="false" customHeight="false" outlineLevel="0" collapsed="false">
      <c r="A258" s="32" t="s">
        <v>510</v>
      </c>
      <c r="B258" s="33" t="s">
        <v>511</v>
      </c>
      <c r="C258" s="34" t="s">
        <v>96</v>
      </c>
      <c r="D258" s="35" t="n">
        <v>2</v>
      </c>
      <c r="E258" s="36" t="n">
        <v>29.893668</v>
      </c>
      <c r="F258" s="68" t="n">
        <v>0</v>
      </c>
      <c r="G258" s="69" t="n">
        <f aca="false">F258*E258</f>
        <v>0</v>
      </c>
      <c r="H258" s="70" t="n">
        <f aca="false">F258/D258</f>
        <v>0</v>
      </c>
      <c r="I258" s="80"/>
      <c r="J258" s="71" t="n">
        <f aca="false">I258*E258</f>
        <v>0</v>
      </c>
      <c r="K258" s="70" t="n">
        <f aca="false">I258/D258</f>
        <v>0</v>
      </c>
      <c r="L258" s="72" t="n">
        <f aca="false">F258+I258</f>
        <v>0</v>
      </c>
      <c r="M258" s="73" t="n">
        <f aca="false">G258+J258</f>
        <v>0</v>
      </c>
      <c r="N258" s="74" t="n">
        <f aca="false">H258+K258</f>
        <v>0</v>
      </c>
      <c r="P258" s="41"/>
      <c r="Q258" s="1"/>
      <c r="XFB258" s="0"/>
      <c r="XFC258" s="0"/>
    </row>
    <row r="259" s="40" customFormat="true" ht="35.05" hidden="false" customHeight="false" outlineLevel="0" collapsed="false">
      <c r="A259" s="32" t="s">
        <v>512</v>
      </c>
      <c r="B259" s="33" t="s">
        <v>513</v>
      </c>
      <c r="C259" s="34" t="s">
        <v>96</v>
      </c>
      <c r="D259" s="35" t="n">
        <v>2</v>
      </c>
      <c r="E259" s="36" t="n">
        <v>39.074016</v>
      </c>
      <c r="F259" s="68" t="n">
        <v>0</v>
      </c>
      <c r="G259" s="69" t="n">
        <f aca="false">F259*E259</f>
        <v>0</v>
      </c>
      <c r="H259" s="70" t="n">
        <f aca="false">F259/D259</f>
        <v>0</v>
      </c>
      <c r="I259" s="80"/>
      <c r="J259" s="71" t="n">
        <f aca="false">I259*E259</f>
        <v>0</v>
      </c>
      <c r="K259" s="70" t="n">
        <f aca="false">I259/D259</f>
        <v>0</v>
      </c>
      <c r="L259" s="72" t="n">
        <f aca="false">F259+I259</f>
        <v>0</v>
      </c>
      <c r="M259" s="73" t="n">
        <f aca="false">G259+J259</f>
        <v>0</v>
      </c>
      <c r="N259" s="74" t="n">
        <f aca="false">H259+K259</f>
        <v>0</v>
      </c>
      <c r="P259" s="41"/>
      <c r="Q259" s="1"/>
      <c r="XFB259" s="0"/>
      <c r="XFC259" s="0"/>
    </row>
    <row r="260" s="40" customFormat="true" ht="35.05" hidden="false" customHeight="false" outlineLevel="0" collapsed="false">
      <c r="A260" s="32" t="s">
        <v>514</v>
      </c>
      <c r="B260" s="33" t="s">
        <v>515</v>
      </c>
      <c r="C260" s="34" t="s">
        <v>96</v>
      </c>
      <c r="D260" s="35" t="n">
        <v>4</v>
      </c>
      <c r="E260" s="36" t="n">
        <v>68.174952</v>
      </c>
      <c r="F260" s="68" t="n">
        <v>0</v>
      </c>
      <c r="G260" s="69" t="n">
        <f aca="false">F260*E260</f>
        <v>0</v>
      </c>
      <c r="H260" s="70" t="n">
        <f aca="false">F260/D260</f>
        <v>0</v>
      </c>
      <c r="I260" s="80"/>
      <c r="J260" s="71" t="n">
        <f aca="false">I260*E260</f>
        <v>0</v>
      </c>
      <c r="K260" s="70" t="n">
        <f aca="false">I260/D260</f>
        <v>0</v>
      </c>
      <c r="L260" s="72" t="n">
        <f aca="false">F260+I260</f>
        <v>0</v>
      </c>
      <c r="M260" s="73" t="n">
        <f aca="false">G260+J260</f>
        <v>0</v>
      </c>
      <c r="N260" s="74" t="n">
        <f aca="false">H260+K260</f>
        <v>0</v>
      </c>
      <c r="P260" s="41"/>
      <c r="Q260" s="1"/>
      <c r="XFB260" s="0"/>
      <c r="XFC260" s="0"/>
    </row>
    <row r="261" s="40" customFormat="true" ht="35.05" hidden="false" customHeight="false" outlineLevel="0" collapsed="false">
      <c r="A261" s="32" t="s">
        <v>516</v>
      </c>
      <c r="B261" s="33" t="s">
        <v>517</v>
      </c>
      <c r="C261" s="34" t="s">
        <v>96</v>
      </c>
      <c r="D261" s="35" t="n">
        <v>2</v>
      </c>
      <c r="E261" s="36" t="n">
        <v>112.504014</v>
      </c>
      <c r="F261" s="68" t="n">
        <v>0</v>
      </c>
      <c r="G261" s="69" t="n">
        <f aca="false">F261*E261</f>
        <v>0</v>
      </c>
      <c r="H261" s="70" t="n">
        <f aca="false">F261/D261</f>
        <v>0</v>
      </c>
      <c r="I261" s="80"/>
      <c r="J261" s="71" t="n">
        <f aca="false">I261*E261</f>
        <v>0</v>
      </c>
      <c r="K261" s="70" t="n">
        <f aca="false">I261/D261</f>
        <v>0</v>
      </c>
      <c r="L261" s="72" t="n">
        <f aca="false">F261+I261</f>
        <v>0</v>
      </c>
      <c r="M261" s="73" t="n">
        <f aca="false">G261+J261</f>
        <v>0</v>
      </c>
      <c r="N261" s="74" t="n">
        <f aca="false">H261+K261</f>
        <v>0</v>
      </c>
      <c r="P261" s="41"/>
      <c r="Q261" s="1"/>
      <c r="XFB261" s="0"/>
      <c r="XFC261" s="0"/>
    </row>
    <row r="262" s="85" customFormat="true" ht="35.05" hidden="false" customHeight="false" outlineLevel="0" collapsed="false">
      <c r="A262" s="32" t="s">
        <v>518</v>
      </c>
      <c r="B262" s="33" t="s">
        <v>519</v>
      </c>
      <c r="C262" s="34" t="s">
        <v>96</v>
      </c>
      <c r="D262" s="35" t="n">
        <v>708</v>
      </c>
      <c r="E262" s="36" t="n">
        <v>36.657462</v>
      </c>
      <c r="F262" s="68" t="n">
        <v>0</v>
      </c>
      <c r="G262" s="69" t="n">
        <f aca="false">F262*E262</f>
        <v>0</v>
      </c>
      <c r="H262" s="70" t="n">
        <f aca="false">F262/D262</f>
        <v>0</v>
      </c>
      <c r="I262" s="82"/>
      <c r="J262" s="71" t="n">
        <f aca="false">I262*E262</f>
        <v>0</v>
      </c>
      <c r="K262" s="70" t="n">
        <f aca="false">I262/D262</f>
        <v>0</v>
      </c>
      <c r="L262" s="72" t="n">
        <f aca="false">F262+I262</f>
        <v>0</v>
      </c>
      <c r="M262" s="73" t="n">
        <f aca="false">G262+J262</f>
        <v>0</v>
      </c>
      <c r="N262" s="74" t="n">
        <f aca="false">H262+K262</f>
        <v>0</v>
      </c>
      <c r="O262" s="40"/>
      <c r="P262" s="83"/>
      <c r="Q262" s="84"/>
      <c r="XFB262" s="0"/>
      <c r="XFC262" s="0"/>
    </row>
    <row r="263" s="40" customFormat="true" ht="35.05" hidden="false" customHeight="false" outlineLevel="0" collapsed="false">
      <c r="A263" s="32" t="s">
        <v>520</v>
      </c>
      <c r="B263" s="33" t="s">
        <v>521</v>
      </c>
      <c r="C263" s="34" t="s">
        <v>96</v>
      </c>
      <c r="D263" s="35" t="n">
        <v>45</v>
      </c>
      <c r="E263" s="36" t="n">
        <v>40.761768</v>
      </c>
      <c r="F263" s="68" t="n">
        <v>0</v>
      </c>
      <c r="G263" s="69" t="n">
        <f aca="false">F263*E263</f>
        <v>0</v>
      </c>
      <c r="H263" s="70" t="n">
        <f aca="false">F263/D263</f>
        <v>0</v>
      </c>
      <c r="I263" s="80"/>
      <c r="J263" s="71" t="n">
        <f aca="false">I263*E263</f>
        <v>0</v>
      </c>
      <c r="K263" s="70" t="n">
        <f aca="false">I263/D263</f>
        <v>0</v>
      </c>
      <c r="L263" s="72" t="n">
        <f aca="false">F263+I263</f>
        <v>0</v>
      </c>
      <c r="M263" s="73" t="n">
        <f aca="false">G263+J263</f>
        <v>0</v>
      </c>
      <c r="N263" s="74" t="n">
        <f aca="false">H263+K263</f>
        <v>0</v>
      </c>
      <c r="P263" s="41"/>
      <c r="Q263" s="1"/>
      <c r="XFB263" s="0"/>
      <c r="XFC263" s="0"/>
    </row>
    <row r="264" s="40" customFormat="true" ht="35.05" hidden="false" customHeight="false" outlineLevel="0" collapsed="false">
      <c r="A264" s="32" t="s">
        <v>522</v>
      </c>
      <c r="B264" s="33" t="s">
        <v>523</v>
      </c>
      <c r="C264" s="34" t="s">
        <v>96</v>
      </c>
      <c r="D264" s="35" t="n">
        <v>2</v>
      </c>
      <c r="E264" s="36" t="n">
        <v>46.720044</v>
      </c>
      <c r="F264" s="68" t="n">
        <v>0</v>
      </c>
      <c r="G264" s="69" t="n">
        <f aca="false">F264*E264</f>
        <v>0</v>
      </c>
      <c r="H264" s="70" t="n">
        <f aca="false">F264/D264</f>
        <v>0</v>
      </c>
      <c r="I264" s="80"/>
      <c r="J264" s="71" t="n">
        <f aca="false">I264*E264</f>
        <v>0</v>
      </c>
      <c r="K264" s="70" t="n">
        <f aca="false">I264/D264</f>
        <v>0</v>
      </c>
      <c r="L264" s="72" t="n">
        <f aca="false">F264+I264</f>
        <v>0</v>
      </c>
      <c r="M264" s="73" t="n">
        <f aca="false">G264+J264</f>
        <v>0</v>
      </c>
      <c r="N264" s="74" t="n">
        <f aca="false">H264+K264</f>
        <v>0</v>
      </c>
      <c r="P264" s="41"/>
      <c r="Q264" s="1"/>
      <c r="XFB264" s="0"/>
      <c r="XFC264" s="0"/>
    </row>
    <row r="265" s="40" customFormat="true" ht="35.05" hidden="false" customHeight="false" outlineLevel="0" collapsed="false">
      <c r="A265" s="32" t="s">
        <v>524</v>
      </c>
      <c r="B265" s="33" t="s">
        <v>525</v>
      </c>
      <c r="C265" s="34" t="s">
        <v>96</v>
      </c>
      <c r="D265" s="35" t="n">
        <v>34</v>
      </c>
      <c r="E265" s="36" t="n">
        <v>48.727446</v>
      </c>
      <c r="F265" s="68" t="n">
        <v>0</v>
      </c>
      <c r="G265" s="69" t="n">
        <f aca="false">F265*E265</f>
        <v>0</v>
      </c>
      <c r="H265" s="70" t="n">
        <f aca="false">F265/D265</f>
        <v>0</v>
      </c>
      <c r="I265" s="80"/>
      <c r="J265" s="71" t="n">
        <f aca="false">I265*E265</f>
        <v>0</v>
      </c>
      <c r="K265" s="70" t="n">
        <f aca="false">I265/D265</f>
        <v>0</v>
      </c>
      <c r="L265" s="72" t="n">
        <f aca="false">F265+I265</f>
        <v>0</v>
      </c>
      <c r="M265" s="73" t="n">
        <f aca="false">G265+J265</f>
        <v>0</v>
      </c>
      <c r="N265" s="74" t="n">
        <f aca="false">H265+K265</f>
        <v>0</v>
      </c>
      <c r="P265" s="41"/>
      <c r="Q265" s="1"/>
      <c r="XFB265" s="0"/>
      <c r="XFC265" s="0"/>
    </row>
    <row r="266" s="40" customFormat="true" ht="35.05" hidden="false" customHeight="false" outlineLevel="0" collapsed="false">
      <c r="A266" s="32" t="s">
        <v>526</v>
      </c>
      <c r="B266" s="33" t="s">
        <v>527</v>
      </c>
      <c r="C266" s="34" t="s">
        <v>96</v>
      </c>
      <c r="D266" s="35" t="n">
        <v>5</v>
      </c>
      <c r="E266" s="36" t="n">
        <v>55.913178</v>
      </c>
      <c r="F266" s="68" t="n">
        <v>0</v>
      </c>
      <c r="G266" s="69" t="n">
        <f aca="false">F266*E266</f>
        <v>0</v>
      </c>
      <c r="H266" s="70" t="n">
        <f aca="false">F266/D266</f>
        <v>0</v>
      </c>
      <c r="I266" s="80"/>
      <c r="J266" s="71" t="n">
        <f aca="false">I266*E266</f>
        <v>0</v>
      </c>
      <c r="K266" s="70" t="n">
        <f aca="false">I266/D266</f>
        <v>0</v>
      </c>
      <c r="L266" s="72" t="n">
        <f aca="false">F266+I266</f>
        <v>0</v>
      </c>
      <c r="M266" s="73" t="n">
        <f aca="false">G266+J266</f>
        <v>0</v>
      </c>
      <c r="N266" s="74" t="n">
        <f aca="false">H266+K266</f>
        <v>0</v>
      </c>
      <c r="P266" s="41"/>
      <c r="Q266" s="1"/>
      <c r="XFB266" s="0"/>
      <c r="XFC266" s="0"/>
    </row>
    <row r="267" s="40" customFormat="true" ht="35.05" hidden="false" customHeight="false" outlineLevel="0" collapsed="false">
      <c r="A267" s="32" t="s">
        <v>528</v>
      </c>
      <c r="B267" s="33" t="s">
        <v>529</v>
      </c>
      <c r="C267" s="34" t="s">
        <v>96</v>
      </c>
      <c r="D267" s="35" t="n">
        <v>15</v>
      </c>
      <c r="E267" s="36" t="n">
        <v>81.344532</v>
      </c>
      <c r="F267" s="68" t="n">
        <v>0</v>
      </c>
      <c r="G267" s="69" t="n">
        <f aca="false">F267*E267</f>
        <v>0</v>
      </c>
      <c r="H267" s="70" t="n">
        <f aca="false">F267/D267</f>
        <v>0</v>
      </c>
      <c r="I267" s="80"/>
      <c r="J267" s="71" t="n">
        <f aca="false">I267*E267</f>
        <v>0</v>
      </c>
      <c r="K267" s="70" t="n">
        <f aca="false">I267/D267</f>
        <v>0</v>
      </c>
      <c r="L267" s="72" t="n">
        <f aca="false">F267+I267</f>
        <v>0</v>
      </c>
      <c r="M267" s="73" t="n">
        <f aca="false">G267+J267</f>
        <v>0</v>
      </c>
      <c r="N267" s="74" t="n">
        <f aca="false">H267+K267</f>
        <v>0</v>
      </c>
      <c r="P267" s="41"/>
      <c r="Q267" s="1"/>
      <c r="XFB267" s="0"/>
      <c r="XFC267" s="0"/>
    </row>
    <row r="268" s="40" customFormat="true" ht="23.85" hidden="false" customHeight="false" outlineLevel="0" collapsed="false">
      <c r="A268" s="32" t="s">
        <v>530</v>
      </c>
      <c r="B268" s="33" t="s">
        <v>531</v>
      </c>
      <c r="C268" s="34" t="s">
        <v>46</v>
      </c>
      <c r="D268" s="35" t="n">
        <v>957</v>
      </c>
      <c r="E268" s="36" t="n">
        <v>16.647372</v>
      </c>
      <c r="F268" s="68" t="n">
        <v>0</v>
      </c>
      <c r="G268" s="69" t="n">
        <f aca="false">F268*E268</f>
        <v>0</v>
      </c>
      <c r="H268" s="70" t="n">
        <f aca="false">F268/D268</f>
        <v>0</v>
      </c>
      <c r="I268" s="80"/>
      <c r="J268" s="71" t="n">
        <f aca="false">I268*E268</f>
        <v>0</v>
      </c>
      <c r="K268" s="70" t="n">
        <f aca="false">I268/D268</f>
        <v>0</v>
      </c>
      <c r="L268" s="72" t="n">
        <f aca="false">F268+I268</f>
        <v>0</v>
      </c>
      <c r="M268" s="73" t="n">
        <f aca="false">G268+J268</f>
        <v>0</v>
      </c>
      <c r="N268" s="74" t="n">
        <f aca="false">H268+K268</f>
        <v>0</v>
      </c>
      <c r="P268" s="41"/>
      <c r="Q268" s="1"/>
      <c r="XFB268" s="0"/>
      <c r="XFC268" s="0"/>
    </row>
    <row r="269" s="40" customFormat="true" ht="23.85" hidden="false" customHeight="false" outlineLevel="0" collapsed="false">
      <c r="A269" s="32" t="s">
        <v>532</v>
      </c>
      <c r="B269" s="33" t="s">
        <v>533</v>
      </c>
      <c r="C269" s="34" t="s">
        <v>46</v>
      </c>
      <c r="D269" s="35" t="n">
        <v>37</v>
      </c>
      <c r="E269" s="36" t="n">
        <v>26.070654</v>
      </c>
      <c r="F269" s="68" t="n">
        <v>0</v>
      </c>
      <c r="G269" s="69" t="n">
        <f aca="false">F269*E269</f>
        <v>0</v>
      </c>
      <c r="H269" s="70" t="n">
        <f aca="false">F269/D269</f>
        <v>0</v>
      </c>
      <c r="I269" s="80"/>
      <c r="J269" s="71" t="n">
        <f aca="false">I269*E269</f>
        <v>0</v>
      </c>
      <c r="K269" s="70" t="n">
        <f aca="false">I269/D269</f>
        <v>0</v>
      </c>
      <c r="L269" s="72" t="n">
        <f aca="false">F269+I269</f>
        <v>0</v>
      </c>
      <c r="M269" s="73" t="n">
        <f aca="false">G269+J269</f>
        <v>0</v>
      </c>
      <c r="N269" s="74" t="n">
        <f aca="false">H269+K269</f>
        <v>0</v>
      </c>
      <c r="P269" s="41"/>
      <c r="Q269" s="1"/>
      <c r="XFB269" s="0"/>
      <c r="XFC269" s="0"/>
    </row>
    <row r="270" s="40" customFormat="true" ht="23.85" hidden="false" customHeight="false" outlineLevel="0" collapsed="false">
      <c r="A270" s="32" t="s">
        <v>534</v>
      </c>
      <c r="B270" s="33" t="s">
        <v>535</v>
      </c>
      <c r="C270" s="34" t="s">
        <v>46</v>
      </c>
      <c r="D270" s="35" t="n">
        <v>8</v>
      </c>
      <c r="E270" s="36" t="n">
        <v>30.673614</v>
      </c>
      <c r="F270" s="68" t="n">
        <v>0</v>
      </c>
      <c r="G270" s="69" t="n">
        <f aca="false">F270*E270</f>
        <v>0</v>
      </c>
      <c r="H270" s="70" t="n">
        <f aca="false">F270/D270</f>
        <v>0</v>
      </c>
      <c r="I270" s="80"/>
      <c r="J270" s="71" t="n">
        <f aca="false">I270*E270</f>
        <v>0</v>
      </c>
      <c r="K270" s="70" t="n">
        <f aca="false">I270/D270</f>
        <v>0</v>
      </c>
      <c r="L270" s="72" t="n">
        <f aca="false">F270+I270</f>
        <v>0</v>
      </c>
      <c r="M270" s="73" t="n">
        <f aca="false">G270+J270</f>
        <v>0</v>
      </c>
      <c r="N270" s="74" t="n">
        <f aca="false">H270+K270</f>
        <v>0</v>
      </c>
      <c r="P270" s="41"/>
      <c r="Q270" s="1"/>
      <c r="XFB270" s="0"/>
      <c r="XFC270" s="0"/>
    </row>
    <row r="271" s="40" customFormat="true" ht="23.85" hidden="false" customHeight="false" outlineLevel="0" collapsed="false">
      <c r="A271" s="32" t="s">
        <v>536</v>
      </c>
      <c r="B271" s="33" t="s">
        <v>537</v>
      </c>
      <c r="C271" s="34" t="s">
        <v>46</v>
      </c>
      <c r="D271" s="35" t="n">
        <v>27</v>
      </c>
      <c r="E271" s="36" t="n">
        <v>36.273882</v>
      </c>
      <c r="F271" s="68" t="n">
        <v>0</v>
      </c>
      <c r="G271" s="69" t="n">
        <f aca="false">F271*E271</f>
        <v>0</v>
      </c>
      <c r="H271" s="70" t="n">
        <f aca="false">F271/D271</f>
        <v>0</v>
      </c>
      <c r="I271" s="80"/>
      <c r="J271" s="71" t="n">
        <f aca="false">I271*E271</f>
        <v>0</v>
      </c>
      <c r="K271" s="70" t="n">
        <f aca="false">I271/D271</f>
        <v>0</v>
      </c>
      <c r="L271" s="72" t="n">
        <f aca="false">F271+I271</f>
        <v>0</v>
      </c>
      <c r="M271" s="73" t="n">
        <f aca="false">G271+J271</f>
        <v>0</v>
      </c>
      <c r="N271" s="74" t="n">
        <f aca="false">H271+K271</f>
        <v>0</v>
      </c>
      <c r="P271" s="41"/>
      <c r="Q271" s="1"/>
      <c r="XFB271" s="0"/>
      <c r="XFC271" s="0"/>
    </row>
    <row r="272" s="40" customFormat="true" ht="23.85" hidden="false" customHeight="false" outlineLevel="0" collapsed="false">
      <c r="A272" s="32" t="s">
        <v>538</v>
      </c>
      <c r="B272" s="33" t="s">
        <v>539</v>
      </c>
      <c r="C272" s="34" t="s">
        <v>46</v>
      </c>
      <c r="D272" s="35" t="n">
        <v>22</v>
      </c>
      <c r="E272" s="36" t="n">
        <v>46.822332</v>
      </c>
      <c r="F272" s="68" t="n">
        <v>0</v>
      </c>
      <c r="G272" s="69" t="n">
        <f aca="false">F272*E272</f>
        <v>0</v>
      </c>
      <c r="H272" s="70" t="n">
        <f aca="false">F272/D272</f>
        <v>0</v>
      </c>
      <c r="I272" s="80"/>
      <c r="J272" s="71" t="n">
        <f aca="false">I272*E272</f>
        <v>0</v>
      </c>
      <c r="K272" s="70" t="n">
        <f aca="false">I272/D272</f>
        <v>0</v>
      </c>
      <c r="L272" s="72" t="n">
        <f aca="false">F272+I272</f>
        <v>0</v>
      </c>
      <c r="M272" s="73" t="n">
        <f aca="false">G272+J272</f>
        <v>0</v>
      </c>
      <c r="N272" s="74" t="n">
        <f aca="false">H272+K272</f>
        <v>0</v>
      </c>
      <c r="P272" s="41"/>
      <c r="Q272" s="1"/>
      <c r="XFB272" s="0"/>
      <c r="XFC272" s="0"/>
    </row>
    <row r="273" s="40" customFormat="true" ht="23.85" hidden="false" customHeight="false" outlineLevel="0" collapsed="false">
      <c r="A273" s="32" t="s">
        <v>540</v>
      </c>
      <c r="B273" s="33" t="s">
        <v>541</v>
      </c>
      <c r="C273" s="34" t="s">
        <v>46</v>
      </c>
      <c r="D273" s="35" t="n">
        <v>9</v>
      </c>
      <c r="E273" s="36" t="n">
        <v>81.293388</v>
      </c>
      <c r="F273" s="68" t="n">
        <v>0</v>
      </c>
      <c r="G273" s="69" t="n">
        <f aca="false">F273*E273</f>
        <v>0</v>
      </c>
      <c r="H273" s="70" t="n">
        <f aca="false">F273/D273</f>
        <v>0</v>
      </c>
      <c r="I273" s="80"/>
      <c r="J273" s="71" t="n">
        <f aca="false">I273*E273</f>
        <v>0</v>
      </c>
      <c r="K273" s="70" t="n">
        <f aca="false">I273/D273</f>
        <v>0</v>
      </c>
      <c r="L273" s="72" t="n">
        <f aca="false">F273+I273</f>
        <v>0</v>
      </c>
      <c r="M273" s="73" t="n">
        <f aca="false">G273+J273</f>
        <v>0</v>
      </c>
      <c r="N273" s="74" t="n">
        <f aca="false">H273+K273</f>
        <v>0</v>
      </c>
      <c r="P273" s="41"/>
      <c r="Q273" s="1"/>
      <c r="XFB273" s="0"/>
      <c r="XFC273" s="0"/>
    </row>
    <row r="274" s="40" customFormat="true" ht="23.85" hidden="false" customHeight="false" outlineLevel="0" collapsed="false">
      <c r="A274" s="32" t="s">
        <v>542</v>
      </c>
      <c r="B274" s="33" t="s">
        <v>543</v>
      </c>
      <c r="C274" s="34" t="s">
        <v>46</v>
      </c>
      <c r="D274" s="35" t="n">
        <v>4</v>
      </c>
      <c r="E274" s="36" t="n">
        <v>131.0565</v>
      </c>
      <c r="F274" s="68" t="n">
        <v>0</v>
      </c>
      <c r="G274" s="69" t="n">
        <f aca="false">F274*E274</f>
        <v>0</v>
      </c>
      <c r="H274" s="70" t="n">
        <f aca="false">F274/D274</f>
        <v>0</v>
      </c>
      <c r="I274" s="80"/>
      <c r="J274" s="71" t="n">
        <f aca="false">I274*E274</f>
        <v>0</v>
      </c>
      <c r="K274" s="70" t="n">
        <f aca="false">I274/D274</f>
        <v>0</v>
      </c>
      <c r="L274" s="72" t="n">
        <f aca="false">F274+I274</f>
        <v>0</v>
      </c>
      <c r="M274" s="73" t="n">
        <f aca="false">G274+J274</f>
        <v>0</v>
      </c>
      <c r="N274" s="74" t="n">
        <f aca="false">H274+K274</f>
        <v>0</v>
      </c>
      <c r="P274" s="41"/>
      <c r="Q274" s="1"/>
      <c r="XFB274" s="0"/>
      <c r="XFC274" s="0"/>
    </row>
    <row r="275" s="40" customFormat="true" ht="23.85" hidden="false" customHeight="false" outlineLevel="0" collapsed="false">
      <c r="A275" s="32" t="s">
        <v>544</v>
      </c>
      <c r="B275" s="33" t="s">
        <v>545</v>
      </c>
      <c r="C275" s="34" t="s">
        <v>46</v>
      </c>
      <c r="D275" s="35" t="n">
        <v>30</v>
      </c>
      <c r="E275" s="36" t="n">
        <v>20.07402</v>
      </c>
      <c r="F275" s="68" t="n">
        <v>0</v>
      </c>
      <c r="G275" s="69" t="n">
        <f aca="false">F275*E275</f>
        <v>0</v>
      </c>
      <c r="H275" s="70" t="n">
        <f aca="false">F275/D275</f>
        <v>0</v>
      </c>
      <c r="I275" s="80"/>
      <c r="J275" s="71" t="n">
        <f aca="false">I275*E275</f>
        <v>0</v>
      </c>
      <c r="K275" s="70" t="n">
        <f aca="false">I275/D275</f>
        <v>0</v>
      </c>
      <c r="L275" s="72" t="n">
        <f aca="false">F275+I275</f>
        <v>0</v>
      </c>
      <c r="M275" s="73" t="n">
        <f aca="false">G275+J275</f>
        <v>0</v>
      </c>
      <c r="N275" s="74" t="n">
        <f aca="false">H275+K275</f>
        <v>0</v>
      </c>
      <c r="P275" s="41"/>
      <c r="Q275" s="1"/>
      <c r="XFB275" s="0"/>
      <c r="XFC275" s="0"/>
    </row>
    <row r="276" s="40" customFormat="true" ht="23.85" hidden="false" customHeight="false" outlineLevel="0" collapsed="false">
      <c r="A276" s="32" t="s">
        <v>546</v>
      </c>
      <c r="B276" s="33" t="s">
        <v>547</v>
      </c>
      <c r="C276" s="34" t="s">
        <v>46</v>
      </c>
      <c r="D276" s="35" t="n">
        <v>8</v>
      </c>
      <c r="E276" s="36" t="n">
        <v>54.545076</v>
      </c>
      <c r="F276" s="68" t="n">
        <v>0</v>
      </c>
      <c r="G276" s="69" t="n">
        <f aca="false">F276*E276</f>
        <v>0</v>
      </c>
      <c r="H276" s="70" t="n">
        <f aca="false">F276/D276</f>
        <v>0</v>
      </c>
      <c r="I276" s="80"/>
      <c r="J276" s="71" t="n">
        <f aca="false">I276*E276</f>
        <v>0</v>
      </c>
      <c r="K276" s="70" t="n">
        <f aca="false">I276/D276</f>
        <v>0</v>
      </c>
      <c r="L276" s="72" t="n">
        <f aca="false">F276+I276</f>
        <v>0</v>
      </c>
      <c r="M276" s="73" t="n">
        <f aca="false">G276+J276</f>
        <v>0</v>
      </c>
      <c r="N276" s="74" t="n">
        <f aca="false">H276+K276</f>
        <v>0</v>
      </c>
      <c r="P276" s="41"/>
      <c r="Q276" s="1"/>
      <c r="XFB276" s="0"/>
      <c r="XFC276" s="0"/>
    </row>
    <row r="277" s="40" customFormat="true" ht="23.85" hidden="false" customHeight="false" outlineLevel="0" collapsed="false">
      <c r="A277" s="32" t="s">
        <v>548</v>
      </c>
      <c r="B277" s="33" t="s">
        <v>549</v>
      </c>
      <c r="C277" s="34" t="s">
        <v>46</v>
      </c>
      <c r="D277" s="35" t="n">
        <v>80</v>
      </c>
      <c r="E277" s="36" t="n">
        <v>118.871442</v>
      </c>
      <c r="F277" s="68" t="n">
        <v>0</v>
      </c>
      <c r="G277" s="69" t="n">
        <f aca="false">F277*E277</f>
        <v>0</v>
      </c>
      <c r="H277" s="70" t="n">
        <f aca="false">F277/D277</f>
        <v>0</v>
      </c>
      <c r="I277" s="80"/>
      <c r="J277" s="71" t="n">
        <f aca="false">I277*E277</f>
        <v>0</v>
      </c>
      <c r="K277" s="70" t="n">
        <f aca="false">I277/D277</f>
        <v>0</v>
      </c>
      <c r="L277" s="72" t="n">
        <f aca="false">F277+I277</f>
        <v>0</v>
      </c>
      <c r="M277" s="73" t="n">
        <f aca="false">G277+J277</f>
        <v>0</v>
      </c>
      <c r="N277" s="74" t="n">
        <f aca="false">H277+K277</f>
        <v>0</v>
      </c>
      <c r="P277" s="41"/>
      <c r="Q277" s="1"/>
      <c r="XFB277" s="0"/>
      <c r="XFC277" s="0"/>
    </row>
    <row r="278" s="40" customFormat="true" ht="23.85" hidden="false" customHeight="false" outlineLevel="0" collapsed="false">
      <c r="A278" s="32" t="s">
        <v>550</v>
      </c>
      <c r="B278" s="33" t="s">
        <v>551</v>
      </c>
      <c r="C278" s="34" t="s">
        <v>57</v>
      </c>
      <c r="D278" s="35" t="n">
        <v>27</v>
      </c>
      <c r="E278" s="36" t="n">
        <v>14.026242</v>
      </c>
      <c r="F278" s="68" t="n">
        <v>0</v>
      </c>
      <c r="G278" s="69" t="n">
        <f aca="false">F278*E278</f>
        <v>0</v>
      </c>
      <c r="H278" s="70" t="n">
        <f aca="false">F278/D278</f>
        <v>0</v>
      </c>
      <c r="I278" s="80"/>
      <c r="J278" s="71" t="n">
        <f aca="false">I278*E278</f>
        <v>0</v>
      </c>
      <c r="K278" s="70" t="n">
        <f aca="false">I278/D278</f>
        <v>0</v>
      </c>
      <c r="L278" s="72" t="n">
        <f aca="false">F278+I278</f>
        <v>0</v>
      </c>
      <c r="M278" s="73" t="n">
        <f aca="false">G278+J278</f>
        <v>0</v>
      </c>
      <c r="N278" s="74" t="n">
        <f aca="false">H278+K278</f>
        <v>0</v>
      </c>
      <c r="P278" s="41"/>
      <c r="Q278" s="1"/>
      <c r="XFB278" s="0"/>
      <c r="XFC278" s="0"/>
    </row>
    <row r="279" s="40" customFormat="true" ht="23.85" hidden="false" customHeight="false" outlineLevel="0" collapsed="false">
      <c r="A279" s="32" t="s">
        <v>552</v>
      </c>
      <c r="B279" s="33" t="s">
        <v>553</v>
      </c>
      <c r="C279" s="34" t="s">
        <v>57</v>
      </c>
      <c r="D279" s="35" t="n">
        <v>5</v>
      </c>
      <c r="E279" s="36" t="n">
        <v>96.368082</v>
      </c>
      <c r="F279" s="68" t="n">
        <v>0</v>
      </c>
      <c r="G279" s="69" t="n">
        <f aca="false">F279*E279</f>
        <v>0</v>
      </c>
      <c r="H279" s="70" t="n">
        <f aca="false">F279/D279</f>
        <v>0</v>
      </c>
      <c r="I279" s="80"/>
      <c r="J279" s="71" t="n">
        <f aca="false">I279*E279</f>
        <v>0</v>
      </c>
      <c r="K279" s="70" t="n">
        <f aca="false">I279/D279</f>
        <v>0</v>
      </c>
      <c r="L279" s="72" t="n">
        <f aca="false">F279+I279</f>
        <v>0</v>
      </c>
      <c r="M279" s="73" t="n">
        <f aca="false">G279+J279</f>
        <v>0</v>
      </c>
      <c r="N279" s="74" t="n">
        <f aca="false">H279+K279</f>
        <v>0</v>
      </c>
      <c r="P279" s="41"/>
      <c r="Q279" s="1"/>
      <c r="XFB279" s="0"/>
      <c r="XFC279" s="0"/>
    </row>
    <row r="280" s="40" customFormat="true" ht="48.7" hidden="false" customHeight="false" outlineLevel="0" collapsed="false">
      <c r="A280" s="32" t="s">
        <v>554</v>
      </c>
      <c r="B280" s="33" t="s">
        <v>555</v>
      </c>
      <c r="C280" s="34" t="s">
        <v>57</v>
      </c>
      <c r="D280" s="35" t="n">
        <v>54</v>
      </c>
      <c r="E280" s="36" t="n">
        <v>42.51345</v>
      </c>
      <c r="F280" s="68" t="n">
        <v>0</v>
      </c>
      <c r="G280" s="69" t="n">
        <f aca="false">F280*E280</f>
        <v>0</v>
      </c>
      <c r="H280" s="70" t="n">
        <f aca="false">F280/D280</f>
        <v>0</v>
      </c>
      <c r="I280" s="80"/>
      <c r="J280" s="71" t="n">
        <f aca="false">I280*E280</f>
        <v>0</v>
      </c>
      <c r="K280" s="70" t="n">
        <f aca="false">I280/D280</f>
        <v>0</v>
      </c>
      <c r="L280" s="72" t="n">
        <f aca="false">F280+I280</f>
        <v>0</v>
      </c>
      <c r="M280" s="73" t="n">
        <f aca="false">G280+J280</f>
        <v>0</v>
      </c>
      <c r="N280" s="74" t="n">
        <f aca="false">H280+K280</f>
        <v>0</v>
      </c>
      <c r="P280" s="41"/>
      <c r="Q280" s="1"/>
      <c r="XFB280" s="0"/>
      <c r="XFC280" s="0"/>
    </row>
    <row r="281" s="40" customFormat="true" ht="25.1" hidden="false" customHeight="false" outlineLevel="0" collapsed="false">
      <c r="A281" s="32" t="s">
        <v>556</v>
      </c>
      <c r="B281" s="33" t="s">
        <v>557</v>
      </c>
      <c r="C281" s="34" t="s">
        <v>93</v>
      </c>
      <c r="D281" s="35" t="n">
        <v>1</v>
      </c>
      <c r="E281" s="36" t="n">
        <v>71.15409</v>
      </c>
      <c r="F281" s="68" t="n">
        <v>0</v>
      </c>
      <c r="G281" s="69" t="n">
        <f aca="false">F281*E281</f>
        <v>0</v>
      </c>
      <c r="H281" s="70" t="n">
        <f aca="false">F281/D281</f>
        <v>0</v>
      </c>
      <c r="I281" s="80"/>
      <c r="J281" s="71" t="n">
        <f aca="false">I281*E281</f>
        <v>0</v>
      </c>
      <c r="K281" s="70" t="n">
        <f aca="false">I281/D281</f>
        <v>0</v>
      </c>
      <c r="L281" s="72" t="n">
        <f aca="false">F281+I281</f>
        <v>0</v>
      </c>
      <c r="M281" s="73" t="n">
        <f aca="false">G281+J281</f>
        <v>0</v>
      </c>
      <c r="N281" s="74" t="n">
        <f aca="false">H281+K281</f>
        <v>0</v>
      </c>
      <c r="P281" s="41"/>
      <c r="Q281" s="1"/>
      <c r="XFB281" s="0"/>
      <c r="XFC281" s="0"/>
    </row>
    <row r="282" s="40" customFormat="true" ht="13.8" hidden="false" customHeight="false" outlineLevel="0" collapsed="false">
      <c r="A282" s="32" t="s">
        <v>558</v>
      </c>
      <c r="B282" s="33" t="s">
        <v>559</v>
      </c>
      <c r="C282" s="34" t="s">
        <v>96</v>
      </c>
      <c r="D282" s="35" t="n">
        <v>105</v>
      </c>
      <c r="E282" s="36" t="n">
        <v>18.28398</v>
      </c>
      <c r="F282" s="68" t="n">
        <v>0</v>
      </c>
      <c r="G282" s="69" t="n">
        <f aca="false">F282*E282</f>
        <v>0</v>
      </c>
      <c r="H282" s="70" t="n">
        <f aca="false">F282/D282</f>
        <v>0</v>
      </c>
      <c r="I282" s="80"/>
      <c r="J282" s="71" t="n">
        <f aca="false">I282*E282</f>
        <v>0</v>
      </c>
      <c r="K282" s="70" t="n">
        <f aca="false">I282/D282</f>
        <v>0</v>
      </c>
      <c r="L282" s="72" t="n">
        <f aca="false">F282+I282</f>
        <v>0</v>
      </c>
      <c r="M282" s="73" t="n">
        <f aca="false">G282+J282</f>
        <v>0</v>
      </c>
      <c r="N282" s="74" t="n">
        <f aca="false">H282+K282</f>
        <v>0</v>
      </c>
      <c r="P282" s="41"/>
      <c r="Q282" s="1"/>
      <c r="XFB282" s="0"/>
      <c r="XFC282" s="0"/>
    </row>
    <row r="283" s="40" customFormat="true" ht="60.45" hidden="false" customHeight="false" outlineLevel="0" collapsed="false">
      <c r="A283" s="32" t="s">
        <v>560</v>
      </c>
      <c r="B283" s="33" t="s">
        <v>561</v>
      </c>
      <c r="C283" s="34" t="s">
        <v>93</v>
      </c>
      <c r="D283" s="35" t="n">
        <v>70</v>
      </c>
      <c r="E283" s="36" t="n">
        <v>28.205916</v>
      </c>
      <c r="F283" s="68" t="n">
        <v>0</v>
      </c>
      <c r="G283" s="69" t="n">
        <f aca="false">F283*E283</f>
        <v>0</v>
      </c>
      <c r="H283" s="70" t="n">
        <f aca="false">F283/D283</f>
        <v>0</v>
      </c>
      <c r="I283" s="80"/>
      <c r="J283" s="71" t="n">
        <f aca="false">I283*E283</f>
        <v>0</v>
      </c>
      <c r="K283" s="70" t="n">
        <f aca="false">I283/D283</f>
        <v>0</v>
      </c>
      <c r="L283" s="72" t="n">
        <f aca="false">F283+I283</f>
        <v>0</v>
      </c>
      <c r="M283" s="73" t="n">
        <f aca="false">G283+J283</f>
        <v>0</v>
      </c>
      <c r="N283" s="74" t="n">
        <f aca="false">H283+K283</f>
        <v>0</v>
      </c>
      <c r="P283" s="41"/>
      <c r="Q283" s="1"/>
      <c r="XFB283" s="0"/>
      <c r="XFC283" s="0"/>
    </row>
    <row r="284" s="40" customFormat="true" ht="13.8" hidden="false" customHeight="false" outlineLevel="0" collapsed="false">
      <c r="A284" s="32" t="s">
        <v>562</v>
      </c>
      <c r="B284" s="33" t="s">
        <v>563</v>
      </c>
      <c r="C284" s="34" t="s">
        <v>93</v>
      </c>
      <c r="D284" s="35" t="n">
        <v>6</v>
      </c>
      <c r="E284" s="36" t="n">
        <v>14.946834</v>
      </c>
      <c r="F284" s="68" t="n">
        <v>0</v>
      </c>
      <c r="G284" s="69" t="n">
        <f aca="false">F284*E284</f>
        <v>0</v>
      </c>
      <c r="H284" s="70" t="n">
        <f aca="false">F284/D284</f>
        <v>0</v>
      </c>
      <c r="I284" s="80"/>
      <c r="J284" s="71" t="n">
        <f aca="false">I284*E284</f>
        <v>0</v>
      </c>
      <c r="K284" s="70" t="n">
        <f aca="false">I284/D284</f>
        <v>0</v>
      </c>
      <c r="L284" s="72" t="n">
        <f aca="false">F284+I284</f>
        <v>0</v>
      </c>
      <c r="M284" s="73" t="n">
        <f aca="false">G284+J284</f>
        <v>0</v>
      </c>
      <c r="N284" s="74" t="n">
        <f aca="false">H284+K284</f>
        <v>0</v>
      </c>
      <c r="P284" s="41"/>
      <c r="Q284" s="1"/>
      <c r="XFB284" s="0"/>
      <c r="XFC284" s="0"/>
    </row>
    <row r="285" s="40" customFormat="true" ht="13.8" hidden="false" customHeight="false" outlineLevel="0" collapsed="false">
      <c r="A285" s="32" t="s">
        <v>564</v>
      </c>
      <c r="B285" s="33" t="s">
        <v>565</v>
      </c>
      <c r="C285" s="34" t="s">
        <v>337</v>
      </c>
      <c r="D285" s="35" t="n">
        <v>35</v>
      </c>
      <c r="E285" s="36" t="n">
        <v>13.29744</v>
      </c>
      <c r="F285" s="68" t="n">
        <v>0</v>
      </c>
      <c r="G285" s="69" t="n">
        <f aca="false">F285*E285</f>
        <v>0</v>
      </c>
      <c r="H285" s="70" t="n">
        <f aca="false">F285/D285</f>
        <v>0</v>
      </c>
      <c r="I285" s="80"/>
      <c r="J285" s="71" t="n">
        <f aca="false">I285*E285</f>
        <v>0</v>
      </c>
      <c r="K285" s="70" t="n">
        <f aca="false">I285/D285</f>
        <v>0</v>
      </c>
      <c r="L285" s="72" t="n">
        <f aca="false">F285+I285</f>
        <v>0</v>
      </c>
      <c r="M285" s="73" t="n">
        <f aca="false">G285+J285</f>
        <v>0</v>
      </c>
      <c r="N285" s="74" t="n">
        <f aca="false">H285+K285</f>
        <v>0</v>
      </c>
      <c r="P285" s="41"/>
      <c r="Q285" s="1"/>
      <c r="XFB285" s="0"/>
      <c r="XFC285" s="0"/>
    </row>
    <row r="286" s="40" customFormat="true" ht="15" hidden="false" customHeight="false" outlineLevel="0" collapsed="false">
      <c r="A286" s="76" t="s">
        <v>566</v>
      </c>
      <c r="B286" s="78" t="s">
        <v>567</v>
      </c>
      <c r="C286" s="58"/>
      <c r="D286" s="59"/>
      <c r="E286" s="60"/>
      <c r="F286" s="61"/>
      <c r="G286" s="62"/>
      <c r="H286" s="63"/>
      <c r="I286" s="79"/>
      <c r="J286" s="62"/>
      <c r="K286" s="63"/>
      <c r="L286" s="65"/>
      <c r="M286" s="65"/>
      <c r="N286" s="65"/>
      <c r="P286" s="41"/>
      <c r="Q286" s="1"/>
      <c r="XFB286" s="0"/>
      <c r="XFC286" s="0"/>
    </row>
    <row r="287" s="40" customFormat="true" ht="23.85" hidden="false" customHeight="false" outlineLevel="0" collapsed="false">
      <c r="A287" s="32" t="s">
        <v>568</v>
      </c>
      <c r="B287" s="33" t="s">
        <v>569</v>
      </c>
      <c r="C287" s="34" t="s">
        <v>46</v>
      </c>
      <c r="D287" s="35" t="n">
        <v>6230</v>
      </c>
      <c r="E287" s="36" t="n">
        <v>6.814938</v>
      </c>
      <c r="F287" s="68" t="n">
        <v>0</v>
      </c>
      <c r="G287" s="69" t="n">
        <f aca="false">F287*E287</f>
        <v>0</v>
      </c>
      <c r="H287" s="70" t="n">
        <f aca="false">F287/D287</f>
        <v>0</v>
      </c>
      <c r="I287" s="80"/>
      <c r="J287" s="71" t="n">
        <f aca="false">I287*E287</f>
        <v>0</v>
      </c>
      <c r="K287" s="70" t="n">
        <f aca="false">I287/D287</f>
        <v>0</v>
      </c>
      <c r="L287" s="72" t="n">
        <f aca="false">F287+I287</f>
        <v>0</v>
      </c>
      <c r="M287" s="73" t="n">
        <f aca="false">G287+J287</f>
        <v>0</v>
      </c>
      <c r="N287" s="74" t="n">
        <f aca="false">H287+K287</f>
        <v>0</v>
      </c>
      <c r="P287" s="41"/>
      <c r="Q287" s="1"/>
      <c r="XFB287" s="0"/>
      <c r="XFC287" s="0"/>
    </row>
    <row r="288" s="40" customFormat="true" ht="23.85" hidden="false" customHeight="false" outlineLevel="0" collapsed="false">
      <c r="A288" s="32" t="s">
        <v>570</v>
      </c>
      <c r="B288" s="33" t="s">
        <v>571</v>
      </c>
      <c r="C288" s="34" t="s">
        <v>46</v>
      </c>
      <c r="D288" s="35" t="n">
        <v>3000</v>
      </c>
      <c r="E288" s="36" t="n">
        <v>8.924628</v>
      </c>
      <c r="F288" s="68" t="n">
        <v>0</v>
      </c>
      <c r="G288" s="69" t="n">
        <f aca="false">F288*E288</f>
        <v>0</v>
      </c>
      <c r="H288" s="70" t="n">
        <f aca="false">F288/D288</f>
        <v>0</v>
      </c>
      <c r="I288" s="80"/>
      <c r="J288" s="71" t="n">
        <f aca="false">I288*E288</f>
        <v>0</v>
      </c>
      <c r="K288" s="70" t="n">
        <f aca="false">I288/D288</f>
        <v>0</v>
      </c>
      <c r="L288" s="72" t="n">
        <f aca="false">F288+I288</f>
        <v>0</v>
      </c>
      <c r="M288" s="73" t="n">
        <f aca="false">G288+J288</f>
        <v>0</v>
      </c>
      <c r="N288" s="74" t="n">
        <f aca="false">H288+K288</f>
        <v>0</v>
      </c>
      <c r="P288" s="41"/>
      <c r="Q288" s="1"/>
      <c r="XFB288" s="0"/>
      <c r="XFC288" s="0"/>
    </row>
    <row r="289" s="40" customFormat="true" ht="23.85" hidden="false" customHeight="false" outlineLevel="0" collapsed="false">
      <c r="A289" s="32" t="s">
        <v>572</v>
      </c>
      <c r="B289" s="33" t="s">
        <v>573</v>
      </c>
      <c r="C289" s="34" t="s">
        <v>46</v>
      </c>
      <c r="D289" s="35" t="n">
        <v>333</v>
      </c>
      <c r="E289" s="36" t="n">
        <v>16.788018</v>
      </c>
      <c r="F289" s="68" t="n">
        <v>0</v>
      </c>
      <c r="G289" s="69" t="n">
        <f aca="false">F289*E289</f>
        <v>0</v>
      </c>
      <c r="H289" s="70" t="n">
        <f aca="false">F289/D289</f>
        <v>0</v>
      </c>
      <c r="I289" s="80"/>
      <c r="J289" s="71" t="n">
        <f aca="false">I289*E289</f>
        <v>0</v>
      </c>
      <c r="K289" s="70" t="n">
        <f aca="false">I289/D289</f>
        <v>0</v>
      </c>
      <c r="L289" s="72" t="n">
        <f aca="false">F289+I289</f>
        <v>0</v>
      </c>
      <c r="M289" s="73" t="n">
        <f aca="false">G289+J289</f>
        <v>0</v>
      </c>
      <c r="N289" s="74" t="n">
        <f aca="false">H289+K289</f>
        <v>0</v>
      </c>
      <c r="P289" s="41"/>
      <c r="Q289" s="1"/>
      <c r="XFB289" s="0"/>
      <c r="XFC289" s="0"/>
    </row>
    <row r="290" s="40" customFormat="true" ht="23.85" hidden="false" customHeight="false" outlineLevel="0" collapsed="false">
      <c r="A290" s="32" t="s">
        <v>574</v>
      </c>
      <c r="B290" s="33" t="s">
        <v>575</v>
      </c>
      <c r="C290" s="34" t="s">
        <v>46</v>
      </c>
      <c r="D290" s="35" t="n">
        <v>179</v>
      </c>
      <c r="E290" s="36" t="n">
        <v>24.331758</v>
      </c>
      <c r="F290" s="68" t="n">
        <v>0</v>
      </c>
      <c r="G290" s="69" t="n">
        <f aca="false">F290*E290</f>
        <v>0</v>
      </c>
      <c r="H290" s="70" t="n">
        <f aca="false">F290/D290</f>
        <v>0</v>
      </c>
      <c r="I290" s="80"/>
      <c r="J290" s="71" t="n">
        <f aca="false">I290*E290</f>
        <v>0</v>
      </c>
      <c r="K290" s="70" t="n">
        <f aca="false">I290/D290</f>
        <v>0</v>
      </c>
      <c r="L290" s="72" t="n">
        <f aca="false">F290+I290</f>
        <v>0</v>
      </c>
      <c r="M290" s="73" t="n">
        <f aca="false">G290+J290</f>
        <v>0</v>
      </c>
      <c r="N290" s="74" t="n">
        <f aca="false">H290+K290</f>
        <v>0</v>
      </c>
      <c r="P290" s="41"/>
      <c r="Q290" s="1"/>
      <c r="XFB290" s="0"/>
      <c r="XFC290" s="0"/>
    </row>
    <row r="291" s="40" customFormat="true" ht="23.85" hidden="false" customHeight="false" outlineLevel="0" collapsed="false">
      <c r="A291" s="32" t="s">
        <v>576</v>
      </c>
      <c r="B291" s="33" t="s">
        <v>577</v>
      </c>
      <c r="C291" s="34" t="s">
        <v>46</v>
      </c>
      <c r="D291" s="35" t="n">
        <v>658</v>
      </c>
      <c r="E291" s="36" t="n">
        <v>11.532972</v>
      </c>
      <c r="F291" s="68" t="n">
        <v>0</v>
      </c>
      <c r="G291" s="69" t="n">
        <f aca="false">F291*E291</f>
        <v>0</v>
      </c>
      <c r="H291" s="70" t="n">
        <f aca="false">F291/D291</f>
        <v>0</v>
      </c>
      <c r="I291" s="80"/>
      <c r="J291" s="71" t="n">
        <f aca="false">I291*E291</f>
        <v>0</v>
      </c>
      <c r="K291" s="70" t="n">
        <f aca="false">I291/D291</f>
        <v>0</v>
      </c>
      <c r="L291" s="72" t="n">
        <f aca="false">F291+I291</f>
        <v>0</v>
      </c>
      <c r="M291" s="73" t="n">
        <f aca="false">G291+J291</f>
        <v>0</v>
      </c>
      <c r="N291" s="74" t="n">
        <f aca="false">H291+K291</f>
        <v>0</v>
      </c>
      <c r="P291" s="41"/>
      <c r="Q291" s="1"/>
      <c r="XFB291" s="0"/>
      <c r="XFC291" s="0"/>
    </row>
    <row r="292" s="40" customFormat="true" ht="36.9" hidden="false" customHeight="false" outlineLevel="0" collapsed="false">
      <c r="A292" s="32" t="s">
        <v>578</v>
      </c>
      <c r="B292" s="33" t="s">
        <v>579</v>
      </c>
      <c r="C292" s="34" t="s">
        <v>96</v>
      </c>
      <c r="D292" s="35" t="n">
        <v>97</v>
      </c>
      <c r="E292" s="36" t="n">
        <v>75.552474</v>
      </c>
      <c r="F292" s="68" t="n">
        <v>0</v>
      </c>
      <c r="G292" s="69" t="n">
        <f aca="false">F292*E292</f>
        <v>0</v>
      </c>
      <c r="H292" s="70" t="n">
        <f aca="false">F292/D292</f>
        <v>0</v>
      </c>
      <c r="I292" s="80"/>
      <c r="J292" s="71" t="n">
        <f aca="false">I292*E292</f>
        <v>0</v>
      </c>
      <c r="K292" s="70" t="n">
        <f aca="false">I292/D292</f>
        <v>0</v>
      </c>
      <c r="L292" s="72" t="n">
        <f aca="false">F292+I292</f>
        <v>0</v>
      </c>
      <c r="M292" s="73" t="n">
        <f aca="false">G292+J292</f>
        <v>0</v>
      </c>
      <c r="N292" s="74" t="n">
        <f aca="false">H292+K292</f>
        <v>0</v>
      </c>
      <c r="P292" s="41"/>
      <c r="Q292" s="1"/>
      <c r="XFB292" s="0"/>
      <c r="XFC292" s="0"/>
    </row>
    <row r="293" s="40" customFormat="true" ht="23.85" hidden="false" customHeight="false" outlineLevel="0" collapsed="false">
      <c r="A293" s="32" t="s">
        <v>580</v>
      </c>
      <c r="B293" s="33" t="s">
        <v>581</v>
      </c>
      <c r="C293" s="34" t="s">
        <v>46</v>
      </c>
      <c r="D293" s="35" t="n">
        <v>135</v>
      </c>
      <c r="E293" s="36" t="n">
        <v>25.18842</v>
      </c>
      <c r="F293" s="68" t="n">
        <v>0</v>
      </c>
      <c r="G293" s="69" t="n">
        <f aca="false">F293*E293</f>
        <v>0</v>
      </c>
      <c r="H293" s="70" t="n">
        <f aca="false">F293/D293</f>
        <v>0</v>
      </c>
      <c r="I293" s="80"/>
      <c r="J293" s="71" t="n">
        <f aca="false">I293*E293</f>
        <v>0</v>
      </c>
      <c r="K293" s="70" t="n">
        <f aca="false">I293/D293</f>
        <v>0</v>
      </c>
      <c r="L293" s="72" t="n">
        <f aca="false">F293+I293</f>
        <v>0</v>
      </c>
      <c r="M293" s="73" t="n">
        <f aca="false">G293+J293</f>
        <v>0</v>
      </c>
      <c r="N293" s="74" t="n">
        <f aca="false">H293+K293</f>
        <v>0</v>
      </c>
      <c r="P293" s="41"/>
      <c r="Q293" s="1"/>
      <c r="XFB293" s="0"/>
      <c r="XFC293" s="0"/>
    </row>
    <row r="294" s="40" customFormat="true" ht="23.85" hidden="false" customHeight="false" outlineLevel="0" collapsed="false">
      <c r="A294" s="32" t="s">
        <v>582</v>
      </c>
      <c r="B294" s="33" t="s">
        <v>583</v>
      </c>
      <c r="C294" s="34" t="s">
        <v>46</v>
      </c>
      <c r="D294" s="35" t="n">
        <v>426</v>
      </c>
      <c r="E294" s="36" t="n">
        <v>36.465672</v>
      </c>
      <c r="F294" s="68" t="n">
        <v>0</v>
      </c>
      <c r="G294" s="69" t="n">
        <f aca="false">F294*E294</f>
        <v>0</v>
      </c>
      <c r="H294" s="70" t="n">
        <f aca="false">F294/D294</f>
        <v>0</v>
      </c>
      <c r="I294" s="80"/>
      <c r="J294" s="71" t="n">
        <f aca="false">I294*E294</f>
        <v>0</v>
      </c>
      <c r="K294" s="70" t="n">
        <f aca="false">I294/D294</f>
        <v>0</v>
      </c>
      <c r="L294" s="72" t="n">
        <f aca="false">F294+I294</f>
        <v>0</v>
      </c>
      <c r="M294" s="73" t="n">
        <f aca="false">G294+J294</f>
        <v>0</v>
      </c>
      <c r="N294" s="74" t="n">
        <f aca="false">H294+K294</f>
        <v>0</v>
      </c>
      <c r="P294" s="41"/>
      <c r="Q294" s="1"/>
      <c r="XFB294" s="0"/>
      <c r="XFC294" s="0"/>
    </row>
    <row r="295" s="40" customFormat="true" ht="23.85" hidden="false" customHeight="false" outlineLevel="0" collapsed="false">
      <c r="A295" s="32" t="s">
        <v>584</v>
      </c>
      <c r="B295" s="33" t="s">
        <v>585</v>
      </c>
      <c r="C295" s="34" t="s">
        <v>46</v>
      </c>
      <c r="D295" s="35" t="n">
        <v>157</v>
      </c>
      <c r="E295" s="36" t="n">
        <v>49.008738</v>
      </c>
      <c r="F295" s="68" t="n">
        <v>0</v>
      </c>
      <c r="G295" s="69" t="n">
        <f aca="false">F295*E295</f>
        <v>0</v>
      </c>
      <c r="H295" s="70" t="n">
        <f aca="false">F295/D295</f>
        <v>0</v>
      </c>
      <c r="I295" s="80"/>
      <c r="J295" s="71" t="n">
        <f aca="false">I295*E295</f>
        <v>0</v>
      </c>
      <c r="K295" s="70" t="n">
        <f aca="false">I295/D295</f>
        <v>0</v>
      </c>
      <c r="L295" s="72" t="n">
        <f aca="false">F295+I295</f>
        <v>0</v>
      </c>
      <c r="M295" s="73" t="n">
        <f aca="false">G295+J295</f>
        <v>0</v>
      </c>
      <c r="N295" s="74" t="n">
        <f aca="false">H295+K295</f>
        <v>0</v>
      </c>
      <c r="P295" s="41"/>
      <c r="Q295" s="1"/>
      <c r="XFB295" s="0"/>
      <c r="XFC295" s="0"/>
    </row>
    <row r="296" s="40" customFormat="true" ht="23.85" hidden="false" customHeight="false" outlineLevel="0" collapsed="false">
      <c r="A296" s="32" t="s">
        <v>586</v>
      </c>
      <c r="B296" s="33" t="s">
        <v>587</v>
      </c>
      <c r="C296" s="34" t="s">
        <v>46</v>
      </c>
      <c r="D296" s="35" t="n">
        <v>163</v>
      </c>
      <c r="E296" s="36" t="n">
        <v>92.979792</v>
      </c>
      <c r="F296" s="68" t="n">
        <v>0</v>
      </c>
      <c r="G296" s="69" t="n">
        <f aca="false">F296*E296</f>
        <v>0</v>
      </c>
      <c r="H296" s="70" t="n">
        <f aca="false">F296/D296</f>
        <v>0</v>
      </c>
      <c r="I296" s="80"/>
      <c r="J296" s="71" t="n">
        <f aca="false">I296*E296</f>
        <v>0</v>
      </c>
      <c r="K296" s="70" t="n">
        <f aca="false">I296/D296</f>
        <v>0</v>
      </c>
      <c r="L296" s="72" t="n">
        <f aca="false">F296+I296</f>
        <v>0</v>
      </c>
      <c r="M296" s="73" t="n">
        <f aca="false">G296+J296</f>
        <v>0</v>
      </c>
      <c r="N296" s="74" t="n">
        <f aca="false">H296+K296</f>
        <v>0</v>
      </c>
      <c r="P296" s="41"/>
      <c r="Q296" s="1"/>
      <c r="XFB296" s="0"/>
      <c r="XFC296" s="0"/>
      <c r="XFD296" s="85"/>
    </row>
    <row r="297" s="85" customFormat="true" ht="23.85" hidden="false" customHeight="false" outlineLevel="0" collapsed="false">
      <c r="A297" s="32" t="s">
        <v>588</v>
      </c>
      <c r="B297" s="33" t="s">
        <v>589</v>
      </c>
      <c r="C297" s="34" t="s">
        <v>46</v>
      </c>
      <c r="D297" s="35" t="n">
        <v>388</v>
      </c>
      <c r="E297" s="36" t="n">
        <v>157.178298</v>
      </c>
      <c r="F297" s="68" t="n">
        <v>0</v>
      </c>
      <c r="G297" s="69" t="n">
        <f aca="false">F297*E297</f>
        <v>0</v>
      </c>
      <c r="H297" s="70" t="n">
        <f aca="false">F297/D297</f>
        <v>0</v>
      </c>
      <c r="I297" s="80"/>
      <c r="J297" s="71" t="n">
        <f aca="false">I297*E297</f>
        <v>0</v>
      </c>
      <c r="K297" s="70" t="n">
        <f aca="false">I297/D297</f>
        <v>0</v>
      </c>
      <c r="L297" s="72" t="n">
        <f aca="false">F297+I297</f>
        <v>0</v>
      </c>
      <c r="M297" s="73" t="n">
        <f aca="false">G297+J297</f>
        <v>0</v>
      </c>
      <c r="N297" s="74" t="n">
        <f aca="false">H297+K297</f>
        <v>0</v>
      </c>
      <c r="O297" s="40"/>
      <c r="P297" s="83"/>
      <c r="Q297" s="84"/>
      <c r="XFB297" s="0"/>
      <c r="XFC297" s="0"/>
    </row>
    <row r="298" s="40" customFormat="true" ht="36.9" hidden="false" customHeight="false" outlineLevel="0" collapsed="false">
      <c r="A298" s="32" t="s">
        <v>590</v>
      </c>
      <c r="B298" s="33" t="s">
        <v>591</v>
      </c>
      <c r="C298" s="34" t="s">
        <v>96</v>
      </c>
      <c r="D298" s="35" t="n">
        <v>41</v>
      </c>
      <c r="E298" s="36" t="n">
        <v>38.920584</v>
      </c>
      <c r="F298" s="68" t="n">
        <v>0</v>
      </c>
      <c r="G298" s="69" t="n">
        <f aca="false">F298*E298</f>
        <v>0</v>
      </c>
      <c r="H298" s="70" t="n">
        <f aca="false">F298/D298</f>
        <v>0</v>
      </c>
      <c r="I298" s="80"/>
      <c r="J298" s="71" t="n">
        <f aca="false">I298*E298</f>
        <v>0</v>
      </c>
      <c r="K298" s="70" t="n">
        <f aca="false">I298/D298</f>
        <v>0</v>
      </c>
      <c r="L298" s="72" t="n">
        <f aca="false">F298+I298</f>
        <v>0</v>
      </c>
      <c r="M298" s="73" t="n">
        <f aca="false">G298+J298</f>
        <v>0</v>
      </c>
      <c r="N298" s="74" t="n">
        <f aca="false">H298+K298</f>
        <v>0</v>
      </c>
      <c r="P298" s="41"/>
      <c r="Q298" s="1"/>
      <c r="XFB298" s="0"/>
      <c r="XFC298" s="0"/>
    </row>
    <row r="299" s="40" customFormat="true" ht="15" hidden="false" customHeight="false" outlineLevel="0" collapsed="false">
      <c r="A299" s="76" t="s">
        <v>592</v>
      </c>
      <c r="B299" s="78" t="s">
        <v>593</v>
      </c>
      <c r="C299" s="58"/>
      <c r="D299" s="59"/>
      <c r="E299" s="60"/>
      <c r="F299" s="61"/>
      <c r="G299" s="62"/>
      <c r="H299" s="63"/>
      <c r="I299" s="79"/>
      <c r="J299" s="62"/>
      <c r="K299" s="63"/>
      <c r="L299" s="65"/>
      <c r="M299" s="65"/>
      <c r="N299" s="65"/>
      <c r="P299" s="41"/>
      <c r="Q299" s="1"/>
      <c r="XFB299" s="0"/>
      <c r="XFC299" s="0"/>
    </row>
    <row r="300" s="40" customFormat="true" ht="23.85" hidden="false" customHeight="false" outlineLevel="0" collapsed="false">
      <c r="A300" s="32" t="s">
        <v>594</v>
      </c>
      <c r="B300" s="33" t="s">
        <v>595</v>
      </c>
      <c r="C300" s="34" t="s">
        <v>57</v>
      </c>
      <c r="D300" s="35" t="n">
        <v>7</v>
      </c>
      <c r="E300" s="36" t="n">
        <v>26.3</v>
      </c>
      <c r="F300" s="68" t="n">
        <v>0</v>
      </c>
      <c r="G300" s="69" t="n">
        <f aca="false">F300*E300</f>
        <v>0</v>
      </c>
      <c r="H300" s="70" t="n">
        <f aca="false">F300/D300</f>
        <v>0</v>
      </c>
      <c r="I300" s="80"/>
      <c r="J300" s="71" t="n">
        <f aca="false">I300*E300</f>
        <v>0</v>
      </c>
      <c r="K300" s="70" t="n">
        <f aca="false">I300/D300</f>
        <v>0</v>
      </c>
      <c r="L300" s="72" t="n">
        <f aca="false">F300+I300</f>
        <v>0</v>
      </c>
      <c r="M300" s="73" t="n">
        <f aca="false">G300+J300</f>
        <v>0</v>
      </c>
      <c r="N300" s="74" t="n">
        <f aca="false">H300+K300</f>
        <v>0</v>
      </c>
      <c r="P300" s="41"/>
      <c r="Q300" s="1"/>
      <c r="XFB300" s="0"/>
      <c r="XFC300" s="0"/>
    </row>
    <row r="301" s="40" customFormat="true" ht="23.85" hidden="false" customHeight="false" outlineLevel="0" collapsed="false">
      <c r="A301" s="32" t="s">
        <v>596</v>
      </c>
      <c r="B301" s="33" t="s">
        <v>597</v>
      </c>
      <c r="C301" s="34" t="s">
        <v>57</v>
      </c>
      <c r="D301" s="35" t="n">
        <v>44</v>
      </c>
      <c r="E301" s="36" t="n">
        <v>26.3</v>
      </c>
      <c r="F301" s="68" t="n">
        <v>0</v>
      </c>
      <c r="G301" s="69" t="n">
        <f aca="false">F301*E301</f>
        <v>0</v>
      </c>
      <c r="H301" s="70" t="n">
        <f aca="false">F301/D301</f>
        <v>0</v>
      </c>
      <c r="I301" s="80"/>
      <c r="J301" s="71" t="n">
        <f aca="false">I301*E301</f>
        <v>0</v>
      </c>
      <c r="K301" s="70" t="n">
        <f aca="false">I301/D301</f>
        <v>0</v>
      </c>
      <c r="L301" s="72" t="n">
        <f aca="false">F301+I301</f>
        <v>0</v>
      </c>
      <c r="M301" s="73" t="n">
        <f aca="false">G301+J301</f>
        <v>0</v>
      </c>
      <c r="N301" s="74" t="n">
        <f aca="false">H301+K301</f>
        <v>0</v>
      </c>
      <c r="P301" s="41"/>
      <c r="Q301" s="1"/>
      <c r="XFB301" s="0"/>
      <c r="XFC301" s="0"/>
    </row>
    <row r="302" s="40" customFormat="true" ht="23.85" hidden="false" customHeight="false" outlineLevel="0" collapsed="false">
      <c r="A302" s="32" t="s">
        <v>598</v>
      </c>
      <c r="B302" s="33" t="s">
        <v>599</v>
      </c>
      <c r="C302" s="34" t="s">
        <v>57</v>
      </c>
      <c r="D302" s="35" t="n">
        <v>3</v>
      </c>
      <c r="E302" s="36" t="n">
        <v>26.3</v>
      </c>
      <c r="F302" s="68" t="n">
        <v>0</v>
      </c>
      <c r="G302" s="69" t="n">
        <f aca="false">F302*E302</f>
        <v>0</v>
      </c>
      <c r="H302" s="70" t="n">
        <f aca="false">F302/D302</f>
        <v>0</v>
      </c>
      <c r="I302" s="80"/>
      <c r="J302" s="71" t="n">
        <f aca="false">I302*E302</f>
        <v>0</v>
      </c>
      <c r="K302" s="70" t="n">
        <f aca="false">I302/D302</f>
        <v>0</v>
      </c>
      <c r="L302" s="72" t="n">
        <f aca="false">F302+I302</f>
        <v>0</v>
      </c>
      <c r="M302" s="73" t="n">
        <f aca="false">G302+J302</f>
        <v>0</v>
      </c>
      <c r="N302" s="74" t="n">
        <f aca="false">H302+K302</f>
        <v>0</v>
      </c>
      <c r="P302" s="41"/>
      <c r="Q302" s="1"/>
      <c r="XFB302" s="0"/>
      <c r="XFC302" s="0"/>
    </row>
    <row r="303" s="40" customFormat="true" ht="23.85" hidden="false" customHeight="false" outlineLevel="0" collapsed="false">
      <c r="A303" s="32" t="s">
        <v>600</v>
      </c>
      <c r="B303" s="33" t="s">
        <v>601</v>
      </c>
      <c r="C303" s="34" t="s">
        <v>57</v>
      </c>
      <c r="D303" s="35" t="n">
        <v>9</v>
      </c>
      <c r="E303" s="36" t="n">
        <v>33.77</v>
      </c>
      <c r="F303" s="68" t="n">
        <v>0</v>
      </c>
      <c r="G303" s="69" t="n">
        <f aca="false">F303*E303</f>
        <v>0</v>
      </c>
      <c r="H303" s="70" t="n">
        <f aca="false">F303/D303</f>
        <v>0</v>
      </c>
      <c r="I303" s="80"/>
      <c r="J303" s="71" t="n">
        <f aca="false">I303*E303</f>
        <v>0</v>
      </c>
      <c r="K303" s="70" t="n">
        <f aca="false">I303/D303</f>
        <v>0</v>
      </c>
      <c r="L303" s="72" t="n">
        <f aca="false">F303+I303</f>
        <v>0</v>
      </c>
      <c r="M303" s="73" t="n">
        <f aca="false">G303+J303</f>
        <v>0</v>
      </c>
      <c r="N303" s="74" t="n">
        <f aca="false">H303+K303</f>
        <v>0</v>
      </c>
      <c r="P303" s="41"/>
      <c r="Q303" s="1"/>
      <c r="XFB303" s="0"/>
      <c r="XFC303" s="0"/>
    </row>
    <row r="304" s="40" customFormat="true" ht="23.85" hidden="false" customHeight="false" outlineLevel="0" collapsed="false">
      <c r="A304" s="32" t="s">
        <v>602</v>
      </c>
      <c r="B304" s="33" t="s">
        <v>603</v>
      </c>
      <c r="C304" s="34" t="s">
        <v>57</v>
      </c>
      <c r="D304" s="35" t="n">
        <v>15</v>
      </c>
      <c r="E304" s="36" t="n">
        <v>70.94</v>
      </c>
      <c r="F304" s="68" t="n">
        <v>0</v>
      </c>
      <c r="G304" s="69" t="n">
        <f aca="false">F304*E304</f>
        <v>0</v>
      </c>
      <c r="H304" s="70" t="n">
        <f aca="false">F304/D304</f>
        <v>0</v>
      </c>
      <c r="I304" s="80"/>
      <c r="J304" s="71" t="n">
        <f aca="false">I304*E304</f>
        <v>0</v>
      </c>
      <c r="K304" s="70" t="n">
        <f aca="false">I304/D304</f>
        <v>0</v>
      </c>
      <c r="L304" s="72" t="n">
        <f aca="false">F304+I304</f>
        <v>0</v>
      </c>
      <c r="M304" s="73" t="n">
        <f aca="false">G304+J304</f>
        <v>0</v>
      </c>
      <c r="N304" s="74" t="n">
        <f aca="false">H304+K304</f>
        <v>0</v>
      </c>
      <c r="P304" s="41"/>
      <c r="Q304" s="1"/>
      <c r="XFB304" s="0"/>
      <c r="XFC304" s="0"/>
    </row>
    <row r="305" s="40" customFormat="true" ht="23.85" hidden="false" customHeight="false" outlineLevel="0" collapsed="false">
      <c r="A305" s="32" t="s">
        <v>604</v>
      </c>
      <c r="B305" s="33" t="s">
        <v>605</v>
      </c>
      <c r="C305" s="34" t="s">
        <v>57</v>
      </c>
      <c r="D305" s="35" t="n">
        <v>18</v>
      </c>
      <c r="E305" s="36" t="n">
        <v>70.94</v>
      </c>
      <c r="F305" s="68" t="n">
        <v>0</v>
      </c>
      <c r="G305" s="69" t="n">
        <f aca="false">F305*E305</f>
        <v>0</v>
      </c>
      <c r="H305" s="70" t="n">
        <f aca="false">F305/D305</f>
        <v>0</v>
      </c>
      <c r="I305" s="80"/>
      <c r="J305" s="71" t="n">
        <f aca="false">I305*E305</f>
        <v>0</v>
      </c>
      <c r="K305" s="70" t="n">
        <f aca="false">I305/D305</f>
        <v>0</v>
      </c>
      <c r="L305" s="72" t="n">
        <f aca="false">F305+I305</f>
        <v>0</v>
      </c>
      <c r="M305" s="73" t="n">
        <f aca="false">G305+J305</f>
        <v>0</v>
      </c>
      <c r="N305" s="74" t="n">
        <f aca="false">H305+K305</f>
        <v>0</v>
      </c>
      <c r="P305" s="41"/>
      <c r="Q305" s="1"/>
      <c r="XFB305" s="0"/>
      <c r="XFC305" s="0"/>
    </row>
    <row r="306" s="40" customFormat="true" ht="23.85" hidden="false" customHeight="false" outlineLevel="0" collapsed="false">
      <c r="A306" s="32" t="s">
        <v>606</v>
      </c>
      <c r="B306" s="33" t="s">
        <v>607</v>
      </c>
      <c r="C306" s="34" t="s">
        <v>57</v>
      </c>
      <c r="D306" s="35" t="n">
        <v>1</v>
      </c>
      <c r="E306" s="36" t="n">
        <v>70.94</v>
      </c>
      <c r="F306" s="68" t="n">
        <v>0</v>
      </c>
      <c r="G306" s="69" t="n">
        <f aca="false">F306*E306</f>
        <v>0</v>
      </c>
      <c r="H306" s="70" t="n">
        <f aca="false">F306/D306</f>
        <v>0</v>
      </c>
      <c r="I306" s="80"/>
      <c r="J306" s="71" t="n">
        <f aca="false">I306*E306</f>
        <v>0</v>
      </c>
      <c r="K306" s="70" t="n">
        <f aca="false">I306/D306</f>
        <v>0</v>
      </c>
      <c r="L306" s="72" t="n">
        <f aca="false">F306+I306</f>
        <v>0</v>
      </c>
      <c r="M306" s="73" t="n">
        <f aca="false">G306+J306</f>
        <v>0</v>
      </c>
      <c r="N306" s="74" t="n">
        <f aca="false">H306+K306</f>
        <v>0</v>
      </c>
      <c r="P306" s="41"/>
      <c r="Q306" s="1"/>
      <c r="XFB306" s="0"/>
      <c r="XFC306" s="0"/>
    </row>
    <row r="307" s="40" customFormat="true" ht="23.85" hidden="false" customHeight="false" outlineLevel="0" collapsed="false">
      <c r="A307" s="32" t="s">
        <v>608</v>
      </c>
      <c r="B307" s="33" t="s">
        <v>609</v>
      </c>
      <c r="C307" s="34" t="s">
        <v>57</v>
      </c>
      <c r="D307" s="35" t="n">
        <v>1</v>
      </c>
      <c r="E307" s="36" t="n">
        <v>104.33</v>
      </c>
      <c r="F307" s="68" t="n">
        <v>0</v>
      </c>
      <c r="G307" s="69" t="n">
        <f aca="false">F307*E307</f>
        <v>0</v>
      </c>
      <c r="H307" s="70" t="n">
        <f aca="false">F307/D307</f>
        <v>0</v>
      </c>
      <c r="I307" s="80"/>
      <c r="J307" s="71" t="n">
        <f aca="false">I307*E307</f>
        <v>0</v>
      </c>
      <c r="K307" s="70" t="n">
        <f aca="false">I307/D307</f>
        <v>0</v>
      </c>
      <c r="L307" s="72" t="n">
        <f aca="false">F307+I307</f>
        <v>0</v>
      </c>
      <c r="M307" s="73" t="n">
        <f aca="false">G307+J307</f>
        <v>0</v>
      </c>
      <c r="N307" s="74" t="n">
        <f aca="false">H307+K307</f>
        <v>0</v>
      </c>
      <c r="P307" s="41"/>
      <c r="Q307" s="1"/>
      <c r="XFB307" s="0"/>
      <c r="XFC307" s="0"/>
    </row>
    <row r="308" s="40" customFormat="true" ht="23.85" hidden="false" customHeight="false" outlineLevel="0" collapsed="false">
      <c r="A308" s="32" t="s">
        <v>610</v>
      </c>
      <c r="B308" s="33" t="s">
        <v>611</v>
      </c>
      <c r="C308" s="34" t="s">
        <v>57</v>
      </c>
      <c r="D308" s="35" t="n">
        <v>4</v>
      </c>
      <c r="E308" s="36" t="n">
        <v>119.71</v>
      </c>
      <c r="F308" s="68" t="n">
        <v>0</v>
      </c>
      <c r="G308" s="69" t="n">
        <f aca="false">F308*E308</f>
        <v>0</v>
      </c>
      <c r="H308" s="70" t="n">
        <f aca="false">F308/D308</f>
        <v>0</v>
      </c>
      <c r="I308" s="80"/>
      <c r="J308" s="71" t="n">
        <f aca="false">I308*E308</f>
        <v>0</v>
      </c>
      <c r="K308" s="70" t="n">
        <f aca="false">I308/D308</f>
        <v>0</v>
      </c>
      <c r="L308" s="72" t="n">
        <f aca="false">F308+I308</f>
        <v>0</v>
      </c>
      <c r="M308" s="73" t="n">
        <f aca="false">G308+J308</f>
        <v>0</v>
      </c>
      <c r="N308" s="74" t="n">
        <f aca="false">H308+K308</f>
        <v>0</v>
      </c>
      <c r="P308" s="41"/>
      <c r="Q308" s="1"/>
      <c r="XFB308" s="0"/>
      <c r="XFC308" s="0"/>
    </row>
    <row r="309" s="40" customFormat="true" ht="23.85" hidden="false" customHeight="false" outlineLevel="0" collapsed="false">
      <c r="A309" s="32" t="s">
        <v>612</v>
      </c>
      <c r="B309" s="33" t="s">
        <v>613</v>
      </c>
      <c r="C309" s="34" t="s">
        <v>57</v>
      </c>
      <c r="D309" s="35" t="n">
        <v>1</v>
      </c>
      <c r="E309" s="36" t="n">
        <v>119.71</v>
      </c>
      <c r="F309" s="68" t="n">
        <v>0</v>
      </c>
      <c r="G309" s="69" t="n">
        <f aca="false">F309*E309</f>
        <v>0</v>
      </c>
      <c r="H309" s="70" t="n">
        <f aca="false">F309/D309</f>
        <v>0</v>
      </c>
      <c r="I309" s="80"/>
      <c r="J309" s="71" t="n">
        <f aca="false">I309*E309</f>
        <v>0</v>
      </c>
      <c r="K309" s="70" t="n">
        <f aca="false">I309/D309</f>
        <v>0</v>
      </c>
      <c r="L309" s="72" t="n">
        <f aca="false">F309+I309</f>
        <v>0</v>
      </c>
      <c r="M309" s="73" t="n">
        <f aca="false">G309+J309</f>
        <v>0</v>
      </c>
      <c r="N309" s="74" t="n">
        <f aca="false">H309+K309</f>
        <v>0</v>
      </c>
      <c r="P309" s="41"/>
      <c r="Q309" s="1"/>
      <c r="XFB309" s="0"/>
      <c r="XFC309" s="0"/>
    </row>
    <row r="310" s="40" customFormat="true" ht="23.85" hidden="false" customHeight="false" outlineLevel="0" collapsed="false">
      <c r="A310" s="32" t="s">
        <v>614</v>
      </c>
      <c r="B310" s="33" t="s">
        <v>615</v>
      </c>
      <c r="C310" s="34" t="s">
        <v>57</v>
      </c>
      <c r="D310" s="35" t="n">
        <v>2</v>
      </c>
      <c r="E310" s="36" t="n">
        <v>151.67</v>
      </c>
      <c r="F310" s="68" t="n">
        <v>0</v>
      </c>
      <c r="G310" s="69" t="n">
        <f aca="false">F310*E310</f>
        <v>0</v>
      </c>
      <c r="H310" s="70" t="n">
        <f aca="false">F310/D310</f>
        <v>0</v>
      </c>
      <c r="I310" s="80"/>
      <c r="J310" s="71" t="n">
        <f aca="false">I310*E310</f>
        <v>0</v>
      </c>
      <c r="K310" s="70" t="n">
        <f aca="false">I310/D310</f>
        <v>0</v>
      </c>
      <c r="L310" s="72" t="n">
        <f aca="false">F310+I310</f>
        <v>0</v>
      </c>
      <c r="M310" s="73" t="n">
        <f aca="false">G310+J310</f>
        <v>0</v>
      </c>
      <c r="N310" s="74" t="n">
        <f aca="false">H310+K310</f>
        <v>0</v>
      </c>
      <c r="P310" s="41"/>
      <c r="Q310" s="1"/>
      <c r="XFB310" s="0"/>
      <c r="XFC310" s="0"/>
    </row>
    <row r="311" s="40" customFormat="true" ht="23.85" hidden="false" customHeight="false" outlineLevel="0" collapsed="false">
      <c r="A311" s="32" t="s">
        <v>616</v>
      </c>
      <c r="B311" s="33" t="s">
        <v>617</v>
      </c>
      <c r="C311" s="34" t="s">
        <v>57</v>
      </c>
      <c r="D311" s="35" t="n">
        <v>1</v>
      </c>
      <c r="E311" s="36" t="n">
        <v>276.52</v>
      </c>
      <c r="F311" s="68" t="n">
        <v>0</v>
      </c>
      <c r="G311" s="69" t="n">
        <f aca="false">F311*E311</f>
        <v>0</v>
      </c>
      <c r="H311" s="70" t="n">
        <f aca="false">F311/D311</f>
        <v>0</v>
      </c>
      <c r="I311" s="80"/>
      <c r="J311" s="71" t="n">
        <f aca="false">I311*E311</f>
        <v>0</v>
      </c>
      <c r="K311" s="70" t="n">
        <f aca="false">I311/D311</f>
        <v>0</v>
      </c>
      <c r="L311" s="72" t="n">
        <f aca="false">F311+I311</f>
        <v>0</v>
      </c>
      <c r="M311" s="73" t="n">
        <f aca="false">G311+J311</f>
        <v>0</v>
      </c>
      <c r="N311" s="74" t="n">
        <f aca="false">H311+K311</f>
        <v>0</v>
      </c>
      <c r="P311" s="41"/>
      <c r="Q311" s="1"/>
      <c r="XFB311" s="0"/>
      <c r="XFC311" s="0"/>
    </row>
    <row r="312" s="40" customFormat="true" ht="23.85" hidden="false" customHeight="false" outlineLevel="0" collapsed="false">
      <c r="A312" s="32" t="s">
        <v>618</v>
      </c>
      <c r="B312" s="33" t="s">
        <v>619</v>
      </c>
      <c r="C312" s="34" t="s">
        <v>57</v>
      </c>
      <c r="D312" s="35" t="n">
        <v>1</v>
      </c>
      <c r="E312" s="36" t="n">
        <v>537.57</v>
      </c>
      <c r="F312" s="68" t="n">
        <v>0</v>
      </c>
      <c r="G312" s="69" t="n">
        <f aca="false">F312*E312</f>
        <v>0</v>
      </c>
      <c r="H312" s="70" t="n">
        <f aca="false">F312/D312</f>
        <v>0</v>
      </c>
      <c r="I312" s="80"/>
      <c r="J312" s="71" t="n">
        <f aca="false">I312*E312</f>
        <v>0</v>
      </c>
      <c r="K312" s="70" t="n">
        <f aca="false">I312/D312</f>
        <v>0</v>
      </c>
      <c r="L312" s="72" t="n">
        <f aca="false">F312+I312</f>
        <v>0</v>
      </c>
      <c r="M312" s="73" t="n">
        <f aca="false">G312+J312</f>
        <v>0</v>
      </c>
      <c r="N312" s="74" t="n">
        <f aca="false">H312+K312</f>
        <v>0</v>
      </c>
      <c r="P312" s="41"/>
      <c r="Q312" s="1"/>
      <c r="XFB312" s="0"/>
      <c r="XFC312" s="0"/>
    </row>
    <row r="313" s="40" customFormat="true" ht="36.9" hidden="false" customHeight="false" outlineLevel="0" collapsed="false">
      <c r="A313" s="32" t="s">
        <v>620</v>
      </c>
      <c r="B313" s="33" t="s">
        <v>621</v>
      </c>
      <c r="C313" s="34" t="s">
        <v>57</v>
      </c>
      <c r="D313" s="35" t="n">
        <v>1</v>
      </c>
      <c r="E313" s="36" t="n">
        <v>1137.75</v>
      </c>
      <c r="F313" s="68" t="n">
        <v>0</v>
      </c>
      <c r="G313" s="69" t="n">
        <f aca="false">F313*E313</f>
        <v>0</v>
      </c>
      <c r="H313" s="70" t="n">
        <f aca="false">F313/D313</f>
        <v>0</v>
      </c>
      <c r="I313" s="80"/>
      <c r="J313" s="71" t="n">
        <f aca="false">I313*E313</f>
        <v>0</v>
      </c>
      <c r="K313" s="70" t="n">
        <f aca="false">I313/D313</f>
        <v>0</v>
      </c>
      <c r="L313" s="72" t="n">
        <f aca="false">F313+I313</f>
        <v>0</v>
      </c>
      <c r="M313" s="73" t="n">
        <f aca="false">G313+J313</f>
        <v>0</v>
      </c>
      <c r="N313" s="74" t="n">
        <f aca="false">H313+K313</f>
        <v>0</v>
      </c>
      <c r="P313" s="41"/>
      <c r="Q313" s="1"/>
      <c r="XFB313" s="0"/>
      <c r="XFC313" s="0"/>
    </row>
    <row r="314" s="40" customFormat="true" ht="13.8" hidden="false" customHeight="false" outlineLevel="0" collapsed="false">
      <c r="A314" s="32" t="s">
        <v>622</v>
      </c>
      <c r="B314" s="33" t="s">
        <v>623</v>
      </c>
      <c r="C314" s="34" t="s">
        <v>57</v>
      </c>
      <c r="D314" s="35" t="n">
        <v>5</v>
      </c>
      <c r="E314" s="36" t="n">
        <v>167.55</v>
      </c>
      <c r="F314" s="68" t="n">
        <v>0</v>
      </c>
      <c r="G314" s="69" t="n">
        <f aca="false">F314*E314</f>
        <v>0</v>
      </c>
      <c r="H314" s="70" t="n">
        <f aca="false">F314/D314</f>
        <v>0</v>
      </c>
      <c r="I314" s="80"/>
      <c r="J314" s="71" t="n">
        <f aca="false">I314*E314</f>
        <v>0</v>
      </c>
      <c r="K314" s="70" t="n">
        <f aca="false">I314/D314</f>
        <v>0</v>
      </c>
      <c r="L314" s="72" t="n">
        <f aca="false">F314+I314</f>
        <v>0</v>
      </c>
      <c r="M314" s="73" t="n">
        <f aca="false">G314+J314</f>
        <v>0</v>
      </c>
      <c r="N314" s="74" t="n">
        <f aca="false">H314+K314</f>
        <v>0</v>
      </c>
      <c r="P314" s="41"/>
      <c r="Q314" s="1"/>
      <c r="XFB314" s="0"/>
      <c r="XFC314" s="0"/>
    </row>
    <row r="315" s="40" customFormat="true" ht="36.9" hidden="false" customHeight="false" outlineLevel="0" collapsed="false">
      <c r="A315" s="32" t="s">
        <v>624</v>
      </c>
      <c r="B315" s="33" t="s">
        <v>625</v>
      </c>
      <c r="C315" s="34" t="s">
        <v>93</v>
      </c>
      <c r="D315" s="35" t="n">
        <v>32</v>
      </c>
      <c r="E315" s="36" t="n">
        <v>282.88</v>
      </c>
      <c r="F315" s="68" t="n">
        <v>0</v>
      </c>
      <c r="G315" s="69" t="n">
        <f aca="false">F315*E315</f>
        <v>0</v>
      </c>
      <c r="H315" s="70" t="n">
        <f aca="false">F315/D315</f>
        <v>0</v>
      </c>
      <c r="I315" s="80"/>
      <c r="J315" s="71" t="n">
        <f aca="false">I315*E315</f>
        <v>0</v>
      </c>
      <c r="K315" s="70" t="n">
        <f aca="false">I315/D315</f>
        <v>0</v>
      </c>
      <c r="L315" s="72" t="n">
        <f aca="false">F315+I315</f>
        <v>0</v>
      </c>
      <c r="M315" s="73" t="n">
        <f aca="false">G315+J315</f>
        <v>0</v>
      </c>
      <c r="N315" s="74" t="n">
        <f aca="false">H315+K315</f>
        <v>0</v>
      </c>
      <c r="P315" s="41"/>
      <c r="Q315" s="1"/>
      <c r="XFB315" s="0"/>
      <c r="XFC315" s="0"/>
    </row>
    <row r="316" s="40" customFormat="true" ht="25.1" hidden="false" customHeight="false" outlineLevel="0" collapsed="false">
      <c r="A316" s="32" t="s">
        <v>626</v>
      </c>
      <c r="B316" s="33" t="s">
        <v>627</v>
      </c>
      <c r="C316" s="34" t="s">
        <v>57</v>
      </c>
      <c r="D316" s="35" t="n">
        <v>9</v>
      </c>
      <c r="E316" s="36" t="n">
        <v>104.33</v>
      </c>
      <c r="F316" s="68" t="n">
        <v>0</v>
      </c>
      <c r="G316" s="69" t="n">
        <f aca="false">F316*E316</f>
        <v>0</v>
      </c>
      <c r="H316" s="70" t="n">
        <f aca="false">F316/D316</f>
        <v>0</v>
      </c>
      <c r="I316" s="80"/>
      <c r="J316" s="71" t="n">
        <f aca="false">I316*E316</f>
        <v>0</v>
      </c>
      <c r="K316" s="70" t="n">
        <f aca="false">I316/D316</f>
        <v>0</v>
      </c>
      <c r="L316" s="72" t="n">
        <f aca="false">F316+I316</f>
        <v>0</v>
      </c>
      <c r="M316" s="73" t="n">
        <f aca="false">G316+J316</f>
        <v>0</v>
      </c>
      <c r="N316" s="74" t="n">
        <f aca="false">H316+K316</f>
        <v>0</v>
      </c>
      <c r="P316" s="41"/>
      <c r="Q316" s="1"/>
      <c r="XFB316" s="0"/>
      <c r="XFC316" s="0"/>
    </row>
    <row r="317" s="40" customFormat="true" ht="15" hidden="false" customHeight="false" outlineLevel="0" collapsed="false">
      <c r="A317" s="76" t="s">
        <v>628</v>
      </c>
      <c r="B317" s="78" t="s">
        <v>629</v>
      </c>
      <c r="C317" s="58"/>
      <c r="D317" s="59"/>
      <c r="E317" s="60"/>
      <c r="F317" s="61"/>
      <c r="G317" s="62"/>
      <c r="H317" s="63"/>
      <c r="I317" s="79"/>
      <c r="J317" s="62"/>
      <c r="K317" s="63"/>
      <c r="L317" s="65"/>
      <c r="M317" s="65"/>
      <c r="N317" s="65"/>
      <c r="P317" s="41"/>
      <c r="Q317" s="1"/>
      <c r="XFB317" s="0"/>
      <c r="XFC317" s="0"/>
    </row>
    <row r="318" s="40" customFormat="true" ht="48.7" hidden="false" customHeight="false" outlineLevel="0" collapsed="false">
      <c r="A318" s="32" t="s">
        <v>630</v>
      </c>
      <c r="B318" s="33" t="s">
        <v>631</v>
      </c>
      <c r="C318" s="34" t="s">
        <v>93</v>
      </c>
      <c r="D318" s="35" t="n">
        <v>1</v>
      </c>
      <c r="E318" s="36" t="n">
        <v>73306.446882</v>
      </c>
      <c r="F318" s="68" t="n">
        <v>0</v>
      </c>
      <c r="G318" s="69" t="n">
        <f aca="false">F318*E318</f>
        <v>0</v>
      </c>
      <c r="H318" s="70" t="n">
        <f aca="false">F318/D318</f>
        <v>0</v>
      </c>
      <c r="I318" s="80"/>
      <c r="J318" s="71" t="n">
        <f aca="false">I318*E318</f>
        <v>0</v>
      </c>
      <c r="K318" s="70" t="n">
        <f aca="false">I318/D318</f>
        <v>0</v>
      </c>
      <c r="L318" s="72" t="n">
        <f aca="false">F318+I318</f>
        <v>0</v>
      </c>
      <c r="M318" s="73" t="n">
        <f aca="false">G318+J318</f>
        <v>0</v>
      </c>
      <c r="N318" s="74" t="n">
        <f aca="false">H318+K318</f>
        <v>0</v>
      </c>
      <c r="P318" s="41"/>
      <c r="Q318" s="1"/>
      <c r="XFB318" s="0"/>
      <c r="XFC318" s="0"/>
    </row>
    <row r="319" s="40" customFormat="true" ht="15" hidden="false" customHeight="false" outlineLevel="0" collapsed="false">
      <c r="A319" s="76" t="s">
        <v>632</v>
      </c>
      <c r="B319" s="78" t="s">
        <v>633</v>
      </c>
      <c r="C319" s="58"/>
      <c r="D319" s="59"/>
      <c r="E319" s="60"/>
      <c r="F319" s="61"/>
      <c r="G319" s="62"/>
      <c r="H319" s="63"/>
      <c r="I319" s="79"/>
      <c r="J319" s="62"/>
      <c r="K319" s="63"/>
      <c r="L319" s="65"/>
      <c r="M319" s="65"/>
      <c r="N319" s="65"/>
      <c r="P319" s="41"/>
      <c r="Q319" s="1"/>
      <c r="XFB319" s="0"/>
      <c r="XFC319" s="0"/>
    </row>
    <row r="320" s="40" customFormat="true" ht="23.85" hidden="false" customHeight="false" outlineLevel="0" collapsed="false">
      <c r="A320" s="32" t="s">
        <v>634</v>
      </c>
      <c r="B320" s="33" t="s">
        <v>635</v>
      </c>
      <c r="C320" s="34" t="s">
        <v>93</v>
      </c>
      <c r="D320" s="35" t="n">
        <v>226</v>
      </c>
      <c r="E320" s="36" t="n">
        <v>30.32</v>
      </c>
      <c r="F320" s="68" t="n">
        <v>0</v>
      </c>
      <c r="G320" s="69" t="n">
        <f aca="false">F320*E320</f>
        <v>0</v>
      </c>
      <c r="H320" s="70" t="n">
        <f aca="false">F320/D320</f>
        <v>0</v>
      </c>
      <c r="I320" s="80"/>
      <c r="J320" s="71" t="n">
        <f aca="false">I320*E320</f>
        <v>0</v>
      </c>
      <c r="K320" s="70" t="n">
        <f aca="false">I320/D320</f>
        <v>0</v>
      </c>
      <c r="L320" s="72" t="n">
        <f aca="false">F320+I320</f>
        <v>0</v>
      </c>
      <c r="M320" s="73" t="n">
        <f aca="false">G320+J320</f>
        <v>0</v>
      </c>
      <c r="N320" s="74" t="n">
        <f aca="false">H320+K320</f>
        <v>0</v>
      </c>
      <c r="P320" s="41"/>
      <c r="Q320" s="1"/>
      <c r="XFB320" s="0"/>
      <c r="XFC320" s="0"/>
    </row>
    <row r="321" s="40" customFormat="true" ht="23.85" hidden="false" customHeight="false" outlineLevel="0" collapsed="false">
      <c r="A321" s="32" t="s">
        <v>636</v>
      </c>
      <c r="B321" s="33" t="s">
        <v>637</v>
      </c>
      <c r="C321" s="34" t="s">
        <v>93</v>
      </c>
      <c r="D321" s="35" t="n">
        <v>10</v>
      </c>
      <c r="E321" s="36" t="n">
        <v>115.61</v>
      </c>
      <c r="F321" s="68" t="n">
        <v>0</v>
      </c>
      <c r="G321" s="69" t="n">
        <f aca="false">F321*E321</f>
        <v>0</v>
      </c>
      <c r="H321" s="70" t="n">
        <f aca="false">F321/D321</f>
        <v>0</v>
      </c>
      <c r="I321" s="80"/>
      <c r="J321" s="71" t="n">
        <f aca="false">I321*E321</f>
        <v>0</v>
      </c>
      <c r="K321" s="70" t="n">
        <f aca="false">I321/D321</f>
        <v>0</v>
      </c>
      <c r="L321" s="72" t="n">
        <f aca="false">F321+I321</f>
        <v>0</v>
      </c>
      <c r="M321" s="73" t="n">
        <f aca="false">G321+J321</f>
        <v>0</v>
      </c>
      <c r="N321" s="74" t="n">
        <f aca="false">H321+K321</f>
        <v>0</v>
      </c>
      <c r="P321" s="41"/>
      <c r="Q321" s="1"/>
      <c r="XFB321" s="0"/>
      <c r="XFC321" s="0"/>
    </row>
    <row r="322" s="40" customFormat="true" ht="13.8" hidden="false" customHeight="false" outlineLevel="0" collapsed="false">
      <c r="A322" s="47" t="n">
        <v>16</v>
      </c>
      <c r="B322" s="75" t="s">
        <v>638</v>
      </c>
      <c r="C322" s="49"/>
      <c r="D322" s="50"/>
      <c r="E322" s="51"/>
      <c r="F322" s="52"/>
      <c r="G322" s="53"/>
      <c r="H322" s="54"/>
      <c r="I322" s="50"/>
      <c r="J322" s="55" t="n">
        <f aca="false">SUM(J325:J449)</f>
        <v>0</v>
      </c>
      <c r="K322" s="54"/>
      <c r="L322" s="53"/>
      <c r="M322" s="53"/>
      <c r="N322" s="54"/>
      <c r="P322" s="41"/>
      <c r="Q322" s="1"/>
      <c r="XFB322" s="0"/>
      <c r="XFC322" s="0"/>
    </row>
    <row r="323" s="40" customFormat="true" ht="15" hidden="false" customHeight="false" outlineLevel="0" collapsed="false">
      <c r="A323" s="76" t="s">
        <v>639</v>
      </c>
      <c r="B323" s="78" t="s">
        <v>640</v>
      </c>
      <c r="C323" s="58"/>
      <c r="D323" s="59"/>
      <c r="E323" s="60"/>
      <c r="F323" s="61"/>
      <c r="G323" s="62"/>
      <c r="H323" s="63"/>
      <c r="I323" s="79"/>
      <c r="J323" s="62"/>
      <c r="K323" s="63"/>
      <c r="L323" s="65"/>
      <c r="M323" s="65"/>
      <c r="N323" s="65"/>
      <c r="P323" s="41"/>
      <c r="Q323" s="1"/>
      <c r="XFB323" s="0"/>
      <c r="XFC323" s="0"/>
    </row>
    <row r="324" s="40" customFormat="true" ht="15" hidden="false" customHeight="false" outlineLevel="0" collapsed="false">
      <c r="A324" s="76" t="s">
        <v>641</v>
      </c>
      <c r="B324" s="78" t="s">
        <v>479</v>
      </c>
      <c r="C324" s="58"/>
      <c r="D324" s="59"/>
      <c r="E324" s="60"/>
      <c r="F324" s="61"/>
      <c r="G324" s="62"/>
      <c r="H324" s="63"/>
      <c r="I324" s="79"/>
      <c r="J324" s="62"/>
      <c r="K324" s="63"/>
      <c r="L324" s="65"/>
      <c r="M324" s="65"/>
      <c r="N324" s="65"/>
      <c r="P324" s="41"/>
      <c r="Q324" s="1"/>
      <c r="XFB324" s="0"/>
      <c r="XFC324" s="0"/>
    </row>
    <row r="325" s="40" customFormat="true" ht="36.9" hidden="false" customHeight="false" outlineLevel="0" collapsed="false">
      <c r="A325" s="32" t="s">
        <v>642</v>
      </c>
      <c r="B325" s="33" t="s">
        <v>481</v>
      </c>
      <c r="C325" s="34" t="s">
        <v>93</v>
      </c>
      <c r="D325" s="35" t="n">
        <v>15</v>
      </c>
      <c r="E325" s="36" t="n">
        <v>22.71</v>
      </c>
      <c r="F325" s="68" t="n">
        <v>0</v>
      </c>
      <c r="G325" s="69" t="n">
        <f aca="false">F325*E325</f>
        <v>0</v>
      </c>
      <c r="H325" s="70" t="n">
        <f aca="false">F325/D325</f>
        <v>0</v>
      </c>
      <c r="I325" s="80"/>
      <c r="J325" s="71" t="n">
        <f aca="false">I325*E325</f>
        <v>0</v>
      </c>
      <c r="K325" s="70" t="n">
        <f aca="false">I325/D325</f>
        <v>0</v>
      </c>
      <c r="L325" s="72" t="n">
        <f aca="false">F325+I325</f>
        <v>0</v>
      </c>
      <c r="M325" s="73" t="n">
        <f aca="false">G325+J325</f>
        <v>0</v>
      </c>
      <c r="N325" s="74" t="n">
        <f aca="false">H325+K325</f>
        <v>0</v>
      </c>
      <c r="P325" s="41"/>
      <c r="Q325" s="1"/>
      <c r="XFB325" s="0"/>
      <c r="XFC325" s="0"/>
    </row>
    <row r="326" s="40" customFormat="true" ht="13.8" hidden="false" customHeight="false" outlineLevel="0" collapsed="false">
      <c r="A326" s="32" t="s">
        <v>643</v>
      </c>
      <c r="B326" s="33" t="s">
        <v>485</v>
      </c>
      <c r="C326" s="34" t="s">
        <v>57</v>
      </c>
      <c r="D326" s="35" t="n">
        <v>91</v>
      </c>
      <c r="E326" s="36" t="n">
        <v>12.11</v>
      </c>
      <c r="F326" s="68" t="n">
        <v>0</v>
      </c>
      <c r="G326" s="69" t="n">
        <f aca="false">F326*E326</f>
        <v>0</v>
      </c>
      <c r="H326" s="70" t="n">
        <f aca="false">F326/D326</f>
        <v>0</v>
      </c>
      <c r="I326" s="80"/>
      <c r="J326" s="71" t="n">
        <f aca="false">I326*E326</f>
        <v>0</v>
      </c>
      <c r="K326" s="70" t="n">
        <f aca="false">I326/D326</f>
        <v>0</v>
      </c>
      <c r="L326" s="72" t="n">
        <f aca="false">F326+I326</f>
        <v>0</v>
      </c>
      <c r="M326" s="73" t="n">
        <f aca="false">G326+J326</f>
        <v>0</v>
      </c>
      <c r="N326" s="74" t="n">
        <f aca="false">H326+K326</f>
        <v>0</v>
      </c>
      <c r="P326" s="41"/>
      <c r="Q326" s="1"/>
      <c r="XFB326" s="0"/>
      <c r="XFC326" s="0"/>
    </row>
    <row r="327" s="40" customFormat="true" ht="13.8" hidden="false" customHeight="false" outlineLevel="0" collapsed="false">
      <c r="A327" s="32" t="s">
        <v>644</v>
      </c>
      <c r="B327" s="33" t="s">
        <v>487</v>
      </c>
      <c r="C327" s="34" t="s">
        <v>93</v>
      </c>
      <c r="D327" s="35" t="n">
        <v>7</v>
      </c>
      <c r="E327" s="36" t="n">
        <v>36.47</v>
      </c>
      <c r="F327" s="68" t="n">
        <v>0</v>
      </c>
      <c r="G327" s="69" t="n">
        <f aca="false">F327*E327</f>
        <v>0</v>
      </c>
      <c r="H327" s="70" t="n">
        <f aca="false">F327/D327</f>
        <v>0</v>
      </c>
      <c r="I327" s="80"/>
      <c r="J327" s="71" t="n">
        <f aca="false">I327*E327</f>
        <v>0</v>
      </c>
      <c r="K327" s="70" t="n">
        <f aca="false">I327/D327</f>
        <v>0</v>
      </c>
      <c r="L327" s="72" t="n">
        <f aca="false">F327+I327</f>
        <v>0</v>
      </c>
      <c r="M327" s="73" t="n">
        <f aca="false">G327+J327</f>
        <v>0</v>
      </c>
      <c r="N327" s="74" t="n">
        <f aca="false">H327+K327</f>
        <v>0</v>
      </c>
      <c r="P327" s="41"/>
      <c r="Q327" s="1"/>
      <c r="XFB327" s="0"/>
      <c r="XFC327" s="0"/>
    </row>
    <row r="328" s="40" customFormat="true" ht="13.8" hidden="false" customHeight="false" outlineLevel="0" collapsed="false">
      <c r="A328" s="32" t="s">
        <v>645</v>
      </c>
      <c r="B328" s="33" t="s">
        <v>489</v>
      </c>
      <c r="C328" s="34" t="s">
        <v>93</v>
      </c>
      <c r="D328" s="35" t="n">
        <v>8</v>
      </c>
      <c r="E328" s="36" t="n">
        <v>32.04</v>
      </c>
      <c r="F328" s="68" t="n">
        <v>0</v>
      </c>
      <c r="G328" s="69" t="n">
        <f aca="false">F328*E328</f>
        <v>0</v>
      </c>
      <c r="H328" s="70" t="n">
        <f aca="false">F328/D328</f>
        <v>0</v>
      </c>
      <c r="I328" s="80"/>
      <c r="J328" s="71" t="n">
        <f aca="false">I328*E328</f>
        <v>0</v>
      </c>
      <c r="K328" s="70" t="n">
        <f aca="false">I328/D328</f>
        <v>0</v>
      </c>
      <c r="L328" s="72" t="n">
        <f aca="false">F328+I328</f>
        <v>0</v>
      </c>
      <c r="M328" s="73" t="n">
        <f aca="false">G328+J328</f>
        <v>0</v>
      </c>
      <c r="N328" s="74" t="n">
        <f aca="false">H328+K328</f>
        <v>0</v>
      </c>
      <c r="P328" s="41"/>
      <c r="Q328" s="1"/>
      <c r="XFB328" s="0"/>
      <c r="XFC328" s="0"/>
    </row>
    <row r="329" s="40" customFormat="true" ht="23.85" hidden="false" customHeight="false" outlineLevel="0" collapsed="false">
      <c r="A329" s="32" t="s">
        <v>646</v>
      </c>
      <c r="B329" s="33" t="s">
        <v>493</v>
      </c>
      <c r="C329" s="34" t="s">
        <v>57</v>
      </c>
      <c r="D329" s="35" t="n">
        <v>1</v>
      </c>
      <c r="E329" s="36" t="n">
        <v>140.81</v>
      </c>
      <c r="F329" s="68" t="n">
        <v>0</v>
      </c>
      <c r="G329" s="69" t="n">
        <f aca="false">F329*E329</f>
        <v>0</v>
      </c>
      <c r="H329" s="70" t="n">
        <f aca="false">F329/D329</f>
        <v>0</v>
      </c>
      <c r="I329" s="80"/>
      <c r="J329" s="71" t="n">
        <f aca="false">I329*E329</f>
        <v>0</v>
      </c>
      <c r="K329" s="70" t="n">
        <f aca="false">I329/D329</f>
        <v>0</v>
      </c>
      <c r="L329" s="72" t="n">
        <f aca="false">F329+I329</f>
        <v>0</v>
      </c>
      <c r="M329" s="73" t="n">
        <f aca="false">G329+J329</f>
        <v>0</v>
      </c>
      <c r="N329" s="74" t="n">
        <f aca="false">H329+K329</f>
        <v>0</v>
      </c>
      <c r="P329" s="41"/>
      <c r="Q329" s="1"/>
      <c r="XFB329" s="0"/>
      <c r="XFC329" s="0"/>
    </row>
    <row r="330" s="40" customFormat="true" ht="23.85" hidden="false" customHeight="false" outlineLevel="0" collapsed="false">
      <c r="A330" s="32" t="s">
        <v>647</v>
      </c>
      <c r="B330" s="33" t="s">
        <v>497</v>
      </c>
      <c r="C330" s="34" t="s">
        <v>57</v>
      </c>
      <c r="D330" s="35" t="n">
        <v>2</v>
      </c>
      <c r="E330" s="36" t="n">
        <v>232.77</v>
      </c>
      <c r="F330" s="68" t="n">
        <v>0</v>
      </c>
      <c r="G330" s="69" t="n">
        <f aca="false">F330*E330</f>
        <v>0</v>
      </c>
      <c r="H330" s="70" t="n">
        <f aca="false">F330/D330</f>
        <v>0</v>
      </c>
      <c r="I330" s="80"/>
      <c r="J330" s="71" t="n">
        <f aca="false">I330*E330</f>
        <v>0</v>
      </c>
      <c r="K330" s="70" t="n">
        <f aca="false">I330/D330</f>
        <v>0</v>
      </c>
      <c r="L330" s="72" t="n">
        <f aca="false">F330+I330</f>
        <v>0</v>
      </c>
      <c r="M330" s="73" t="n">
        <f aca="false">G330+J330</f>
        <v>0</v>
      </c>
      <c r="N330" s="74" t="n">
        <f aca="false">H330+K330</f>
        <v>0</v>
      </c>
      <c r="P330" s="41"/>
      <c r="Q330" s="1"/>
      <c r="XFB330" s="0"/>
      <c r="XFC330" s="0"/>
    </row>
    <row r="331" s="40" customFormat="true" ht="23.85" hidden="false" customHeight="false" outlineLevel="0" collapsed="false">
      <c r="A331" s="32" t="s">
        <v>648</v>
      </c>
      <c r="B331" s="33" t="s">
        <v>649</v>
      </c>
      <c r="C331" s="34" t="s">
        <v>57</v>
      </c>
      <c r="D331" s="35" t="n">
        <v>1</v>
      </c>
      <c r="E331" s="36" t="n">
        <v>566.18</v>
      </c>
      <c r="F331" s="68" t="n">
        <v>0</v>
      </c>
      <c r="G331" s="69" t="n">
        <f aca="false">F331*E331</f>
        <v>0</v>
      </c>
      <c r="H331" s="70" t="n">
        <f aca="false">F331/D331</f>
        <v>0</v>
      </c>
      <c r="I331" s="80"/>
      <c r="J331" s="71" t="n">
        <f aca="false">I331*E331</f>
        <v>0</v>
      </c>
      <c r="K331" s="70" t="n">
        <f aca="false">I331/D331</f>
        <v>0</v>
      </c>
      <c r="L331" s="72" t="n">
        <f aca="false">F331+I331</f>
        <v>0</v>
      </c>
      <c r="M331" s="73" t="n">
        <f aca="false">G331+J331</f>
        <v>0</v>
      </c>
      <c r="N331" s="74" t="n">
        <f aca="false">H331+K331</f>
        <v>0</v>
      </c>
      <c r="P331" s="41"/>
      <c r="Q331" s="1"/>
      <c r="XFB331" s="0"/>
      <c r="XFC331" s="0"/>
    </row>
    <row r="332" s="40" customFormat="true" ht="36.9" hidden="false" customHeight="false" outlineLevel="0" collapsed="false">
      <c r="A332" s="32" t="s">
        <v>650</v>
      </c>
      <c r="B332" s="33" t="s">
        <v>651</v>
      </c>
      <c r="C332" s="34" t="s">
        <v>93</v>
      </c>
      <c r="D332" s="35" t="n">
        <v>2</v>
      </c>
      <c r="E332" s="36" t="n">
        <v>591.96</v>
      </c>
      <c r="F332" s="68" t="n">
        <v>0</v>
      </c>
      <c r="G332" s="69" t="n">
        <f aca="false">F332*E332</f>
        <v>0</v>
      </c>
      <c r="H332" s="70" t="n">
        <f aca="false">F332/D332</f>
        <v>0</v>
      </c>
      <c r="I332" s="80"/>
      <c r="J332" s="71" t="n">
        <f aca="false">I332*E332</f>
        <v>0</v>
      </c>
      <c r="K332" s="70" t="n">
        <f aca="false">I332/D332</f>
        <v>0</v>
      </c>
      <c r="L332" s="72" t="n">
        <f aca="false">F332+I332</f>
        <v>0</v>
      </c>
      <c r="M332" s="73" t="n">
        <f aca="false">G332+J332</f>
        <v>0</v>
      </c>
      <c r="N332" s="74" t="n">
        <f aca="false">H332+K332</f>
        <v>0</v>
      </c>
      <c r="P332" s="41"/>
      <c r="Q332" s="1"/>
      <c r="XFB332" s="0"/>
      <c r="XFC332" s="0"/>
    </row>
    <row r="333" s="40" customFormat="true" ht="23.85" hidden="false" customHeight="false" outlineLevel="0" collapsed="false">
      <c r="A333" s="32" t="s">
        <v>652</v>
      </c>
      <c r="B333" s="33" t="s">
        <v>653</v>
      </c>
      <c r="C333" s="34" t="s">
        <v>93</v>
      </c>
      <c r="D333" s="35" t="n">
        <v>1</v>
      </c>
      <c r="E333" s="36" t="n">
        <v>89.7</v>
      </c>
      <c r="F333" s="68" t="n">
        <v>0</v>
      </c>
      <c r="G333" s="69" t="n">
        <f aca="false">F333*E333</f>
        <v>0</v>
      </c>
      <c r="H333" s="70" t="n">
        <f aca="false">F333/D333</f>
        <v>0</v>
      </c>
      <c r="I333" s="80"/>
      <c r="J333" s="71" t="n">
        <f aca="false">I333*E333</f>
        <v>0</v>
      </c>
      <c r="K333" s="70" t="n">
        <f aca="false">I333/D333</f>
        <v>0</v>
      </c>
      <c r="L333" s="72" t="n">
        <f aca="false">F333+I333</f>
        <v>0</v>
      </c>
      <c r="M333" s="73" t="n">
        <f aca="false">G333+J333</f>
        <v>0</v>
      </c>
      <c r="N333" s="74" t="n">
        <f aca="false">H333+K333</f>
        <v>0</v>
      </c>
      <c r="P333" s="41"/>
      <c r="Q333" s="1"/>
      <c r="XFB333" s="0"/>
      <c r="XFC333" s="0"/>
    </row>
    <row r="334" s="40" customFormat="true" ht="23.85" hidden="false" customHeight="false" outlineLevel="0" collapsed="false">
      <c r="A334" s="32" t="s">
        <v>654</v>
      </c>
      <c r="B334" s="33" t="s">
        <v>655</v>
      </c>
      <c r="C334" s="34" t="s">
        <v>93</v>
      </c>
      <c r="D334" s="35" t="n">
        <v>1</v>
      </c>
      <c r="E334" s="36" t="n">
        <v>101.84</v>
      </c>
      <c r="F334" s="68" t="n">
        <v>0</v>
      </c>
      <c r="G334" s="69" t="n">
        <f aca="false">F334*E334</f>
        <v>0</v>
      </c>
      <c r="H334" s="70" t="n">
        <f aca="false">F334/D334</f>
        <v>0</v>
      </c>
      <c r="I334" s="80"/>
      <c r="J334" s="71" t="n">
        <f aca="false">I334*E334</f>
        <v>0</v>
      </c>
      <c r="K334" s="70" t="n">
        <f aca="false">I334/D334</f>
        <v>0</v>
      </c>
      <c r="L334" s="72" t="n">
        <f aca="false">F334+I334</f>
        <v>0</v>
      </c>
      <c r="M334" s="73" t="n">
        <f aca="false">G334+J334</f>
        <v>0</v>
      </c>
      <c r="N334" s="74" t="n">
        <f aca="false">H334+K334</f>
        <v>0</v>
      </c>
      <c r="P334" s="41"/>
      <c r="Q334" s="1"/>
      <c r="XFB334" s="0"/>
      <c r="XFC334" s="0"/>
    </row>
    <row r="335" s="40" customFormat="true" ht="23.85" hidden="false" customHeight="false" outlineLevel="0" collapsed="false">
      <c r="A335" s="32" t="s">
        <v>656</v>
      </c>
      <c r="B335" s="33" t="s">
        <v>657</v>
      </c>
      <c r="C335" s="34" t="s">
        <v>93</v>
      </c>
      <c r="D335" s="35" t="n">
        <v>1</v>
      </c>
      <c r="E335" s="36" t="n">
        <v>99.19</v>
      </c>
      <c r="F335" s="68" t="n">
        <v>0</v>
      </c>
      <c r="G335" s="69" t="n">
        <f aca="false">F335*E335</f>
        <v>0</v>
      </c>
      <c r="H335" s="70" t="n">
        <f aca="false">F335/D335</f>
        <v>0</v>
      </c>
      <c r="I335" s="80"/>
      <c r="J335" s="71" t="n">
        <f aca="false">I335*E335</f>
        <v>0</v>
      </c>
      <c r="K335" s="70" t="n">
        <f aca="false">I335/D335</f>
        <v>0</v>
      </c>
      <c r="L335" s="72" t="n">
        <f aca="false">F335+I335</f>
        <v>0</v>
      </c>
      <c r="M335" s="73" t="n">
        <f aca="false">G335+J335</f>
        <v>0</v>
      </c>
      <c r="N335" s="74" t="n">
        <f aca="false">H335+K335</f>
        <v>0</v>
      </c>
      <c r="P335" s="41"/>
      <c r="Q335" s="1"/>
      <c r="XFB335" s="0"/>
      <c r="XFC335" s="0"/>
    </row>
    <row r="336" s="40" customFormat="true" ht="15" hidden="false" customHeight="false" outlineLevel="0" collapsed="false">
      <c r="A336" s="76" t="s">
        <v>658</v>
      </c>
      <c r="B336" s="78" t="s">
        <v>503</v>
      </c>
      <c r="C336" s="58"/>
      <c r="D336" s="59"/>
      <c r="E336" s="60"/>
      <c r="F336" s="61"/>
      <c r="G336" s="62"/>
      <c r="H336" s="63"/>
      <c r="I336" s="79"/>
      <c r="J336" s="62"/>
      <c r="K336" s="63"/>
      <c r="L336" s="65"/>
      <c r="M336" s="65"/>
      <c r="N336" s="65"/>
      <c r="P336" s="41"/>
      <c r="Q336" s="1"/>
      <c r="XFB336" s="0"/>
      <c r="XFC336" s="0"/>
    </row>
    <row r="337" s="40" customFormat="true" ht="23.85" hidden="false" customHeight="false" outlineLevel="0" collapsed="false">
      <c r="A337" s="32" t="s">
        <v>659</v>
      </c>
      <c r="B337" s="33" t="s">
        <v>533</v>
      </c>
      <c r="C337" s="34" t="s">
        <v>46</v>
      </c>
      <c r="D337" s="35" t="n">
        <v>272</v>
      </c>
      <c r="E337" s="36" t="n">
        <v>26.070654</v>
      </c>
      <c r="F337" s="68" t="n">
        <v>0</v>
      </c>
      <c r="G337" s="69" t="n">
        <f aca="false">F337*E337</f>
        <v>0</v>
      </c>
      <c r="H337" s="70" t="n">
        <f aca="false">F337/D337</f>
        <v>0</v>
      </c>
      <c r="I337" s="80"/>
      <c r="J337" s="71" t="n">
        <f aca="false">I337*E337</f>
        <v>0</v>
      </c>
      <c r="K337" s="70" t="n">
        <f aca="false">I337/D337</f>
        <v>0</v>
      </c>
      <c r="L337" s="72" t="n">
        <f aca="false">F337+I337</f>
        <v>0</v>
      </c>
      <c r="M337" s="73" t="n">
        <f aca="false">G337+J337</f>
        <v>0</v>
      </c>
      <c r="N337" s="74" t="n">
        <f aca="false">H337+K337</f>
        <v>0</v>
      </c>
      <c r="P337" s="41"/>
      <c r="Q337" s="1"/>
      <c r="XFB337" s="0"/>
      <c r="XFC337" s="0"/>
    </row>
    <row r="338" s="40" customFormat="true" ht="23.85" hidden="false" customHeight="false" outlineLevel="0" collapsed="false">
      <c r="A338" s="32" t="s">
        <v>660</v>
      </c>
      <c r="B338" s="33" t="s">
        <v>539</v>
      </c>
      <c r="C338" s="34" t="s">
        <v>46</v>
      </c>
      <c r="D338" s="35" t="n">
        <v>3</v>
      </c>
      <c r="E338" s="36" t="n">
        <v>46.822332</v>
      </c>
      <c r="F338" s="68" t="n">
        <v>0</v>
      </c>
      <c r="G338" s="69" t="n">
        <f aca="false">F338*E338</f>
        <v>0</v>
      </c>
      <c r="H338" s="70" t="n">
        <f aca="false">F338/D338</f>
        <v>0</v>
      </c>
      <c r="I338" s="80"/>
      <c r="J338" s="71" t="n">
        <f aca="false">I338*E338</f>
        <v>0</v>
      </c>
      <c r="K338" s="70" t="n">
        <f aca="false">I338/D338</f>
        <v>0</v>
      </c>
      <c r="L338" s="72" t="n">
        <f aca="false">F338+I338</f>
        <v>0</v>
      </c>
      <c r="M338" s="73" t="n">
        <f aca="false">G338+J338</f>
        <v>0</v>
      </c>
      <c r="N338" s="74" t="n">
        <f aca="false">H338+K338</f>
        <v>0</v>
      </c>
      <c r="P338" s="41"/>
      <c r="Q338" s="1"/>
      <c r="XFB338" s="0"/>
      <c r="XFC338" s="0"/>
    </row>
    <row r="339" s="40" customFormat="true" ht="35.05" hidden="false" customHeight="false" outlineLevel="0" collapsed="false">
      <c r="A339" s="32" t="s">
        <v>661</v>
      </c>
      <c r="B339" s="33" t="s">
        <v>521</v>
      </c>
      <c r="C339" s="34" t="s">
        <v>96</v>
      </c>
      <c r="D339" s="35" t="n">
        <v>230</v>
      </c>
      <c r="E339" s="36" t="n">
        <v>40.761768</v>
      </c>
      <c r="F339" s="68" t="n">
        <v>0</v>
      </c>
      <c r="G339" s="69" t="n">
        <f aca="false">F339*E339</f>
        <v>0</v>
      </c>
      <c r="H339" s="70" t="n">
        <f aca="false">F339/D339</f>
        <v>0</v>
      </c>
      <c r="I339" s="80"/>
      <c r="J339" s="71" t="n">
        <f aca="false">I339*E339</f>
        <v>0</v>
      </c>
      <c r="K339" s="70" t="n">
        <f aca="false">I339/D339</f>
        <v>0</v>
      </c>
      <c r="L339" s="72" t="n">
        <f aca="false">F339+I339</f>
        <v>0</v>
      </c>
      <c r="M339" s="73" t="n">
        <f aca="false">G339+J339</f>
        <v>0</v>
      </c>
      <c r="N339" s="74" t="n">
        <f aca="false">H339+K339</f>
        <v>0</v>
      </c>
      <c r="P339" s="41"/>
      <c r="Q339" s="1"/>
      <c r="XFB339" s="0"/>
      <c r="XFC339" s="0"/>
    </row>
    <row r="340" s="40" customFormat="true" ht="35.05" hidden="false" customHeight="false" outlineLevel="0" collapsed="false">
      <c r="A340" s="32" t="s">
        <v>662</v>
      </c>
      <c r="B340" s="33" t="s">
        <v>527</v>
      </c>
      <c r="C340" s="34" t="s">
        <v>96</v>
      </c>
      <c r="D340" s="35" t="n">
        <v>116</v>
      </c>
      <c r="E340" s="36" t="n">
        <v>55.913178</v>
      </c>
      <c r="F340" s="68" t="n">
        <v>0</v>
      </c>
      <c r="G340" s="69" t="n">
        <f aca="false">F340*E340</f>
        <v>0</v>
      </c>
      <c r="H340" s="70" t="n">
        <f aca="false">F340/D340</f>
        <v>0</v>
      </c>
      <c r="I340" s="80"/>
      <c r="J340" s="71" t="n">
        <f aca="false">I340*E340</f>
        <v>0</v>
      </c>
      <c r="K340" s="70" t="n">
        <f aca="false">I340/D340</f>
        <v>0</v>
      </c>
      <c r="L340" s="72" t="n">
        <f aca="false">F340+I340</f>
        <v>0</v>
      </c>
      <c r="M340" s="73" t="n">
        <f aca="false">G340+J340</f>
        <v>0</v>
      </c>
      <c r="N340" s="74" t="n">
        <f aca="false">H340+K340</f>
        <v>0</v>
      </c>
      <c r="P340" s="41"/>
      <c r="Q340" s="1"/>
      <c r="XFB340" s="0"/>
      <c r="XFC340" s="0"/>
    </row>
    <row r="341" s="40" customFormat="true" ht="35.05" hidden="false" customHeight="false" outlineLevel="0" collapsed="false">
      <c r="A341" s="32" t="s">
        <v>663</v>
      </c>
      <c r="B341" s="33" t="s">
        <v>523</v>
      </c>
      <c r="C341" s="34" t="s">
        <v>93</v>
      </c>
      <c r="D341" s="35" t="n">
        <v>9</v>
      </c>
      <c r="E341" s="36" t="n">
        <v>46.720044</v>
      </c>
      <c r="F341" s="68" t="n">
        <v>0</v>
      </c>
      <c r="G341" s="69" t="n">
        <f aca="false">F341*E341</f>
        <v>0</v>
      </c>
      <c r="H341" s="70" t="n">
        <f aca="false">F341/D341</f>
        <v>0</v>
      </c>
      <c r="I341" s="80"/>
      <c r="J341" s="71" t="n">
        <f aca="false">I341*E341</f>
        <v>0</v>
      </c>
      <c r="K341" s="70" t="n">
        <f aca="false">I341/D341</f>
        <v>0</v>
      </c>
      <c r="L341" s="72" t="n">
        <f aca="false">F341+I341</f>
        <v>0</v>
      </c>
      <c r="M341" s="73" t="n">
        <f aca="false">G341+J341</f>
        <v>0</v>
      </c>
      <c r="N341" s="74" t="n">
        <f aca="false">H341+K341</f>
        <v>0</v>
      </c>
      <c r="P341" s="41"/>
      <c r="Q341" s="1"/>
      <c r="XFB341" s="0"/>
      <c r="XFC341" s="0"/>
    </row>
    <row r="342" s="40" customFormat="true" ht="23.85" hidden="false" customHeight="false" outlineLevel="0" collapsed="false">
      <c r="A342" s="32" t="s">
        <v>664</v>
      </c>
      <c r="B342" s="33" t="s">
        <v>665</v>
      </c>
      <c r="C342" s="34" t="s">
        <v>46</v>
      </c>
      <c r="D342" s="35" t="n">
        <v>7</v>
      </c>
      <c r="E342" s="36" t="n">
        <v>33.64</v>
      </c>
      <c r="F342" s="68" t="n">
        <v>0</v>
      </c>
      <c r="G342" s="69" t="n">
        <f aca="false">F342*E342</f>
        <v>0</v>
      </c>
      <c r="H342" s="70" t="n">
        <f aca="false">F342/D342</f>
        <v>0</v>
      </c>
      <c r="I342" s="80"/>
      <c r="J342" s="71" t="n">
        <f aca="false">I342*E342</f>
        <v>0</v>
      </c>
      <c r="K342" s="70" t="n">
        <f aca="false">I342/D342</f>
        <v>0</v>
      </c>
      <c r="L342" s="72" t="n">
        <f aca="false">F342+I342</f>
        <v>0</v>
      </c>
      <c r="M342" s="73" t="n">
        <f aca="false">G342+J342</f>
        <v>0</v>
      </c>
      <c r="N342" s="74" t="n">
        <f aca="false">H342+K342</f>
        <v>0</v>
      </c>
      <c r="P342" s="41"/>
      <c r="Q342" s="1"/>
      <c r="XFB342" s="0"/>
      <c r="XFC342" s="0"/>
    </row>
    <row r="343" s="40" customFormat="true" ht="23.85" hidden="false" customHeight="false" outlineLevel="0" collapsed="false">
      <c r="A343" s="32" t="s">
        <v>666</v>
      </c>
      <c r="B343" s="33" t="s">
        <v>667</v>
      </c>
      <c r="C343" s="34" t="s">
        <v>57</v>
      </c>
      <c r="D343" s="35" t="n">
        <v>141</v>
      </c>
      <c r="E343" s="36" t="n">
        <v>112.670232</v>
      </c>
      <c r="F343" s="68" t="n">
        <v>0</v>
      </c>
      <c r="G343" s="69" t="n">
        <f aca="false">F343*E343</f>
        <v>0</v>
      </c>
      <c r="H343" s="70" t="n">
        <f aca="false">F343/D343</f>
        <v>0</v>
      </c>
      <c r="I343" s="80"/>
      <c r="J343" s="71" t="n">
        <f aca="false">I343*E343</f>
        <v>0</v>
      </c>
      <c r="K343" s="70" t="n">
        <f aca="false">I343/D343</f>
        <v>0</v>
      </c>
      <c r="L343" s="72" t="n">
        <f aca="false">F343+I343</f>
        <v>0</v>
      </c>
      <c r="M343" s="73" t="n">
        <f aca="false">G343+J343</f>
        <v>0</v>
      </c>
      <c r="N343" s="74" t="n">
        <f aca="false">H343+K343</f>
        <v>0</v>
      </c>
      <c r="P343" s="41"/>
      <c r="Q343" s="1"/>
      <c r="XFB343" s="0"/>
      <c r="XFC343" s="0"/>
    </row>
    <row r="344" s="40" customFormat="true" ht="23.85" hidden="false" customHeight="false" outlineLevel="0" collapsed="false">
      <c r="A344" s="32" t="s">
        <v>668</v>
      </c>
      <c r="B344" s="33" t="s">
        <v>549</v>
      </c>
      <c r="C344" s="34" t="s">
        <v>46</v>
      </c>
      <c r="D344" s="35" t="n">
        <v>48</v>
      </c>
      <c r="E344" s="36" t="n">
        <v>118.871442</v>
      </c>
      <c r="F344" s="68" t="n">
        <v>0</v>
      </c>
      <c r="G344" s="69" t="n">
        <f aca="false">F344*E344</f>
        <v>0</v>
      </c>
      <c r="H344" s="70" t="n">
        <f aca="false">F344/D344</f>
        <v>0</v>
      </c>
      <c r="I344" s="80"/>
      <c r="J344" s="71" t="n">
        <f aca="false">I344*E344</f>
        <v>0</v>
      </c>
      <c r="K344" s="70" t="n">
        <f aca="false">I344/D344</f>
        <v>0</v>
      </c>
      <c r="L344" s="72" t="n">
        <f aca="false">F344+I344</f>
        <v>0</v>
      </c>
      <c r="M344" s="73" t="n">
        <f aca="false">G344+J344</f>
        <v>0</v>
      </c>
      <c r="N344" s="74" t="n">
        <f aca="false">H344+K344</f>
        <v>0</v>
      </c>
      <c r="P344" s="41"/>
      <c r="Q344" s="1"/>
      <c r="XFB344" s="0"/>
      <c r="XFC344" s="0"/>
    </row>
    <row r="345" s="40" customFormat="true" ht="23.85" hidden="false" customHeight="false" outlineLevel="0" collapsed="false">
      <c r="A345" s="32" t="s">
        <v>669</v>
      </c>
      <c r="B345" s="33" t="s">
        <v>551</v>
      </c>
      <c r="C345" s="34" t="s">
        <v>57</v>
      </c>
      <c r="D345" s="35" t="n">
        <v>16</v>
      </c>
      <c r="E345" s="36" t="n">
        <v>14.026242</v>
      </c>
      <c r="F345" s="68" t="n">
        <v>0</v>
      </c>
      <c r="G345" s="69" t="n">
        <f aca="false">F345*E345</f>
        <v>0</v>
      </c>
      <c r="H345" s="70" t="n">
        <f aca="false">F345/D345</f>
        <v>0</v>
      </c>
      <c r="I345" s="80"/>
      <c r="J345" s="71" t="n">
        <f aca="false">I345*E345</f>
        <v>0</v>
      </c>
      <c r="K345" s="70" t="n">
        <f aca="false">I345/D345</f>
        <v>0</v>
      </c>
      <c r="L345" s="72" t="n">
        <f aca="false">F345+I345</f>
        <v>0</v>
      </c>
      <c r="M345" s="73" t="n">
        <f aca="false">G345+J345</f>
        <v>0</v>
      </c>
      <c r="N345" s="74" t="n">
        <f aca="false">H345+K345</f>
        <v>0</v>
      </c>
      <c r="P345" s="41"/>
      <c r="Q345" s="1"/>
      <c r="XFB345" s="0"/>
      <c r="XFC345" s="0"/>
    </row>
    <row r="346" s="40" customFormat="true" ht="60.45" hidden="false" customHeight="false" outlineLevel="0" collapsed="false">
      <c r="A346" s="32" t="s">
        <v>670</v>
      </c>
      <c r="B346" s="33" t="s">
        <v>671</v>
      </c>
      <c r="C346" s="34" t="s">
        <v>93</v>
      </c>
      <c r="D346" s="35" t="n">
        <v>32</v>
      </c>
      <c r="E346" s="36" t="n">
        <v>43.485186</v>
      </c>
      <c r="F346" s="68" t="n">
        <v>0</v>
      </c>
      <c r="G346" s="69" t="n">
        <f aca="false">F346*E346</f>
        <v>0</v>
      </c>
      <c r="H346" s="70" t="n">
        <f aca="false">F346/D346</f>
        <v>0</v>
      </c>
      <c r="I346" s="80"/>
      <c r="J346" s="71" t="n">
        <f aca="false">I346*E346</f>
        <v>0</v>
      </c>
      <c r="K346" s="70" t="n">
        <f aca="false">I346/D346</f>
        <v>0</v>
      </c>
      <c r="L346" s="72" t="n">
        <f aca="false">F346+I346</f>
        <v>0</v>
      </c>
      <c r="M346" s="73" t="n">
        <f aca="false">G346+J346</f>
        <v>0</v>
      </c>
      <c r="N346" s="74" t="n">
        <f aca="false">H346+K346</f>
        <v>0</v>
      </c>
      <c r="P346" s="41"/>
      <c r="Q346" s="1"/>
      <c r="XFB346" s="0"/>
      <c r="XFC346" s="0"/>
    </row>
    <row r="347" s="40" customFormat="true" ht="15" hidden="false" customHeight="false" outlineLevel="0" collapsed="false">
      <c r="A347" s="76" t="s">
        <v>672</v>
      </c>
      <c r="B347" s="78" t="s">
        <v>567</v>
      </c>
      <c r="C347" s="58"/>
      <c r="D347" s="59"/>
      <c r="E347" s="60"/>
      <c r="F347" s="61"/>
      <c r="G347" s="62"/>
      <c r="H347" s="63"/>
      <c r="I347" s="79"/>
      <c r="J347" s="62"/>
      <c r="K347" s="63"/>
      <c r="L347" s="65"/>
      <c r="M347" s="65"/>
      <c r="N347" s="65"/>
      <c r="P347" s="41"/>
      <c r="Q347" s="1"/>
      <c r="XFB347" s="0"/>
      <c r="XFC347" s="0"/>
    </row>
    <row r="348" s="40" customFormat="true" ht="23.85" hidden="false" customHeight="false" outlineLevel="0" collapsed="false">
      <c r="A348" s="32" t="s">
        <v>673</v>
      </c>
      <c r="B348" s="33" t="s">
        <v>674</v>
      </c>
      <c r="C348" s="34" t="s">
        <v>46</v>
      </c>
      <c r="D348" s="35" t="n">
        <v>4314</v>
      </c>
      <c r="E348" s="36" t="n">
        <v>4.85</v>
      </c>
      <c r="F348" s="68" t="n">
        <v>0</v>
      </c>
      <c r="G348" s="69" t="n">
        <f aca="false">F348*E348</f>
        <v>0</v>
      </c>
      <c r="H348" s="70" t="n">
        <f aca="false">F348/D348</f>
        <v>0</v>
      </c>
      <c r="I348" s="80"/>
      <c r="J348" s="71" t="n">
        <f aca="false">I348*E348</f>
        <v>0</v>
      </c>
      <c r="K348" s="70" t="n">
        <f aca="false">I348/D348</f>
        <v>0</v>
      </c>
      <c r="L348" s="72" t="n">
        <f aca="false">F348+I348</f>
        <v>0</v>
      </c>
      <c r="M348" s="73" t="n">
        <f aca="false">G348+J348</f>
        <v>0</v>
      </c>
      <c r="N348" s="74" t="n">
        <f aca="false">H348+K348</f>
        <v>0</v>
      </c>
      <c r="P348" s="41"/>
      <c r="Q348" s="1"/>
      <c r="XFB348" s="0"/>
      <c r="XFC348" s="0"/>
    </row>
    <row r="349" s="40" customFormat="true" ht="23.85" hidden="false" customHeight="false" outlineLevel="0" collapsed="false">
      <c r="A349" s="32" t="s">
        <v>675</v>
      </c>
      <c r="B349" s="33" t="s">
        <v>676</v>
      </c>
      <c r="C349" s="34" t="s">
        <v>46</v>
      </c>
      <c r="D349" s="35" t="n">
        <v>60</v>
      </c>
      <c r="E349" s="36" t="n">
        <v>6.68</v>
      </c>
      <c r="F349" s="68" t="n">
        <v>0</v>
      </c>
      <c r="G349" s="69" t="n">
        <f aca="false">F349*E349</f>
        <v>0</v>
      </c>
      <c r="H349" s="70" t="n">
        <f aca="false">F349/D349</f>
        <v>0</v>
      </c>
      <c r="I349" s="80"/>
      <c r="J349" s="71" t="n">
        <f aca="false">I349*E349</f>
        <v>0</v>
      </c>
      <c r="K349" s="70" t="n">
        <f aca="false">I349/D349</f>
        <v>0</v>
      </c>
      <c r="L349" s="72" t="n">
        <f aca="false">F349+I349</f>
        <v>0</v>
      </c>
      <c r="M349" s="73" t="n">
        <f aca="false">G349+J349</f>
        <v>0</v>
      </c>
      <c r="N349" s="74" t="n">
        <f aca="false">H349+K349</f>
        <v>0</v>
      </c>
      <c r="P349" s="41"/>
      <c r="Q349" s="1"/>
      <c r="XFB349" s="0"/>
      <c r="XFC349" s="0"/>
    </row>
    <row r="350" s="40" customFormat="true" ht="23.85" hidden="false" customHeight="false" outlineLevel="0" collapsed="false">
      <c r="A350" s="32" t="s">
        <v>677</v>
      </c>
      <c r="B350" s="33" t="s">
        <v>678</v>
      </c>
      <c r="C350" s="34" t="s">
        <v>96</v>
      </c>
      <c r="D350" s="35" t="n">
        <v>50</v>
      </c>
      <c r="E350" s="36" t="n">
        <v>11.16</v>
      </c>
      <c r="F350" s="68" t="n">
        <v>0</v>
      </c>
      <c r="G350" s="69" t="n">
        <f aca="false">F350*E350</f>
        <v>0</v>
      </c>
      <c r="H350" s="70" t="n">
        <f aca="false">F350/D350</f>
        <v>0</v>
      </c>
      <c r="I350" s="80"/>
      <c r="J350" s="71" t="n">
        <f aca="false">I350*E350</f>
        <v>0</v>
      </c>
      <c r="K350" s="70" t="n">
        <f aca="false">I350/D350</f>
        <v>0</v>
      </c>
      <c r="L350" s="72" t="n">
        <f aca="false">F350+I350</f>
        <v>0</v>
      </c>
      <c r="M350" s="73" t="n">
        <f aca="false">G350+J350</f>
        <v>0</v>
      </c>
      <c r="N350" s="74" t="n">
        <f aca="false">H350+K350</f>
        <v>0</v>
      </c>
      <c r="P350" s="41"/>
      <c r="Q350" s="1"/>
      <c r="XFB350" s="0"/>
      <c r="XFC350" s="0"/>
    </row>
    <row r="351" s="40" customFormat="true" ht="23.85" hidden="false" customHeight="false" outlineLevel="0" collapsed="false">
      <c r="A351" s="32" t="s">
        <v>679</v>
      </c>
      <c r="B351" s="33" t="s">
        <v>680</v>
      </c>
      <c r="C351" s="34" t="s">
        <v>96</v>
      </c>
      <c r="D351" s="35" t="n">
        <v>60</v>
      </c>
      <c r="E351" s="36" t="n">
        <v>10.06</v>
      </c>
      <c r="F351" s="68" t="n">
        <v>0</v>
      </c>
      <c r="G351" s="69" t="n">
        <f aca="false">F351*E351</f>
        <v>0</v>
      </c>
      <c r="H351" s="70" t="n">
        <f aca="false">F351/D351</f>
        <v>0</v>
      </c>
      <c r="I351" s="80"/>
      <c r="J351" s="71" t="n">
        <f aca="false">I351*E351</f>
        <v>0</v>
      </c>
      <c r="K351" s="70" t="n">
        <f aca="false">I351/D351</f>
        <v>0</v>
      </c>
      <c r="L351" s="72" t="n">
        <f aca="false">F351+I351</f>
        <v>0</v>
      </c>
      <c r="M351" s="73" t="n">
        <f aca="false">G351+J351</f>
        <v>0</v>
      </c>
      <c r="N351" s="74" t="n">
        <f aca="false">H351+K351</f>
        <v>0</v>
      </c>
      <c r="P351" s="41"/>
      <c r="Q351" s="1"/>
      <c r="XFB351" s="0"/>
      <c r="XFC351" s="0"/>
    </row>
    <row r="352" s="40" customFormat="true" ht="13.8" hidden="false" customHeight="false" outlineLevel="0" collapsed="false">
      <c r="A352" s="32" t="s">
        <v>681</v>
      </c>
      <c r="B352" s="33" t="s">
        <v>682</v>
      </c>
      <c r="C352" s="34" t="s">
        <v>46</v>
      </c>
      <c r="D352" s="35" t="n">
        <v>60</v>
      </c>
      <c r="E352" s="36" t="n">
        <v>63.29</v>
      </c>
      <c r="F352" s="68" t="n">
        <v>0</v>
      </c>
      <c r="G352" s="69" t="n">
        <f aca="false">F352*E352</f>
        <v>0</v>
      </c>
      <c r="H352" s="70" t="n">
        <f aca="false">F352/D352</f>
        <v>0</v>
      </c>
      <c r="I352" s="80"/>
      <c r="J352" s="71" t="n">
        <f aca="false">I352*E352</f>
        <v>0</v>
      </c>
      <c r="K352" s="70" t="n">
        <f aca="false">I352/D352</f>
        <v>0</v>
      </c>
      <c r="L352" s="72" t="n">
        <f aca="false">F352+I352</f>
        <v>0</v>
      </c>
      <c r="M352" s="73" t="n">
        <f aca="false">G352+J352</f>
        <v>0</v>
      </c>
      <c r="N352" s="74" t="n">
        <f aca="false">H352+K352</f>
        <v>0</v>
      </c>
      <c r="P352" s="41"/>
      <c r="Q352" s="1"/>
      <c r="XFB352" s="0"/>
      <c r="XFC352" s="0"/>
    </row>
    <row r="353" s="40" customFormat="true" ht="15" hidden="false" customHeight="false" outlineLevel="0" collapsed="false">
      <c r="A353" s="76" t="s">
        <v>683</v>
      </c>
      <c r="B353" s="78" t="s">
        <v>684</v>
      </c>
      <c r="C353" s="58"/>
      <c r="D353" s="59"/>
      <c r="E353" s="60"/>
      <c r="F353" s="61"/>
      <c r="G353" s="62"/>
      <c r="H353" s="63"/>
      <c r="I353" s="79"/>
      <c r="J353" s="62"/>
      <c r="K353" s="63"/>
      <c r="L353" s="65"/>
      <c r="M353" s="65"/>
      <c r="N353" s="65"/>
      <c r="P353" s="41"/>
      <c r="Q353" s="1"/>
      <c r="XFB353" s="0"/>
      <c r="XFC353" s="0"/>
    </row>
    <row r="354" s="40" customFormat="true" ht="13.8" hidden="false" customHeight="false" outlineLevel="0" collapsed="false">
      <c r="A354" s="32" t="s">
        <v>685</v>
      </c>
      <c r="B354" s="33" t="s">
        <v>686</v>
      </c>
      <c r="C354" s="34" t="s">
        <v>57</v>
      </c>
      <c r="D354" s="35" t="n">
        <v>7</v>
      </c>
      <c r="E354" s="36" t="n">
        <v>23.91</v>
      </c>
      <c r="F354" s="68" t="n">
        <v>0</v>
      </c>
      <c r="G354" s="69" t="n">
        <f aca="false">F354*E354</f>
        <v>0</v>
      </c>
      <c r="H354" s="70" t="n">
        <f aca="false">F354/D354</f>
        <v>0</v>
      </c>
      <c r="I354" s="80"/>
      <c r="J354" s="71" t="n">
        <f aca="false">I354*E354</f>
        <v>0</v>
      </c>
      <c r="K354" s="70" t="n">
        <f aca="false">I354/D354</f>
        <v>0</v>
      </c>
      <c r="L354" s="72" t="n">
        <f aca="false">F354+I354</f>
        <v>0</v>
      </c>
      <c r="M354" s="73" t="n">
        <f aca="false">G354+J354</f>
        <v>0</v>
      </c>
      <c r="N354" s="74" t="n">
        <f aca="false">H354+K354</f>
        <v>0</v>
      </c>
      <c r="P354" s="41"/>
      <c r="Q354" s="1"/>
      <c r="XFB354" s="0"/>
      <c r="XFC354" s="0"/>
    </row>
    <row r="355" s="40" customFormat="true" ht="23.85" hidden="false" customHeight="false" outlineLevel="0" collapsed="false">
      <c r="A355" s="32" t="s">
        <v>687</v>
      </c>
      <c r="B355" s="33" t="s">
        <v>688</v>
      </c>
      <c r="C355" s="34" t="s">
        <v>93</v>
      </c>
      <c r="D355" s="35" t="n">
        <v>79</v>
      </c>
      <c r="E355" s="36" t="n">
        <v>46.02</v>
      </c>
      <c r="F355" s="68" t="n">
        <v>0</v>
      </c>
      <c r="G355" s="69" t="n">
        <f aca="false">F355*E355</f>
        <v>0</v>
      </c>
      <c r="H355" s="70" t="n">
        <f aca="false">F355/D355</f>
        <v>0</v>
      </c>
      <c r="I355" s="80"/>
      <c r="J355" s="71" t="n">
        <f aca="false">I355*E355</f>
        <v>0</v>
      </c>
      <c r="K355" s="70" t="n">
        <f aca="false">I355/D355</f>
        <v>0</v>
      </c>
      <c r="L355" s="72" t="n">
        <f aca="false">F355+I355</f>
        <v>0</v>
      </c>
      <c r="M355" s="73" t="n">
        <f aca="false">G355+J355</f>
        <v>0</v>
      </c>
      <c r="N355" s="74" t="n">
        <f aca="false">H355+K355</f>
        <v>0</v>
      </c>
      <c r="P355" s="41"/>
      <c r="Q355" s="1"/>
      <c r="XFB355" s="0"/>
      <c r="XFC355" s="0"/>
    </row>
    <row r="356" s="40" customFormat="true" ht="23.85" hidden="false" customHeight="false" outlineLevel="0" collapsed="false">
      <c r="A356" s="32" t="s">
        <v>689</v>
      </c>
      <c r="B356" s="33" t="s">
        <v>690</v>
      </c>
      <c r="C356" s="34" t="s">
        <v>93</v>
      </c>
      <c r="D356" s="35" t="n">
        <v>7</v>
      </c>
      <c r="E356" s="36" t="n">
        <v>64.69</v>
      </c>
      <c r="F356" s="68" t="n">
        <v>0</v>
      </c>
      <c r="G356" s="69" t="n">
        <f aca="false">F356*E356</f>
        <v>0</v>
      </c>
      <c r="H356" s="70" t="n">
        <f aca="false">F356/D356</f>
        <v>0</v>
      </c>
      <c r="I356" s="80"/>
      <c r="J356" s="71" t="n">
        <f aca="false">I356*E356</f>
        <v>0</v>
      </c>
      <c r="K356" s="70" t="n">
        <f aca="false">I356/D356</f>
        <v>0</v>
      </c>
      <c r="L356" s="72" t="n">
        <f aca="false">F356+I356</f>
        <v>0</v>
      </c>
      <c r="M356" s="73" t="n">
        <f aca="false">G356+J356</f>
        <v>0</v>
      </c>
      <c r="N356" s="74" t="n">
        <f aca="false">H356+K356</f>
        <v>0</v>
      </c>
      <c r="P356" s="41"/>
      <c r="Q356" s="1"/>
      <c r="XFB356" s="0"/>
      <c r="XFC356" s="0"/>
    </row>
    <row r="357" s="40" customFormat="true" ht="23.85" hidden="false" customHeight="false" outlineLevel="0" collapsed="false">
      <c r="A357" s="32" t="s">
        <v>691</v>
      </c>
      <c r="B357" s="33" t="s">
        <v>692</v>
      </c>
      <c r="C357" s="34" t="s">
        <v>93</v>
      </c>
      <c r="D357" s="35" t="n">
        <v>8</v>
      </c>
      <c r="E357" s="36" t="n">
        <v>71.04</v>
      </c>
      <c r="F357" s="68" t="n">
        <v>0</v>
      </c>
      <c r="G357" s="69" t="n">
        <f aca="false">F357*E357</f>
        <v>0</v>
      </c>
      <c r="H357" s="70" t="n">
        <f aca="false">F357/D357</f>
        <v>0</v>
      </c>
      <c r="I357" s="80"/>
      <c r="J357" s="71" t="n">
        <f aca="false">I357*E357</f>
        <v>0</v>
      </c>
      <c r="K357" s="70" t="n">
        <f aca="false">I357/D357</f>
        <v>0</v>
      </c>
      <c r="L357" s="72" t="n">
        <f aca="false">F357+I357</f>
        <v>0</v>
      </c>
      <c r="M357" s="73" t="n">
        <f aca="false">G357+J357</f>
        <v>0</v>
      </c>
      <c r="N357" s="74" t="n">
        <f aca="false">H357+K357</f>
        <v>0</v>
      </c>
      <c r="P357" s="41"/>
      <c r="Q357" s="1"/>
      <c r="XFB357" s="0"/>
      <c r="XFC357" s="0"/>
    </row>
    <row r="358" s="40" customFormat="true" ht="13.8" hidden="false" customHeight="false" outlineLevel="0" collapsed="false">
      <c r="A358" s="32" t="s">
        <v>693</v>
      </c>
      <c r="B358" s="33" t="s">
        <v>694</v>
      </c>
      <c r="C358" s="34" t="s">
        <v>93</v>
      </c>
      <c r="D358" s="35" t="n">
        <v>5</v>
      </c>
      <c r="E358" s="36" t="n">
        <v>7.72</v>
      </c>
      <c r="F358" s="68" t="n">
        <v>0</v>
      </c>
      <c r="G358" s="69" t="n">
        <f aca="false">F358*E358</f>
        <v>0</v>
      </c>
      <c r="H358" s="70" t="n">
        <f aca="false">F358/D358</f>
        <v>0</v>
      </c>
      <c r="I358" s="80"/>
      <c r="J358" s="71" t="n">
        <f aca="false">I358*E358</f>
        <v>0</v>
      </c>
      <c r="K358" s="70" t="n">
        <f aca="false">I358/D358</f>
        <v>0</v>
      </c>
      <c r="L358" s="72" t="n">
        <f aca="false">F358+I358</f>
        <v>0</v>
      </c>
      <c r="M358" s="73" t="n">
        <f aca="false">G358+J358</f>
        <v>0</v>
      </c>
      <c r="N358" s="74" t="n">
        <f aca="false">H358+K358</f>
        <v>0</v>
      </c>
      <c r="P358" s="41"/>
      <c r="Q358" s="1"/>
      <c r="XFB358" s="0"/>
      <c r="XFC358" s="0"/>
    </row>
    <row r="359" s="40" customFormat="true" ht="13.8" hidden="false" customHeight="false" outlineLevel="0" collapsed="false">
      <c r="A359" s="32" t="s">
        <v>695</v>
      </c>
      <c r="B359" s="33" t="s">
        <v>696</v>
      </c>
      <c r="C359" s="34" t="s">
        <v>93</v>
      </c>
      <c r="D359" s="35" t="n">
        <v>15</v>
      </c>
      <c r="E359" s="36" t="n">
        <v>13.43</v>
      </c>
      <c r="F359" s="68" t="n">
        <v>0</v>
      </c>
      <c r="G359" s="69" t="n">
        <f aca="false">F359*E359</f>
        <v>0</v>
      </c>
      <c r="H359" s="70" t="n">
        <f aca="false">F359/D359</f>
        <v>0</v>
      </c>
      <c r="I359" s="80"/>
      <c r="J359" s="71" t="n">
        <f aca="false">I359*E359</f>
        <v>0</v>
      </c>
      <c r="K359" s="70" t="n">
        <f aca="false">I359/D359</f>
        <v>0</v>
      </c>
      <c r="L359" s="72" t="n">
        <f aca="false">F359+I359</f>
        <v>0</v>
      </c>
      <c r="M359" s="73" t="n">
        <f aca="false">G359+J359</f>
        <v>0</v>
      </c>
      <c r="N359" s="74" t="n">
        <f aca="false">H359+K359</f>
        <v>0</v>
      </c>
      <c r="P359" s="41"/>
      <c r="Q359" s="1"/>
      <c r="XFB359" s="0"/>
      <c r="XFC359" s="0"/>
    </row>
    <row r="360" s="40" customFormat="true" ht="15" hidden="false" customHeight="false" outlineLevel="0" collapsed="false">
      <c r="A360" s="76" t="s">
        <v>697</v>
      </c>
      <c r="B360" s="78" t="s">
        <v>698</v>
      </c>
      <c r="C360" s="58"/>
      <c r="D360" s="59"/>
      <c r="E360" s="60"/>
      <c r="F360" s="61"/>
      <c r="G360" s="62"/>
      <c r="H360" s="63"/>
      <c r="I360" s="79"/>
      <c r="J360" s="62"/>
      <c r="K360" s="63"/>
      <c r="L360" s="65"/>
      <c r="M360" s="65"/>
      <c r="N360" s="65"/>
      <c r="P360" s="41"/>
      <c r="Q360" s="1"/>
      <c r="XFB360" s="0"/>
      <c r="XFC360" s="0"/>
    </row>
    <row r="361" s="40" customFormat="true" ht="23.85" hidden="false" customHeight="false" outlineLevel="0" collapsed="false">
      <c r="A361" s="32" t="s">
        <v>699</v>
      </c>
      <c r="B361" s="33" t="s">
        <v>700</v>
      </c>
      <c r="C361" s="34" t="s">
        <v>57</v>
      </c>
      <c r="D361" s="35" t="n">
        <v>2</v>
      </c>
      <c r="E361" s="36" t="n">
        <v>2675.75</v>
      </c>
      <c r="F361" s="68" t="n">
        <v>0</v>
      </c>
      <c r="G361" s="69" t="n">
        <f aca="false">F361*E361</f>
        <v>0</v>
      </c>
      <c r="H361" s="70" t="n">
        <f aca="false">F361/D361</f>
        <v>0</v>
      </c>
      <c r="I361" s="80"/>
      <c r="J361" s="71" t="n">
        <f aca="false">I361*E361</f>
        <v>0</v>
      </c>
      <c r="K361" s="70" t="n">
        <f aca="false">I361/D361</f>
        <v>0</v>
      </c>
      <c r="L361" s="72" t="n">
        <f aca="false">F361+I361</f>
        <v>0</v>
      </c>
      <c r="M361" s="73" t="n">
        <f aca="false">G361+J361</f>
        <v>0</v>
      </c>
      <c r="N361" s="74" t="n">
        <f aca="false">H361+K361</f>
        <v>0</v>
      </c>
      <c r="P361" s="41"/>
      <c r="Q361" s="1"/>
      <c r="XFB361" s="0"/>
      <c r="XFC361" s="0"/>
    </row>
    <row r="362" s="40" customFormat="true" ht="23.85" hidden="false" customHeight="false" outlineLevel="0" collapsed="false">
      <c r="A362" s="32" t="s">
        <v>701</v>
      </c>
      <c r="B362" s="33" t="s">
        <v>702</v>
      </c>
      <c r="C362" s="34" t="s">
        <v>57</v>
      </c>
      <c r="D362" s="35" t="n">
        <v>2</v>
      </c>
      <c r="E362" s="36" t="n">
        <v>142.14</v>
      </c>
      <c r="F362" s="68" t="n">
        <v>0</v>
      </c>
      <c r="G362" s="69" t="n">
        <f aca="false">F362*E362</f>
        <v>0</v>
      </c>
      <c r="H362" s="70" t="n">
        <f aca="false">F362/D362</f>
        <v>0</v>
      </c>
      <c r="I362" s="80"/>
      <c r="J362" s="71" t="n">
        <f aca="false">I362*E362</f>
        <v>0</v>
      </c>
      <c r="K362" s="70" t="n">
        <f aca="false">I362/D362</f>
        <v>0</v>
      </c>
      <c r="L362" s="72" t="n">
        <f aca="false">F362+I362</f>
        <v>0</v>
      </c>
      <c r="M362" s="73" t="n">
        <f aca="false">G362+J362</f>
        <v>0</v>
      </c>
      <c r="N362" s="74" t="n">
        <f aca="false">H362+K362</f>
        <v>0</v>
      </c>
      <c r="P362" s="41"/>
      <c r="Q362" s="1"/>
      <c r="XFB362" s="0"/>
      <c r="XFC362" s="0"/>
    </row>
    <row r="363" s="40" customFormat="true" ht="23.85" hidden="false" customHeight="false" outlineLevel="0" collapsed="false">
      <c r="A363" s="32" t="s">
        <v>703</v>
      </c>
      <c r="B363" s="33" t="s">
        <v>704</v>
      </c>
      <c r="C363" s="34" t="s">
        <v>57</v>
      </c>
      <c r="D363" s="35" t="n">
        <v>13</v>
      </c>
      <c r="E363" s="36" t="n">
        <v>477.85</v>
      </c>
      <c r="F363" s="68" t="n">
        <v>0</v>
      </c>
      <c r="G363" s="69" t="n">
        <f aca="false">F363*E363</f>
        <v>0</v>
      </c>
      <c r="H363" s="70" t="n">
        <f aca="false">F363/D363</f>
        <v>0</v>
      </c>
      <c r="I363" s="80"/>
      <c r="J363" s="71" t="n">
        <f aca="false">I363*E363</f>
        <v>0</v>
      </c>
      <c r="K363" s="70" t="n">
        <f aca="false">I363/D363</f>
        <v>0</v>
      </c>
      <c r="L363" s="72" t="n">
        <f aca="false">F363+I363</f>
        <v>0</v>
      </c>
      <c r="M363" s="73" t="n">
        <f aca="false">G363+J363</f>
        <v>0</v>
      </c>
      <c r="N363" s="74" t="n">
        <f aca="false">H363+K363</f>
        <v>0</v>
      </c>
      <c r="P363" s="41"/>
      <c r="Q363" s="1"/>
      <c r="XFB363" s="0"/>
      <c r="XFC363" s="0"/>
    </row>
    <row r="364" s="40" customFormat="true" ht="23.85" hidden="false" customHeight="false" outlineLevel="0" collapsed="false">
      <c r="A364" s="32" t="s">
        <v>705</v>
      </c>
      <c r="B364" s="33" t="s">
        <v>706</v>
      </c>
      <c r="C364" s="34" t="s">
        <v>57</v>
      </c>
      <c r="D364" s="35" t="n">
        <v>16</v>
      </c>
      <c r="E364" s="36" t="n">
        <v>40.54</v>
      </c>
      <c r="F364" s="68" t="n">
        <v>0</v>
      </c>
      <c r="G364" s="69" t="n">
        <f aca="false">F364*E364</f>
        <v>0</v>
      </c>
      <c r="H364" s="70" t="n">
        <f aca="false">F364/D364</f>
        <v>0</v>
      </c>
      <c r="I364" s="80"/>
      <c r="J364" s="71" t="n">
        <f aca="false">I364*E364</f>
        <v>0</v>
      </c>
      <c r="K364" s="70" t="n">
        <f aca="false">I364/D364</f>
        <v>0</v>
      </c>
      <c r="L364" s="72" t="n">
        <f aca="false">F364+I364</f>
        <v>0</v>
      </c>
      <c r="M364" s="73" t="n">
        <f aca="false">G364+J364</f>
        <v>0</v>
      </c>
      <c r="N364" s="74" t="n">
        <f aca="false">H364+K364</f>
        <v>0</v>
      </c>
      <c r="P364" s="41"/>
      <c r="Q364" s="1"/>
      <c r="XFB364" s="0"/>
      <c r="XFC364" s="0"/>
    </row>
    <row r="365" s="40" customFormat="true" ht="23.85" hidden="false" customHeight="false" outlineLevel="0" collapsed="false">
      <c r="A365" s="32" t="s">
        <v>707</v>
      </c>
      <c r="B365" s="33" t="s">
        <v>708</v>
      </c>
      <c r="C365" s="34" t="s">
        <v>57</v>
      </c>
      <c r="D365" s="35" t="n">
        <v>2</v>
      </c>
      <c r="E365" s="36" t="n">
        <v>143.31</v>
      </c>
      <c r="F365" s="68" t="n">
        <v>0</v>
      </c>
      <c r="G365" s="69" t="n">
        <f aca="false">F365*E365</f>
        <v>0</v>
      </c>
      <c r="H365" s="70" t="n">
        <f aca="false">F365/D365</f>
        <v>0</v>
      </c>
      <c r="I365" s="80"/>
      <c r="J365" s="71" t="n">
        <f aca="false">I365*E365</f>
        <v>0</v>
      </c>
      <c r="K365" s="70" t="n">
        <f aca="false">I365/D365</f>
        <v>0</v>
      </c>
      <c r="L365" s="72" t="n">
        <f aca="false">F365+I365</f>
        <v>0</v>
      </c>
      <c r="M365" s="73" t="n">
        <f aca="false">G365+J365</f>
        <v>0</v>
      </c>
      <c r="N365" s="74" t="n">
        <f aca="false">H365+K365</f>
        <v>0</v>
      </c>
      <c r="P365" s="41"/>
      <c r="Q365" s="1"/>
      <c r="XFB365" s="0"/>
      <c r="XFC365" s="0"/>
    </row>
    <row r="366" s="40" customFormat="true" ht="13.8" hidden="false" customHeight="false" outlineLevel="0" collapsed="false">
      <c r="A366" s="32" t="s">
        <v>709</v>
      </c>
      <c r="B366" s="33" t="s">
        <v>710</v>
      </c>
      <c r="C366" s="34" t="s">
        <v>57</v>
      </c>
      <c r="D366" s="35" t="n">
        <v>188</v>
      </c>
      <c r="E366" s="36" t="n">
        <v>21.41</v>
      </c>
      <c r="F366" s="68" t="n">
        <v>0</v>
      </c>
      <c r="G366" s="69" t="n">
        <f aca="false">F366*E366</f>
        <v>0</v>
      </c>
      <c r="H366" s="70" t="n">
        <f aca="false">F366/D366</f>
        <v>0</v>
      </c>
      <c r="I366" s="80"/>
      <c r="J366" s="71" t="n">
        <f aca="false">I366*E366</f>
        <v>0</v>
      </c>
      <c r="K366" s="70" t="n">
        <f aca="false">I366/D366</f>
        <v>0</v>
      </c>
      <c r="L366" s="72" t="n">
        <f aca="false">F366+I366</f>
        <v>0</v>
      </c>
      <c r="M366" s="73" t="n">
        <f aca="false">G366+J366</f>
        <v>0</v>
      </c>
      <c r="N366" s="74" t="n">
        <f aca="false">H366+K366</f>
        <v>0</v>
      </c>
      <c r="P366" s="41"/>
      <c r="Q366" s="1"/>
      <c r="XFB366" s="0"/>
      <c r="XFC366" s="0"/>
    </row>
    <row r="367" s="40" customFormat="true" ht="36.9" hidden="false" customHeight="false" outlineLevel="0" collapsed="false">
      <c r="A367" s="32" t="s">
        <v>711</v>
      </c>
      <c r="B367" s="33" t="s">
        <v>712</v>
      </c>
      <c r="C367" s="34" t="s">
        <v>93</v>
      </c>
      <c r="D367" s="35" t="n">
        <v>5</v>
      </c>
      <c r="E367" s="36" t="n">
        <v>1942.95</v>
      </c>
      <c r="F367" s="68" t="n">
        <v>0</v>
      </c>
      <c r="G367" s="69" t="n">
        <f aca="false">F367*E367</f>
        <v>0</v>
      </c>
      <c r="H367" s="70" t="n">
        <f aca="false">F367/D367</f>
        <v>0</v>
      </c>
      <c r="I367" s="80"/>
      <c r="J367" s="71" t="n">
        <f aca="false">I367*E367</f>
        <v>0</v>
      </c>
      <c r="K367" s="70" t="n">
        <f aca="false">I367/D367</f>
        <v>0</v>
      </c>
      <c r="L367" s="72" t="n">
        <f aca="false">F367+I367</f>
        <v>0</v>
      </c>
      <c r="M367" s="73" t="n">
        <f aca="false">G367+J367</f>
        <v>0</v>
      </c>
      <c r="N367" s="74" t="n">
        <f aca="false">H367+K367</f>
        <v>0</v>
      </c>
      <c r="P367" s="41"/>
      <c r="Q367" s="1"/>
      <c r="XFB367" s="0"/>
      <c r="XFC367" s="0"/>
    </row>
    <row r="368" s="40" customFormat="true" ht="15" hidden="false" customHeight="false" outlineLevel="0" collapsed="false">
      <c r="A368" s="76" t="s">
        <v>713</v>
      </c>
      <c r="B368" s="78" t="s">
        <v>633</v>
      </c>
      <c r="C368" s="58"/>
      <c r="D368" s="59"/>
      <c r="E368" s="60"/>
      <c r="F368" s="61"/>
      <c r="G368" s="62"/>
      <c r="H368" s="63"/>
      <c r="I368" s="79"/>
      <c r="J368" s="62"/>
      <c r="K368" s="63"/>
      <c r="L368" s="65"/>
      <c r="M368" s="65"/>
      <c r="N368" s="65"/>
      <c r="P368" s="41"/>
      <c r="Q368" s="1"/>
      <c r="XFB368" s="0"/>
      <c r="XFC368" s="0"/>
    </row>
    <row r="369" s="40" customFormat="true" ht="25.1" hidden="false" customHeight="false" outlineLevel="0" collapsed="false">
      <c r="A369" s="32" t="s">
        <v>714</v>
      </c>
      <c r="B369" s="33" t="s">
        <v>715</v>
      </c>
      <c r="C369" s="34" t="s">
        <v>57</v>
      </c>
      <c r="D369" s="35" t="n">
        <v>188</v>
      </c>
      <c r="E369" s="36" t="n">
        <v>32.74</v>
      </c>
      <c r="F369" s="68" t="n">
        <v>0</v>
      </c>
      <c r="G369" s="69" t="n">
        <f aca="false">F369*E369</f>
        <v>0</v>
      </c>
      <c r="H369" s="70" t="n">
        <f aca="false">F369/D369</f>
        <v>0</v>
      </c>
      <c r="I369" s="80"/>
      <c r="J369" s="71" t="n">
        <f aca="false">I369*E369</f>
        <v>0</v>
      </c>
      <c r="K369" s="70" t="n">
        <f aca="false">I369/D369</f>
        <v>0</v>
      </c>
      <c r="L369" s="72" t="n">
        <f aca="false">F369+I369</f>
        <v>0</v>
      </c>
      <c r="M369" s="73" t="n">
        <f aca="false">G369+J369</f>
        <v>0</v>
      </c>
      <c r="N369" s="74" t="n">
        <f aca="false">H369+K369</f>
        <v>0</v>
      </c>
      <c r="P369" s="41"/>
      <c r="Q369" s="1"/>
      <c r="XFB369" s="0"/>
      <c r="XFC369" s="0"/>
    </row>
    <row r="370" s="40" customFormat="true" ht="48.7" hidden="false" customHeight="false" outlineLevel="0" collapsed="false">
      <c r="A370" s="32" t="s">
        <v>716</v>
      </c>
      <c r="B370" s="33" t="s">
        <v>717</v>
      </c>
      <c r="C370" s="34" t="s">
        <v>93</v>
      </c>
      <c r="D370" s="35" t="n">
        <v>1</v>
      </c>
      <c r="E370" s="36" t="n">
        <v>445.57</v>
      </c>
      <c r="F370" s="68" t="n">
        <v>0</v>
      </c>
      <c r="G370" s="69" t="n">
        <f aca="false">F370*E370</f>
        <v>0</v>
      </c>
      <c r="H370" s="70" t="n">
        <f aca="false">F370/D370</f>
        <v>0</v>
      </c>
      <c r="I370" s="80"/>
      <c r="J370" s="71" t="n">
        <f aca="false">I370*E370</f>
        <v>0</v>
      </c>
      <c r="K370" s="70" t="n">
        <f aca="false">I370/D370</f>
        <v>0</v>
      </c>
      <c r="L370" s="72" t="n">
        <f aca="false">F370+I370</f>
        <v>0</v>
      </c>
      <c r="M370" s="73" t="n">
        <f aca="false">G370+J370</f>
        <v>0</v>
      </c>
      <c r="N370" s="74" t="n">
        <f aca="false">H370+K370</f>
        <v>0</v>
      </c>
      <c r="P370" s="41"/>
      <c r="Q370" s="1"/>
      <c r="XFB370" s="0"/>
      <c r="XFC370" s="0"/>
    </row>
    <row r="371" s="40" customFormat="true" ht="13.8" hidden="false" customHeight="false" outlineLevel="0" collapsed="false">
      <c r="A371" s="32" t="s">
        <v>718</v>
      </c>
      <c r="B371" s="33" t="s">
        <v>719</v>
      </c>
      <c r="C371" s="34" t="s">
        <v>96</v>
      </c>
      <c r="D371" s="35" t="n">
        <v>15</v>
      </c>
      <c r="E371" s="36" t="n">
        <v>25.878864</v>
      </c>
      <c r="F371" s="68" t="n">
        <v>0</v>
      </c>
      <c r="G371" s="69" t="n">
        <f aca="false">F371*E371</f>
        <v>0</v>
      </c>
      <c r="H371" s="70" t="n">
        <f aca="false">F371/D371</f>
        <v>0</v>
      </c>
      <c r="I371" s="80"/>
      <c r="J371" s="71" t="n">
        <f aca="false">I371*E371</f>
        <v>0</v>
      </c>
      <c r="K371" s="70" t="n">
        <f aca="false">I371/D371</f>
        <v>0</v>
      </c>
      <c r="L371" s="72" t="n">
        <f aca="false">F371+I371</f>
        <v>0</v>
      </c>
      <c r="M371" s="73" t="n">
        <f aca="false">G371+J371</f>
        <v>0</v>
      </c>
      <c r="N371" s="74" t="n">
        <f aca="false">H371+K371</f>
        <v>0</v>
      </c>
      <c r="P371" s="41"/>
      <c r="Q371" s="1"/>
      <c r="XFB371" s="0"/>
      <c r="XFC371" s="0"/>
    </row>
    <row r="372" s="40" customFormat="true" ht="25.1" hidden="false" customHeight="false" outlineLevel="0" collapsed="false">
      <c r="A372" s="76" t="s">
        <v>720</v>
      </c>
      <c r="B372" s="78" t="s">
        <v>721</v>
      </c>
      <c r="C372" s="58"/>
      <c r="D372" s="59"/>
      <c r="E372" s="60"/>
      <c r="F372" s="61"/>
      <c r="G372" s="62"/>
      <c r="H372" s="63"/>
      <c r="I372" s="79"/>
      <c r="J372" s="62"/>
      <c r="K372" s="63"/>
      <c r="L372" s="65"/>
      <c r="M372" s="65"/>
      <c r="N372" s="65"/>
      <c r="P372" s="41"/>
      <c r="Q372" s="1"/>
      <c r="XFB372" s="0"/>
      <c r="XFC372" s="0"/>
    </row>
    <row r="373" s="40" customFormat="true" ht="15" hidden="false" customHeight="false" outlineLevel="0" collapsed="false">
      <c r="A373" s="76" t="s">
        <v>722</v>
      </c>
      <c r="B373" s="78" t="s">
        <v>479</v>
      </c>
      <c r="C373" s="58"/>
      <c r="D373" s="59"/>
      <c r="E373" s="60"/>
      <c r="F373" s="61"/>
      <c r="G373" s="62"/>
      <c r="H373" s="63"/>
      <c r="I373" s="79"/>
      <c r="J373" s="62"/>
      <c r="K373" s="63"/>
      <c r="L373" s="65"/>
      <c r="M373" s="65"/>
      <c r="N373" s="65"/>
      <c r="P373" s="41"/>
      <c r="Q373" s="1"/>
      <c r="XFB373" s="0"/>
      <c r="XFC373" s="0"/>
    </row>
    <row r="374" s="40" customFormat="true" ht="23.85" hidden="false" customHeight="false" outlineLevel="0" collapsed="false">
      <c r="A374" s="32" t="s">
        <v>723</v>
      </c>
      <c r="B374" s="33" t="s">
        <v>724</v>
      </c>
      <c r="C374" s="34" t="s">
        <v>57</v>
      </c>
      <c r="D374" s="35" t="n">
        <v>6</v>
      </c>
      <c r="E374" s="36" t="n">
        <v>39.78</v>
      </c>
      <c r="F374" s="68" t="n">
        <v>0</v>
      </c>
      <c r="G374" s="69" t="n">
        <f aca="false">F374*E374</f>
        <v>0</v>
      </c>
      <c r="H374" s="70" t="n">
        <f aca="false">F374/D374</f>
        <v>0</v>
      </c>
      <c r="I374" s="80"/>
      <c r="J374" s="71" t="n">
        <f aca="false">I374*E374</f>
        <v>0</v>
      </c>
      <c r="K374" s="70" t="n">
        <f aca="false">I374/D374</f>
        <v>0</v>
      </c>
      <c r="L374" s="72" t="n">
        <f aca="false">F374+I374</f>
        <v>0</v>
      </c>
      <c r="M374" s="73" t="n">
        <f aca="false">G374+J374</f>
        <v>0</v>
      </c>
      <c r="N374" s="74" t="n">
        <f aca="false">H374+K374</f>
        <v>0</v>
      </c>
      <c r="P374" s="41"/>
      <c r="Q374" s="1"/>
      <c r="XFB374" s="0"/>
      <c r="XFC374" s="0"/>
    </row>
    <row r="375" s="40" customFormat="true" ht="23.85" hidden="false" customHeight="false" outlineLevel="0" collapsed="false">
      <c r="A375" s="32" t="s">
        <v>725</v>
      </c>
      <c r="B375" s="33" t="s">
        <v>726</v>
      </c>
      <c r="C375" s="34" t="s">
        <v>57</v>
      </c>
      <c r="D375" s="35" t="n">
        <v>66</v>
      </c>
      <c r="E375" s="36" t="n">
        <v>37.19</v>
      </c>
      <c r="F375" s="68" t="n">
        <v>0</v>
      </c>
      <c r="G375" s="69" t="n">
        <f aca="false">F375*E375</f>
        <v>0</v>
      </c>
      <c r="H375" s="70" t="n">
        <f aca="false">F375/D375</f>
        <v>0</v>
      </c>
      <c r="I375" s="80"/>
      <c r="J375" s="71" t="n">
        <f aca="false">I375*E375</f>
        <v>0</v>
      </c>
      <c r="K375" s="70" t="n">
        <f aca="false">I375/D375</f>
        <v>0</v>
      </c>
      <c r="L375" s="72" t="n">
        <f aca="false">F375+I375</f>
        <v>0</v>
      </c>
      <c r="M375" s="73" t="n">
        <f aca="false">G375+J375</f>
        <v>0</v>
      </c>
      <c r="N375" s="74" t="n">
        <f aca="false">H375+K375</f>
        <v>0</v>
      </c>
      <c r="P375" s="41"/>
      <c r="Q375" s="1"/>
      <c r="XFB375" s="0"/>
      <c r="XFC375" s="0"/>
    </row>
    <row r="376" s="40" customFormat="true" ht="35.05" hidden="false" customHeight="false" outlineLevel="0" collapsed="false">
      <c r="A376" s="32" t="s">
        <v>727</v>
      </c>
      <c r="B376" s="33" t="s">
        <v>728</v>
      </c>
      <c r="C376" s="34" t="s">
        <v>93</v>
      </c>
      <c r="D376" s="35" t="n">
        <v>4</v>
      </c>
      <c r="E376" s="36" t="n">
        <v>22.52</v>
      </c>
      <c r="F376" s="68" t="n">
        <v>0</v>
      </c>
      <c r="G376" s="69" t="n">
        <f aca="false">F376*E376</f>
        <v>0</v>
      </c>
      <c r="H376" s="70" t="n">
        <f aca="false">F376/D376</f>
        <v>0</v>
      </c>
      <c r="I376" s="80"/>
      <c r="J376" s="71" t="n">
        <f aca="false">I376*E376</f>
        <v>0</v>
      </c>
      <c r="K376" s="70" t="n">
        <f aca="false">I376/D376</f>
        <v>0</v>
      </c>
      <c r="L376" s="72" t="n">
        <f aca="false">F376+I376</f>
        <v>0</v>
      </c>
      <c r="M376" s="73" t="n">
        <f aca="false">G376+J376</f>
        <v>0</v>
      </c>
      <c r="N376" s="74" t="n">
        <f aca="false">H376+K376</f>
        <v>0</v>
      </c>
      <c r="P376" s="41"/>
      <c r="Q376" s="1"/>
      <c r="XFB376" s="0"/>
      <c r="XFC376" s="0"/>
    </row>
    <row r="377" s="40" customFormat="true" ht="35.05" hidden="false" customHeight="false" outlineLevel="0" collapsed="false">
      <c r="A377" s="32" t="s">
        <v>729</v>
      </c>
      <c r="B377" s="33" t="s">
        <v>730</v>
      </c>
      <c r="C377" s="34" t="s">
        <v>93</v>
      </c>
      <c r="D377" s="35" t="n">
        <v>127</v>
      </c>
      <c r="E377" s="36" t="n">
        <v>26.13</v>
      </c>
      <c r="F377" s="68" t="n">
        <v>0</v>
      </c>
      <c r="G377" s="69" t="n">
        <f aca="false">F377*E377</f>
        <v>0</v>
      </c>
      <c r="H377" s="70" t="n">
        <f aca="false">F377/D377</f>
        <v>0</v>
      </c>
      <c r="I377" s="80"/>
      <c r="J377" s="71" t="n">
        <f aca="false">I377*E377</f>
        <v>0</v>
      </c>
      <c r="K377" s="70" t="n">
        <f aca="false">I377/D377</f>
        <v>0</v>
      </c>
      <c r="L377" s="72" t="n">
        <f aca="false">F377+I377</f>
        <v>0</v>
      </c>
      <c r="M377" s="73" t="n">
        <f aca="false">G377+J377</f>
        <v>0</v>
      </c>
      <c r="N377" s="74" t="n">
        <f aca="false">H377+K377</f>
        <v>0</v>
      </c>
      <c r="P377" s="41"/>
      <c r="Q377" s="1"/>
      <c r="XFB377" s="0"/>
      <c r="XFC377" s="0"/>
    </row>
    <row r="378" s="40" customFormat="true" ht="23.85" hidden="false" customHeight="false" outlineLevel="0" collapsed="false">
      <c r="A378" s="32" t="s">
        <v>731</v>
      </c>
      <c r="B378" s="33" t="s">
        <v>491</v>
      </c>
      <c r="C378" s="34" t="s">
        <v>57</v>
      </c>
      <c r="D378" s="35" t="n">
        <v>3</v>
      </c>
      <c r="E378" s="36" t="n">
        <v>102.16</v>
      </c>
      <c r="F378" s="68" t="n">
        <v>0</v>
      </c>
      <c r="G378" s="69" t="n">
        <f aca="false">F378*E378</f>
        <v>0</v>
      </c>
      <c r="H378" s="70" t="n">
        <f aca="false">F378/D378</f>
        <v>0</v>
      </c>
      <c r="I378" s="80"/>
      <c r="J378" s="71" t="n">
        <f aca="false">I378*E378</f>
        <v>0</v>
      </c>
      <c r="K378" s="70" t="n">
        <f aca="false">I378/D378</f>
        <v>0</v>
      </c>
      <c r="L378" s="72" t="n">
        <f aca="false">F378+I378</f>
        <v>0</v>
      </c>
      <c r="M378" s="73" t="n">
        <f aca="false">G378+J378</f>
        <v>0</v>
      </c>
      <c r="N378" s="74" t="n">
        <f aca="false">H378+K378</f>
        <v>0</v>
      </c>
      <c r="P378" s="41"/>
      <c r="Q378" s="1"/>
      <c r="XFB378" s="0"/>
      <c r="XFC378" s="0"/>
    </row>
    <row r="379" s="40" customFormat="true" ht="23.85" hidden="false" customHeight="false" outlineLevel="0" collapsed="false">
      <c r="A379" s="32" t="s">
        <v>732</v>
      </c>
      <c r="B379" s="33" t="s">
        <v>493</v>
      </c>
      <c r="C379" s="34" t="s">
        <v>57</v>
      </c>
      <c r="D379" s="35" t="n">
        <v>1</v>
      </c>
      <c r="E379" s="36" t="n">
        <v>140.81</v>
      </c>
      <c r="F379" s="68" t="n">
        <v>0</v>
      </c>
      <c r="G379" s="69" t="n">
        <f aca="false">F379*E379</f>
        <v>0</v>
      </c>
      <c r="H379" s="70" t="n">
        <f aca="false">F379/D379</f>
        <v>0</v>
      </c>
      <c r="I379" s="80"/>
      <c r="J379" s="71" t="n">
        <f aca="false">I379*E379</f>
        <v>0</v>
      </c>
      <c r="K379" s="70" t="n">
        <f aca="false">I379/D379</f>
        <v>0</v>
      </c>
      <c r="L379" s="72" t="n">
        <f aca="false">F379+I379</f>
        <v>0</v>
      </c>
      <c r="M379" s="73" t="n">
        <f aca="false">G379+J379</f>
        <v>0</v>
      </c>
      <c r="N379" s="74" t="n">
        <f aca="false">H379+K379</f>
        <v>0</v>
      </c>
      <c r="P379" s="41"/>
      <c r="Q379" s="1"/>
      <c r="XFB379" s="0"/>
      <c r="XFC379" s="0"/>
    </row>
    <row r="380" s="40" customFormat="true" ht="15" hidden="false" customHeight="false" outlineLevel="0" collapsed="false">
      <c r="A380" s="76" t="s">
        <v>733</v>
      </c>
      <c r="B380" s="78" t="s">
        <v>503</v>
      </c>
      <c r="C380" s="58"/>
      <c r="D380" s="59"/>
      <c r="E380" s="60"/>
      <c r="F380" s="61"/>
      <c r="G380" s="62"/>
      <c r="H380" s="63"/>
      <c r="I380" s="79"/>
      <c r="J380" s="62"/>
      <c r="K380" s="63"/>
      <c r="L380" s="65"/>
      <c r="M380" s="65"/>
      <c r="N380" s="65"/>
      <c r="P380" s="41"/>
      <c r="Q380" s="1"/>
      <c r="XFB380" s="0"/>
      <c r="XFC380" s="0"/>
    </row>
    <row r="381" s="40" customFormat="true" ht="35.05" hidden="false" customHeight="false" outlineLevel="0" collapsed="false">
      <c r="A381" s="32" t="s">
        <v>734</v>
      </c>
      <c r="B381" s="33" t="s">
        <v>735</v>
      </c>
      <c r="C381" s="34" t="s">
        <v>96</v>
      </c>
      <c r="D381" s="35" t="n">
        <v>205</v>
      </c>
      <c r="E381" s="36" t="n">
        <v>64.49</v>
      </c>
      <c r="F381" s="68" t="n">
        <v>0</v>
      </c>
      <c r="G381" s="69" t="n">
        <f aca="false">F381*E381</f>
        <v>0</v>
      </c>
      <c r="H381" s="70" t="n">
        <f aca="false">F381/D381</f>
        <v>0</v>
      </c>
      <c r="I381" s="80"/>
      <c r="J381" s="71" t="n">
        <f aca="false">I381*E381</f>
        <v>0</v>
      </c>
      <c r="K381" s="70" t="n">
        <f aca="false">I381/D381</f>
        <v>0</v>
      </c>
      <c r="L381" s="72" t="n">
        <f aca="false">F381+I381</f>
        <v>0</v>
      </c>
      <c r="M381" s="73" t="n">
        <f aca="false">G381+J381</f>
        <v>0</v>
      </c>
      <c r="N381" s="74" t="n">
        <f aca="false">H381+K381</f>
        <v>0</v>
      </c>
      <c r="P381" s="41"/>
      <c r="Q381" s="1"/>
      <c r="XFB381" s="0"/>
      <c r="XFC381" s="0"/>
    </row>
    <row r="382" s="40" customFormat="true" ht="35.05" hidden="false" customHeight="false" outlineLevel="0" collapsed="false">
      <c r="A382" s="32" t="s">
        <v>736</v>
      </c>
      <c r="B382" s="33" t="s">
        <v>521</v>
      </c>
      <c r="C382" s="34" t="s">
        <v>96</v>
      </c>
      <c r="D382" s="35" t="n">
        <v>380</v>
      </c>
      <c r="E382" s="36" t="n">
        <v>75.386256</v>
      </c>
      <c r="F382" s="68" t="n">
        <v>0</v>
      </c>
      <c r="G382" s="69" t="n">
        <f aca="false">F382*E382</f>
        <v>0</v>
      </c>
      <c r="H382" s="70" t="n">
        <f aca="false">F382/D382</f>
        <v>0</v>
      </c>
      <c r="I382" s="80"/>
      <c r="J382" s="71" t="n">
        <f aca="false">I382*E382</f>
        <v>0</v>
      </c>
      <c r="K382" s="70" t="n">
        <f aca="false">I382/D382</f>
        <v>0</v>
      </c>
      <c r="L382" s="72" t="n">
        <f aca="false">F382+I382</f>
        <v>0</v>
      </c>
      <c r="M382" s="73" t="n">
        <f aca="false">G382+J382</f>
        <v>0</v>
      </c>
      <c r="N382" s="74" t="n">
        <f aca="false">H382+K382</f>
        <v>0</v>
      </c>
      <c r="P382" s="41"/>
      <c r="Q382" s="1"/>
      <c r="XFB382" s="0"/>
      <c r="XFC382" s="0"/>
    </row>
    <row r="383" s="40" customFormat="true" ht="15" hidden="false" customHeight="false" outlineLevel="0" collapsed="false">
      <c r="A383" s="76" t="s">
        <v>737</v>
      </c>
      <c r="B383" s="78" t="s">
        <v>567</v>
      </c>
      <c r="C383" s="58"/>
      <c r="D383" s="59"/>
      <c r="E383" s="60"/>
      <c r="F383" s="61"/>
      <c r="G383" s="62"/>
      <c r="H383" s="63"/>
      <c r="I383" s="79"/>
      <c r="J383" s="62"/>
      <c r="K383" s="63"/>
      <c r="L383" s="65"/>
      <c r="M383" s="65"/>
      <c r="N383" s="65"/>
      <c r="P383" s="41"/>
      <c r="Q383" s="1"/>
      <c r="XFB383" s="0"/>
      <c r="XFC383" s="0"/>
    </row>
    <row r="384" s="40" customFormat="true" ht="13.8" hidden="false" customHeight="false" outlineLevel="0" collapsed="false">
      <c r="A384" s="32" t="s">
        <v>738</v>
      </c>
      <c r="B384" s="33" t="s">
        <v>739</v>
      </c>
      <c r="C384" s="34" t="s">
        <v>96</v>
      </c>
      <c r="D384" s="35" t="n">
        <v>745</v>
      </c>
      <c r="E384" s="36" t="n">
        <v>29.637948</v>
      </c>
      <c r="F384" s="68" t="n">
        <v>0</v>
      </c>
      <c r="G384" s="69" t="n">
        <f aca="false">F384*E384</f>
        <v>0</v>
      </c>
      <c r="H384" s="70" t="n">
        <f aca="false">F384/D384</f>
        <v>0</v>
      </c>
      <c r="I384" s="80"/>
      <c r="J384" s="71" t="n">
        <f aca="false">I384*E384</f>
        <v>0</v>
      </c>
      <c r="K384" s="70" t="n">
        <f aca="false">I384/D384</f>
        <v>0</v>
      </c>
      <c r="L384" s="72" t="n">
        <f aca="false">F384+I384</f>
        <v>0</v>
      </c>
      <c r="M384" s="73" t="n">
        <f aca="false">G384+J384</f>
        <v>0</v>
      </c>
      <c r="N384" s="74" t="n">
        <f aca="false">H384+K384</f>
        <v>0</v>
      </c>
      <c r="P384" s="41"/>
      <c r="Q384" s="1"/>
      <c r="XFB384" s="0"/>
      <c r="XFC384" s="0"/>
    </row>
    <row r="385" s="40" customFormat="true" ht="13.8" hidden="false" customHeight="false" outlineLevel="0" collapsed="false">
      <c r="A385" s="32" t="s">
        <v>740</v>
      </c>
      <c r="B385" s="33" t="s">
        <v>741</v>
      </c>
      <c r="C385" s="34" t="s">
        <v>96</v>
      </c>
      <c r="D385" s="35" t="n">
        <v>145</v>
      </c>
      <c r="E385" s="36" t="n">
        <v>8.553834</v>
      </c>
      <c r="F385" s="68" t="n">
        <v>0</v>
      </c>
      <c r="G385" s="69" t="n">
        <f aca="false">F385*E385</f>
        <v>0</v>
      </c>
      <c r="H385" s="70" t="n">
        <f aca="false">F385/D385</f>
        <v>0</v>
      </c>
      <c r="I385" s="80"/>
      <c r="J385" s="71" t="n">
        <f aca="false">I385*E385</f>
        <v>0</v>
      </c>
      <c r="K385" s="70" t="n">
        <f aca="false">I385/D385</f>
        <v>0</v>
      </c>
      <c r="L385" s="72" t="n">
        <f aca="false">F385+I385</f>
        <v>0</v>
      </c>
      <c r="M385" s="73" t="n">
        <f aca="false">G385+J385</f>
        <v>0</v>
      </c>
      <c r="N385" s="74" t="n">
        <f aca="false">H385+K385</f>
        <v>0</v>
      </c>
      <c r="P385" s="41"/>
      <c r="Q385" s="1"/>
      <c r="XFB385" s="0"/>
      <c r="XFC385" s="0"/>
    </row>
    <row r="386" s="40" customFormat="true" ht="15" hidden="false" customHeight="false" outlineLevel="0" collapsed="false">
      <c r="A386" s="76" t="s">
        <v>742</v>
      </c>
      <c r="B386" s="78" t="s">
        <v>698</v>
      </c>
      <c r="C386" s="58"/>
      <c r="D386" s="59"/>
      <c r="E386" s="60"/>
      <c r="F386" s="61"/>
      <c r="G386" s="62"/>
      <c r="H386" s="63"/>
      <c r="I386" s="79"/>
      <c r="J386" s="62"/>
      <c r="K386" s="63"/>
      <c r="L386" s="65"/>
      <c r="M386" s="65"/>
      <c r="N386" s="65"/>
      <c r="P386" s="41"/>
      <c r="Q386" s="1"/>
      <c r="XFB386" s="0"/>
      <c r="XFC386" s="0"/>
    </row>
    <row r="387" s="40" customFormat="true" ht="36.9" hidden="false" customHeight="false" outlineLevel="0" collapsed="false">
      <c r="A387" s="32" t="s">
        <v>743</v>
      </c>
      <c r="B387" s="33" t="s">
        <v>744</v>
      </c>
      <c r="C387" s="34" t="s">
        <v>57</v>
      </c>
      <c r="D387" s="35" t="n">
        <v>1</v>
      </c>
      <c r="E387" s="36" t="n">
        <v>2249.453766</v>
      </c>
      <c r="F387" s="68" t="n">
        <v>0</v>
      </c>
      <c r="G387" s="69" t="n">
        <f aca="false">F387*E387</f>
        <v>0</v>
      </c>
      <c r="H387" s="70" t="n">
        <f aca="false">F387/D387</f>
        <v>0</v>
      </c>
      <c r="I387" s="80"/>
      <c r="J387" s="71" t="n">
        <f aca="false">I387*E387</f>
        <v>0</v>
      </c>
      <c r="K387" s="70" t="n">
        <f aca="false">I387/D387</f>
        <v>0</v>
      </c>
      <c r="L387" s="72" t="n">
        <f aca="false">F387+I387</f>
        <v>0</v>
      </c>
      <c r="M387" s="73" t="n">
        <f aca="false">G387+J387</f>
        <v>0</v>
      </c>
      <c r="N387" s="74" t="n">
        <f aca="false">H387+K387</f>
        <v>0</v>
      </c>
      <c r="P387" s="41"/>
      <c r="Q387" s="1"/>
      <c r="XFB387" s="0"/>
      <c r="XFC387" s="0"/>
    </row>
    <row r="388" s="40" customFormat="true" ht="23.85" hidden="false" customHeight="false" outlineLevel="0" collapsed="false">
      <c r="A388" s="32" t="s">
        <v>745</v>
      </c>
      <c r="B388" s="33" t="s">
        <v>746</v>
      </c>
      <c r="C388" s="34" t="s">
        <v>57</v>
      </c>
      <c r="D388" s="35" t="n">
        <v>4</v>
      </c>
      <c r="E388" s="36" t="n">
        <v>140.761074</v>
      </c>
      <c r="F388" s="68" t="n">
        <v>0</v>
      </c>
      <c r="G388" s="69" t="n">
        <f aca="false">F388*E388</f>
        <v>0</v>
      </c>
      <c r="H388" s="70" t="n">
        <f aca="false">F388/D388</f>
        <v>0</v>
      </c>
      <c r="I388" s="80"/>
      <c r="J388" s="71" t="n">
        <f aca="false">I388*E388</f>
        <v>0</v>
      </c>
      <c r="K388" s="70" t="n">
        <f aca="false">I388/D388</f>
        <v>0</v>
      </c>
      <c r="L388" s="72" t="n">
        <f aca="false">F388+I388</f>
        <v>0</v>
      </c>
      <c r="M388" s="73" t="n">
        <f aca="false">G388+J388</f>
        <v>0</v>
      </c>
      <c r="N388" s="74" t="n">
        <f aca="false">H388+K388</f>
        <v>0</v>
      </c>
      <c r="P388" s="41"/>
      <c r="Q388" s="1"/>
      <c r="XFB388" s="0"/>
      <c r="XFC388" s="0"/>
    </row>
    <row r="389" s="40" customFormat="true" ht="23.85" hidden="false" customHeight="false" outlineLevel="0" collapsed="false">
      <c r="A389" s="32" t="s">
        <v>747</v>
      </c>
      <c r="B389" s="33" t="s">
        <v>748</v>
      </c>
      <c r="C389" s="34" t="s">
        <v>57</v>
      </c>
      <c r="D389" s="35" t="n">
        <v>45</v>
      </c>
      <c r="E389" s="36" t="n">
        <v>179.617728</v>
      </c>
      <c r="F389" s="68" t="n">
        <v>0</v>
      </c>
      <c r="G389" s="69" t="n">
        <f aca="false">F389*E389</f>
        <v>0</v>
      </c>
      <c r="H389" s="70" t="n">
        <f aca="false">F389/D389</f>
        <v>0</v>
      </c>
      <c r="I389" s="80"/>
      <c r="J389" s="71" t="n">
        <f aca="false">I389*E389</f>
        <v>0</v>
      </c>
      <c r="K389" s="70" t="n">
        <f aca="false">I389/D389</f>
        <v>0</v>
      </c>
      <c r="L389" s="72" t="n">
        <f aca="false">F389+I389</f>
        <v>0</v>
      </c>
      <c r="M389" s="73" t="n">
        <f aca="false">G389+J389</f>
        <v>0</v>
      </c>
      <c r="N389" s="74" t="n">
        <f aca="false">H389+K389</f>
        <v>0</v>
      </c>
      <c r="P389" s="41"/>
      <c r="Q389" s="1"/>
      <c r="XFB389" s="0"/>
      <c r="XFC389" s="0"/>
    </row>
    <row r="390" s="40" customFormat="true" ht="23.85" hidden="false" customHeight="false" outlineLevel="0" collapsed="false">
      <c r="A390" s="32" t="s">
        <v>749</v>
      </c>
      <c r="B390" s="33" t="s">
        <v>750</v>
      </c>
      <c r="C390" s="34" t="s">
        <v>93</v>
      </c>
      <c r="D390" s="35" t="n">
        <v>4</v>
      </c>
      <c r="E390" s="36" t="n">
        <v>84.694464</v>
      </c>
      <c r="F390" s="68" t="n">
        <v>0</v>
      </c>
      <c r="G390" s="69" t="n">
        <f aca="false">F390*E390</f>
        <v>0</v>
      </c>
      <c r="H390" s="70" t="n">
        <f aca="false">F390/D390</f>
        <v>0</v>
      </c>
      <c r="I390" s="80"/>
      <c r="J390" s="71" t="n">
        <f aca="false">I390*E390</f>
        <v>0</v>
      </c>
      <c r="K390" s="70" t="n">
        <f aca="false">I390/D390</f>
        <v>0</v>
      </c>
      <c r="L390" s="72" t="n">
        <f aca="false">F390+I390</f>
        <v>0</v>
      </c>
      <c r="M390" s="73" t="n">
        <f aca="false">G390+J390</f>
        <v>0</v>
      </c>
      <c r="N390" s="74" t="n">
        <f aca="false">H390+K390</f>
        <v>0</v>
      </c>
      <c r="P390" s="41"/>
      <c r="Q390" s="1"/>
      <c r="XFB390" s="0"/>
      <c r="XFC390" s="0"/>
    </row>
    <row r="391" s="40" customFormat="true" ht="23.85" hidden="false" customHeight="false" outlineLevel="0" collapsed="false">
      <c r="A391" s="32" t="s">
        <v>751</v>
      </c>
      <c r="B391" s="33" t="s">
        <v>752</v>
      </c>
      <c r="C391" s="34" t="s">
        <v>93</v>
      </c>
      <c r="D391" s="35" t="n">
        <v>3</v>
      </c>
      <c r="E391" s="36" t="n">
        <v>178.505346</v>
      </c>
      <c r="F391" s="68" t="n">
        <v>0</v>
      </c>
      <c r="G391" s="69" t="n">
        <f aca="false">F391*E391</f>
        <v>0</v>
      </c>
      <c r="H391" s="70" t="n">
        <f aca="false">F391/D391</f>
        <v>0</v>
      </c>
      <c r="I391" s="80"/>
      <c r="J391" s="71" t="n">
        <f aca="false">I391*E391</f>
        <v>0</v>
      </c>
      <c r="K391" s="70" t="n">
        <f aca="false">I391/D391</f>
        <v>0</v>
      </c>
      <c r="L391" s="72" t="n">
        <f aca="false">F391+I391</f>
        <v>0</v>
      </c>
      <c r="M391" s="73" t="n">
        <f aca="false">G391+J391</f>
        <v>0</v>
      </c>
      <c r="N391" s="74" t="n">
        <f aca="false">H391+K391</f>
        <v>0</v>
      </c>
      <c r="P391" s="41"/>
      <c r="Q391" s="1"/>
      <c r="XFB391" s="0"/>
      <c r="XFC391" s="0"/>
    </row>
    <row r="392" s="40" customFormat="true" ht="23.85" hidden="false" customHeight="false" outlineLevel="0" collapsed="false">
      <c r="A392" s="32" t="s">
        <v>753</v>
      </c>
      <c r="B392" s="33" t="s">
        <v>754</v>
      </c>
      <c r="C392" s="34" t="s">
        <v>93</v>
      </c>
      <c r="D392" s="35" t="n">
        <v>25</v>
      </c>
      <c r="E392" s="36" t="n">
        <v>204.972366</v>
      </c>
      <c r="F392" s="68" t="n">
        <v>0</v>
      </c>
      <c r="G392" s="69" t="n">
        <f aca="false">F392*E392</f>
        <v>0</v>
      </c>
      <c r="H392" s="70" t="n">
        <f aca="false">F392/D392</f>
        <v>0</v>
      </c>
      <c r="I392" s="80"/>
      <c r="J392" s="71" t="n">
        <f aca="false">I392*E392</f>
        <v>0</v>
      </c>
      <c r="K392" s="70" t="n">
        <f aca="false">I392/D392</f>
        <v>0</v>
      </c>
      <c r="L392" s="72" t="n">
        <f aca="false">F392+I392</f>
        <v>0</v>
      </c>
      <c r="M392" s="73" t="n">
        <f aca="false">G392+J392</f>
        <v>0</v>
      </c>
      <c r="N392" s="74" t="n">
        <f aca="false">H392+K392</f>
        <v>0</v>
      </c>
      <c r="P392" s="41"/>
      <c r="Q392" s="1"/>
      <c r="XFB392" s="0"/>
      <c r="XFC392" s="0"/>
    </row>
    <row r="393" s="40" customFormat="true" ht="15" hidden="false" customHeight="false" outlineLevel="0" collapsed="false">
      <c r="A393" s="76" t="s">
        <v>755</v>
      </c>
      <c r="B393" s="78" t="s">
        <v>756</v>
      </c>
      <c r="C393" s="58"/>
      <c r="D393" s="59"/>
      <c r="E393" s="60"/>
      <c r="F393" s="61"/>
      <c r="G393" s="62"/>
      <c r="H393" s="63"/>
      <c r="I393" s="79"/>
      <c r="J393" s="62"/>
      <c r="K393" s="63"/>
      <c r="L393" s="65"/>
      <c r="M393" s="65"/>
      <c r="N393" s="65"/>
      <c r="P393" s="41"/>
      <c r="Q393" s="1"/>
      <c r="XFB393" s="0"/>
      <c r="XFC393" s="0"/>
    </row>
    <row r="394" s="40" customFormat="true" ht="25.1" hidden="false" customHeight="false" outlineLevel="0" collapsed="false">
      <c r="A394" s="32" t="s">
        <v>757</v>
      </c>
      <c r="B394" s="33" t="s">
        <v>758</v>
      </c>
      <c r="C394" s="34" t="s">
        <v>57</v>
      </c>
      <c r="D394" s="35" t="n">
        <v>24</v>
      </c>
      <c r="E394" s="36" t="n">
        <v>232.83306</v>
      </c>
      <c r="F394" s="68" t="n">
        <v>0</v>
      </c>
      <c r="G394" s="69" t="n">
        <f aca="false">F394*E394</f>
        <v>0</v>
      </c>
      <c r="H394" s="70" t="n">
        <f aca="false">F394/D394</f>
        <v>0</v>
      </c>
      <c r="I394" s="80"/>
      <c r="J394" s="71" t="n">
        <f aca="false">I394*E394</f>
        <v>0</v>
      </c>
      <c r="K394" s="70" t="n">
        <f aca="false">I394/D394</f>
        <v>0</v>
      </c>
      <c r="L394" s="72" t="n">
        <f aca="false">F394+I394</f>
        <v>0</v>
      </c>
      <c r="M394" s="73" t="n">
        <f aca="false">G394+J394</f>
        <v>0</v>
      </c>
      <c r="N394" s="74" t="n">
        <f aca="false">H394+K394</f>
        <v>0</v>
      </c>
      <c r="P394" s="41"/>
      <c r="Q394" s="1"/>
      <c r="XFB394" s="0"/>
      <c r="XFC394" s="0"/>
    </row>
    <row r="395" s="40" customFormat="true" ht="48.7" hidden="false" customHeight="false" outlineLevel="0" collapsed="false">
      <c r="A395" s="32" t="s">
        <v>759</v>
      </c>
      <c r="B395" s="33" t="s">
        <v>760</v>
      </c>
      <c r="C395" s="34" t="s">
        <v>57</v>
      </c>
      <c r="D395" s="35" t="n">
        <v>5</v>
      </c>
      <c r="E395" s="36" t="n">
        <v>324.44475</v>
      </c>
      <c r="F395" s="68" t="n">
        <v>0</v>
      </c>
      <c r="G395" s="69" t="n">
        <f aca="false">F395*E395</f>
        <v>0</v>
      </c>
      <c r="H395" s="70" t="n">
        <f aca="false">F395/D395</f>
        <v>0</v>
      </c>
      <c r="I395" s="80"/>
      <c r="J395" s="71" t="n">
        <f aca="false">I395*E395</f>
        <v>0</v>
      </c>
      <c r="K395" s="70" t="n">
        <f aca="false">I395/D395</f>
        <v>0</v>
      </c>
      <c r="L395" s="72" t="n">
        <f aca="false">F395+I395</f>
        <v>0</v>
      </c>
      <c r="M395" s="73" t="n">
        <f aca="false">G395+J395</f>
        <v>0</v>
      </c>
      <c r="N395" s="74" t="n">
        <f aca="false">H395+K395</f>
        <v>0</v>
      </c>
      <c r="P395" s="41"/>
      <c r="Q395" s="1"/>
      <c r="XFB395" s="0"/>
      <c r="XFC395" s="0"/>
    </row>
    <row r="396" s="40" customFormat="true" ht="35.05" hidden="false" customHeight="false" outlineLevel="0" collapsed="false">
      <c r="A396" s="32" t="s">
        <v>761</v>
      </c>
      <c r="B396" s="33" t="s">
        <v>762</v>
      </c>
      <c r="C396" s="34" t="s">
        <v>57</v>
      </c>
      <c r="D396" s="35" t="n">
        <v>7</v>
      </c>
      <c r="E396" s="36" t="n">
        <v>243.496584</v>
      </c>
      <c r="F396" s="68" t="n">
        <v>0</v>
      </c>
      <c r="G396" s="69" t="n">
        <f aca="false">F396*E396</f>
        <v>0</v>
      </c>
      <c r="H396" s="70" t="n">
        <f aca="false">F396/D396</f>
        <v>0</v>
      </c>
      <c r="I396" s="80"/>
      <c r="J396" s="71" t="n">
        <f aca="false">I396*E396</f>
        <v>0</v>
      </c>
      <c r="K396" s="70" t="n">
        <f aca="false">I396/D396</f>
        <v>0</v>
      </c>
      <c r="L396" s="72" t="n">
        <f aca="false">F396+I396</f>
        <v>0</v>
      </c>
      <c r="M396" s="73" t="n">
        <f aca="false">G396+J396</f>
        <v>0</v>
      </c>
      <c r="N396" s="74" t="n">
        <f aca="false">H396+K396</f>
        <v>0</v>
      </c>
      <c r="P396" s="41"/>
      <c r="Q396" s="1"/>
      <c r="XFB396" s="0"/>
      <c r="XFC396" s="0"/>
    </row>
    <row r="397" s="40" customFormat="true" ht="35.05" hidden="false" customHeight="false" outlineLevel="0" collapsed="false">
      <c r="A397" s="32" t="s">
        <v>763</v>
      </c>
      <c r="B397" s="33" t="s">
        <v>764</v>
      </c>
      <c r="C397" s="34" t="s">
        <v>57</v>
      </c>
      <c r="D397" s="35" t="n">
        <v>3</v>
      </c>
      <c r="E397" s="36" t="n">
        <v>642.266352</v>
      </c>
      <c r="F397" s="68" t="n">
        <v>0</v>
      </c>
      <c r="G397" s="69" t="n">
        <f aca="false">F397*E397</f>
        <v>0</v>
      </c>
      <c r="H397" s="70" t="n">
        <f aca="false">F397/D397</f>
        <v>0</v>
      </c>
      <c r="I397" s="80"/>
      <c r="J397" s="71" t="n">
        <f aca="false">I397*E397</f>
        <v>0</v>
      </c>
      <c r="K397" s="70" t="n">
        <f aca="false">I397/D397</f>
        <v>0</v>
      </c>
      <c r="L397" s="72" t="n">
        <f aca="false">F397+I397</f>
        <v>0</v>
      </c>
      <c r="M397" s="73" t="n">
        <f aca="false">G397+J397</f>
        <v>0</v>
      </c>
      <c r="N397" s="74" t="n">
        <f aca="false">H397+K397</f>
        <v>0</v>
      </c>
      <c r="P397" s="41"/>
      <c r="Q397" s="1"/>
      <c r="XFB397" s="0"/>
      <c r="XFC397" s="0"/>
    </row>
    <row r="398" s="40" customFormat="true" ht="25.1" hidden="false" customHeight="false" outlineLevel="0" collapsed="false">
      <c r="A398" s="32" t="s">
        <v>765</v>
      </c>
      <c r="B398" s="33" t="s">
        <v>766</v>
      </c>
      <c r="C398" s="34" t="s">
        <v>93</v>
      </c>
      <c r="D398" s="35" t="n">
        <v>1</v>
      </c>
      <c r="E398" s="36" t="n">
        <v>7467.164646</v>
      </c>
      <c r="F398" s="68" t="n">
        <v>0</v>
      </c>
      <c r="G398" s="69" t="n">
        <f aca="false">F398*E398</f>
        <v>0</v>
      </c>
      <c r="H398" s="70" t="n">
        <f aca="false">F398/D398</f>
        <v>0</v>
      </c>
      <c r="I398" s="80"/>
      <c r="J398" s="71" t="n">
        <f aca="false">I398*E398</f>
        <v>0</v>
      </c>
      <c r="K398" s="70" t="n">
        <f aca="false">I398/D398</f>
        <v>0</v>
      </c>
      <c r="L398" s="72" t="n">
        <f aca="false">F398+I398</f>
        <v>0</v>
      </c>
      <c r="M398" s="73" t="n">
        <f aca="false">G398+J398</f>
        <v>0</v>
      </c>
      <c r="N398" s="74" t="n">
        <f aca="false">H398+K398</f>
        <v>0</v>
      </c>
      <c r="P398" s="41"/>
      <c r="Q398" s="1"/>
      <c r="XFB398" s="0"/>
      <c r="XFC398" s="0"/>
    </row>
    <row r="399" s="40" customFormat="true" ht="35.05" hidden="false" customHeight="false" outlineLevel="0" collapsed="false">
      <c r="A399" s="32" t="s">
        <v>767</v>
      </c>
      <c r="B399" s="33" t="s">
        <v>768</v>
      </c>
      <c r="C399" s="34" t="s">
        <v>57</v>
      </c>
      <c r="D399" s="35" t="n">
        <v>1</v>
      </c>
      <c r="E399" s="36" t="n">
        <v>787.93725</v>
      </c>
      <c r="F399" s="68" t="n">
        <v>0</v>
      </c>
      <c r="G399" s="69" t="n">
        <f aca="false">F399*E399</f>
        <v>0</v>
      </c>
      <c r="H399" s="70" t="n">
        <f aca="false">F399/D399</f>
        <v>0</v>
      </c>
      <c r="I399" s="80"/>
      <c r="J399" s="71" t="n">
        <f aca="false">I399*E399</f>
        <v>0</v>
      </c>
      <c r="K399" s="70" t="n">
        <f aca="false">I399/D399</f>
        <v>0</v>
      </c>
      <c r="L399" s="72" t="n">
        <f aca="false">F399+I399</f>
        <v>0</v>
      </c>
      <c r="M399" s="73" t="n">
        <f aca="false">G399+J399</f>
        <v>0</v>
      </c>
      <c r="N399" s="74" t="n">
        <f aca="false">H399+K399</f>
        <v>0</v>
      </c>
      <c r="P399" s="41"/>
      <c r="Q399" s="1"/>
      <c r="XFB399" s="0"/>
      <c r="XFC399" s="0"/>
    </row>
    <row r="400" s="40" customFormat="true" ht="35.05" hidden="false" customHeight="false" outlineLevel="0" collapsed="false">
      <c r="A400" s="32" t="s">
        <v>769</v>
      </c>
      <c r="B400" s="33" t="s">
        <v>770</v>
      </c>
      <c r="C400" s="34" t="s">
        <v>57</v>
      </c>
      <c r="D400" s="35" t="n">
        <v>4</v>
      </c>
      <c r="E400" s="36" t="n">
        <v>2340.937596</v>
      </c>
      <c r="F400" s="68" t="n">
        <v>0</v>
      </c>
      <c r="G400" s="69" t="n">
        <f aca="false">F400*E400</f>
        <v>0</v>
      </c>
      <c r="H400" s="70" t="n">
        <f aca="false">F400/D400</f>
        <v>0</v>
      </c>
      <c r="I400" s="80"/>
      <c r="J400" s="71" t="n">
        <f aca="false">I400*E400</f>
        <v>0</v>
      </c>
      <c r="K400" s="70" t="n">
        <f aca="false">I400/D400</f>
        <v>0</v>
      </c>
      <c r="L400" s="72" t="n">
        <f aca="false">F400+I400</f>
        <v>0</v>
      </c>
      <c r="M400" s="73" t="n">
        <f aca="false">G400+J400</f>
        <v>0</v>
      </c>
      <c r="N400" s="74" t="n">
        <f aca="false">H400+K400</f>
        <v>0</v>
      </c>
      <c r="P400" s="41"/>
      <c r="Q400" s="1"/>
      <c r="XFB400" s="0"/>
      <c r="XFC400" s="0"/>
    </row>
    <row r="401" s="40" customFormat="true" ht="13.8" hidden="false" customHeight="false" outlineLevel="0" collapsed="false">
      <c r="A401" s="32" t="s">
        <v>771</v>
      </c>
      <c r="B401" s="33" t="s">
        <v>772</v>
      </c>
      <c r="C401" s="34" t="s">
        <v>93</v>
      </c>
      <c r="D401" s="35" t="n">
        <v>2</v>
      </c>
      <c r="E401" s="36" t="n">
        <v>312.68163</v>
      </c>
      <c r="F401" s="68" t="n">
        <v>0</v>
      </c>
      <c r="G401" s="69" t="n">
        <f aca="false">F401*E401</f>
        <v>0</v>
      </c>
      <c r="H401" s="70" t="n">
        <f aca="false">F401/D401</f>
        <v>0</v>
      </c>
      <c r="I401" s="80"/>
      <c r="J401" s="71" t="n">
        <f aca="false">I401*E401</f>
        <v>0</v>
      </c>
      <c r="K401" s="70" t="n">
        <f aca="false">I401/D401</f>
        <v>0</v>
      </c>
      <c r="L401" s="72" t="n">
        <f aca="false">F401+I401</f>
        <v>0</v>
      </c>
      <c r="M401" s="73" t="n">
        <f aca="false">G401+J401</f>
        <v>0</v>
      </c>
      <c r="N401" s="74" t="n">
        <f aca="false">H401+K401</f>
        <v>0</v>
      </c>
      <c r="P401" s="41"/>
      <c r="Q401" s="1"/>
      <c r="XFB401" s="0"/>
      <c r="XFC401" s="0"/>
    </row>
    <row r="402" s="40" customFormat="true" ht="25.1" hidden="false" customHeight="false" outlineLevel="0" collapsed="false">
      <c r="A402" s="32" t="s">
        <v>773</v>
      </c>
      <c r="B402" s="33" t="s">
        <v>774</v>
      </c>
      <c r="C402" s="34" t="s">
        <v>46</v>
      </c>
      <c r="D402" s="35" t="n">
        <v>81.38</v>
      </c>
      <c r="E402" s="36" t="n">
        <v>157.766454</v>
      </c>
      <c r="F402" s="68" t="n">
        <v>0</v>
      </c>
      <c r="G402" s="69" t="n">
        <f aca="false">F402*E402</f>
        <v>0</v>
      </c>
      <c r="H402" s="70" t="n">
        <f aca="false">F402/D402</f>
        <v>0</v>
      </c>
      <c r="I402" s="80"/>
      <c r="J402" s="71" t="n">
        <f aca="false">I402*E402</f>
        <v>0</v>
      </c>
      <c r="K402" s="70" t="n">
        <f aca="false">I402/D402</f>
        <v>0</v>
      </c>
      <c r="L402" s="72" t="n">
        <f aca="false">F402+I402</f>
        <v>0</v>
      </c>
      <c r="M402" s="73" t="n">
        <f aca="false">G402+J402</f>
        <v>0</v>
      </c>
      <c r="N402" s="74" t="n">
        <f aca="false">H402+K402</f>
        <v>0</v>
      </c>
      <c r="P402" s="41"/>
      <c r="Q402" s="1"/>
      <c r="XFB402" s="0"/>
      <c r="XFC402" s="0"/>
    </row>
    <row r="403" s="40" customFormat="true" ht="48.7" hidden="false" customHeight="false" outlineLevel="0" collapsed="false">
      <c r="A403" s="32" t="s">
        <v>775</v>
      </c>
      <c r="B403" s="33" t="s">
        <v>776</v>
      </c>
      <c r="C403" s="34" t="s">
        <v>93</v>
      </c>
      <c r="D403" s="35" t="n">
        <v>20</v>
      </c>
      <c r="E403" s="36" t="n">
        <v>7.0323</v>
      </c>
      <c r="F403" s="68" t="n">
        <v>0</v>
      </c>
      <c r="G403" s="69" t="n">
        <f aca="false">F403*E403</f>
        <v>0</v>
      </c>
      <c r="H403" s="70" t="n">
        <f aca="false">F403/D403</f>
        <v>0</v>
      </c>
      <c r="I403" s="80"/>
      <c r="J403" s="71" t="n">
        <f aca="false">I403*E403</f>
        <v>0</v>
      </c>
      <c r="K403" s="70" t="n">
        <f aca="false">I403/D403</f>
        <v>0</v>
      </c>
      <c r="L403" s="72" t="n">
        <f aca="false">F403+I403</f>
        <v>0</v>
      </c>
      <c r="M403" s="73" t="n">
        <f aca="false">G403+J403</f>
        <v>0</v>
      </c>
      <c r="N403" s="74" t="n">
        <f aca="false">H403+K403</f>
        <v>0</v>
      </c>
      <c r="P403" s="41"/>
      <c r="Q403" s="1"/>
      <c r="XFB403" s="0"/>
      <c r="XFC403" s="0"/>
    </row>
    <row r="404" s="40" customFormat="true" ht="13.8" hidden="false" customHeight="false" outlineLevel="0" collapsed="false">
      <c r="A404" s="32" t="s">
        <v>777</v>
      </c>
      <c r="B404" s="33" t="s">
        <v>778</v>
      </c>
      <c r="C404" s="34" t="s">
        <v>57</v>
      </c>
      <c r="D404" s="35" t="n">
        <v>15</v>
      </c>
      <c r="E404" s="36" t="n">
        <v>91.304826</v>
      </c>
      <c r="F404" s="68" t="n">
        <v>0</v>
      </c>
      <c r="G404" s="69" t="n">
        <f aca="false">F404*E404</f>
        <v>0</v>
      </c>
      <c r="H404" s="70" t="n">
        <f aca="false">F404/D404</f>
        <v>0</v>
      </c>
      <c r="I404" s="80"/>
      <c r="J404" s="71" t="n">
        <f aca="false">I404*E404</f>
        <v>0</v>
      </c>
      <c r="K404" s="70" t="n">
        <f aca="false">I404/D404</f>
        <v>0</v>
      </c>
      <c r="L404" s="72" t="n">
        <f aca="false">F404+I404</f>
        <v>0</v>
      </c>
      <c r="M404" s="73" t="n">
        <f aca="false">G404+J404</f>
        <v>0</v>
      </c>
      <c r="N404" s="74" t="n">
        <f aca="false">H404+K404</f>
        <v>0</v>
      </c>
      <c r="P404" s="41"/>
      <c r="Q404" s="1"/>
      <c r="XFB404" s="0"/>
      <c r="XFC404" s="0"/>
    </row>
    <row r="405" s="40" customFormat="true" ht="13.8" hidden="false" customHeight="false" outlineLevel="0" collapsed="false">
      <c r="A405" s="32" t="s">
        <v>779</v>
      </c>
      <c r="B405" s="33" t="s">
        <v>780</v>
      </c>
      <c r="C405" s="34" t="s">
        <v>57</v>
      </c>
      <c r="D405" s="35" t="n">
        <v>8</v>
      </c>
      <c r="E405" s="36" t="n">
        <v>117.24762</v>
      </c>
      <c r="F405" s="68" t="n">
        <v>0</v>
      </c>
      <c r="G405" s="69" t="n">
        <f aca="false">F405*E405</f>
        <v>0</v>
      </c>
      <c r="H405" s="70" t="n">
        <f aca="false">F405/D405</f>
        <v>0</v>
      </c>
      <c r="I405" s="80"/>
      <c r="J405" s="71" t="n">
        <f aca="false">I405*E405</f>
        <v>0</v>
      </c>
      <c r="K405" s="70" t="n">
        <f aca="false">I405/D405</f>
        <v>0</v>
      </c>
      <c r="L405" s="72" t="n">
        <f aca="false">F405+I405</f>
        <v>0</v>
      </c>
      <c r="M405" s="73" t="n">
        <f aca="false">G405+J405</f>
        <v>0</v>
      </c>
      <c r="N405" s="74" t="n">
        <f aca="false">H405+K405</f>
        <v>0</v>
      </c>
      <c r="P405" s="41"/>
      <c r="Q405" s="1"/>
      <c r="XFB405" s="0"/>
      <c r="XFC405" s="0"/>
    </row>
    <row r="406" s="40" customFormat="true" ht="13.8" hidden="false" customHeight="false" outlineLevel="0" collapsed="false">
      <c r="A406" s="32" t="s">
        <v>781</v>
      </c>
      <c r="B406" s="33" t="s">
        <v>782</v>
      </c>
      <c r="C406" s="34" t="s">
        <v>57</v>
      </c>
      <c r="D406" s="35" t="n">
        <v>1</v>
      </c>
      <c r="E406" s="36" t="n">
        <v>548.250894</v>
      </c>
      <c r="F406" s="68" t="n">
        <v>0</v>
      </c>
      <c r="G406" s="69" t="n">
        <f aca="false">F406*E406</f>
        <v>0</v>
      </c>
      <c r="H406" s="70" t="n">
        <f aca="false">F406/D406</f>
        <v>0</v>
      </c>
      <c r="I406" s="80"/>
      <c r="J406" s="71" t="n">
        <f aca="false">I406*E406</f>
        <v>0</v>
      </c>
      <c r="K406" s="70" t="n">
        <f aca="false">I406/D406</f>
        <v>0</v>
      </c>
      <c r="L406" s="72" t="n">
        <f aca="false">F406+I406</f>
        <v>0</v>
      </c>
      <c r="M406" s="73" t="n">
        <f aca="false">G406+J406</f>
        <v>0</v>
      </c>
      <c r="N406" s="74" t="n">
        <f aca="false">H406+K406</f>
        <v>0</v>
      </c>
      <c r="P406" s="41"/>
      <c r="Q406" s="1"/>
      <c r="XFB406" s="0"/>
      <c r="XFC406" s="0"/>
    </row>
    <row r="407" s="40" customFormat="true" ht="13.8" hidden="false" customHeight="false" outlineLevel="0" collapsed="false">
      <c r="A407" s="32" t="s">
        <v>783</v>
      </c>
      <c r="B407" s="33" t="s">
        <v>784</v>
      </c>
      <c r="C407" s="34" t="s">
        <v>57</v>
      </c>
      <c r="D407" s="35" t="n">
        <v>1</v>
      </c>
      <c r="E407" s="36" t="n">
        <v>360.219978</v>
      </c>
      <c r="F407" s="68" t="n">
        <v>0</v>
      </c>
      <c r="G407" s="69" t="n">
        <f aca="false">F407*E407</f>
        <v>0</v>
      </c>
      <c r="H407" s="70" t="n">
        <f aca="false">F407/D407</f>
        <v>0</v>
      </c>
      <c r="I407" s="80"/>
      <c r="J407" s="71" t="n">
        <f aca="false">I407*E407</f>
        <v>0</v>
      </c>
      <c r="K407" s="70" t="n">
        <f aca="false">I407/D407</f>
        <v>0</v>
      </c>
      <c r="L407" s="72" t="n">
        <f aca="false">F407+I407</f>
        <v>0</v>
      </c>
      <c r="M407" s="73" t="n">
        <f aca="false">G407+J407</f>
        <v>0</v>
      </c>
      <c r="N407" s="74" t="n">
        <f aca="false">H407+K407</f>
        <v>0</v>
      </c>
      <c r="P407" s="41"/>
      <c r="Q407" s="1"/>
      <c r="XFB407" s="0"/>
      <c r="XFC407" s="0"/>
    </row>
    <row r="408" s="40" customFormat="true" ht="13.8" hidden="false" customHeight="false" outlineLevel="0" collapsed="false">
      <c r="A408" s="32" t="s">
        <v>785</v>
      </c>
      <c r="B408" s="33" t="s">
        <v>786</v>
      </c>
      <c r="C408" s="34" t="s">
        <v>57</v>
      </c>
      <c r="D408" s="35" t="n">
        <v>6</v>
      </c>
      <c r="E408" s="36" t="n">
        <v>426.336384</v>
      </c>
      <c r="F408" s="68" t="n">
        <v>0</v>
      </c>
      <c r="G408" s="69" t="n">
        <f aca="false">F408*E408</f>
        <v>0</v>
      </c>
      <c r="H408" s="70" t="n">
        <f aca="false">F408/D408</f>
        <v>0</v>
      </c>
      <c r="I408" s="80"/>
      <c r="J408" s="71" t="n">
        <f aca="false">I408*E408</f>
        <v>0</v>
      </c>
      <c r="K408" s="70" t="n">
        <f aca="false">I408/D408</f>
        <v>0</v>
      </c>
      <c r="L408" s="72" t="n">
        <f aca="false">F408+I408</f>
        <v>0</v>
      </c>
      <c r="M408" s="73" t="n">
        <f aca="false">G408+J408</f>
        <v>0</v>
      </c>
      <c r="N408" s="74" t="n">
        <f aca="false">H408+K408</f>
        <v>0</v>
      </c>
      <c r="P408" s="41"/>
      <c r="Q408" s="1"/>
      <c r="XFB408" s="0"/>
      <c r="XFC408" s="0"/>
    </row>
    <row r="409" s="40" customFormat="true" ht="36.9" hidden="false" customHeight="false" outlineLevel="0" collapsed="false">
      <c r="A409" s="32" t="s">
        <v>787</v>
      </c>
      <c r="B409" s="33" t="s">
        <v>788</v>
      </c>
      <c r="C409" s="34" t="s">
        <v>93</v>
      </c>
      <c r="D409" s="35" t="n">
        <v>2</v>
      </c>
      <c r="E409" s="36" t="n">
        <v>64.288008</v>
      </c>
      <c r="F409" s="68" t="n">
        <v>0</v>
      </c>
      <c r="G409" s="69" t="n">
        <f aca="false">F409*E409</f>
        <v>0</v>
      </c>
      <c r="H409" s="70" t="n">
        <f aca="false">F409/D409</f>
        <v>0</v>
      </c>
      <c r="I409" s="80"/>
      <c r="J409" s="71" t="n">
        <f aca="false">I409*E409</f>
        <v>0</v>
      </c>
      <c r="K409" s="70" t="n">
        <f aca="false">I409/D409</f>
        <v>0</v>
      </c>
      <c r="L409" s="72" t="n">
        <f aca="false">F409+I409</f>
        <v>0</v>
      </c>
      <c r="M409" s="73" t="n">
        <f aca="false">G409+J409</f>
        <v>0</v>
      </c>
      <c r="N409" s="74" t="n">
        <f aca="false">H409+K409</f>
        <v>0</v>
      </c>
      <c r="P409" s="41"/>
      <c r="Q409" s="1"/>
      <c r="XFB409" s="0"/>
      <c r="XFC409" s="0"/>
    </row>
    <row r="410" s="40" customFormat="true" ht="23.85" hidden="false" customHeight="false" outlineLevel="0" collapsed="false">
      <c r="A410" s="32" t="s">
        <v>789</v>
      </c>
      <c r="B410" s="33" t="s">
        <v>790</v>
      </c>
      <c r="C410" s="34" t="s">
        <v>93</v>
      </c>
      <c r="D410" s="35" t="n">
        <v>1</v>
      </c>
      <c r="E410" s="36" t="n">
        <v>5880.77945</v>
      </c>
      <c r="F410" s="68" t="n">
        <v>0</v>
      </c>
      <c r="G410" s="69" t="n">
        <f aca="false">F410*E410</f>
        <v>0</v>
      </c>
      <c r="H410" s="70" t="n">
        <f aca="false">F410/D410</f>
        <v>0</v>
      </c>
      <c r="I410" s="80"/>
      <c r="J410" s="71" t="n">
        <f aca="false">I410*E410</f>
        <v>0</v>
      </c>
      <c r="K410" s="70" t="n">
        <f aca="false">I410/D410</f>
        <v>0</v>
      </c>
      <c r="L410" s="72" t="n">
        <f aca="false">F410+I410</f>
        <v>0</v>
      </c>
      <c r="M410" s="73" t="n">
        <f aca="false">G410+J410</f>
        <v>0</v>
      </c>
      <c r="N410" s="74" t="n">
        <f aca="false">H410+K410</f>
        <v>0</v>
      </c>
      <c r="P410" s="41"/>
      <c r="Q410" s="1"/>
      <c r="XFB410" s="0"/>
      <c r="XFC410" s="0"/>
    </row>
    <row r="411" s="40" customFormat="true" ht="23.85" hidden="false" customHeight="false" outlineLevel="0" collapsed="false">
      <c r="A411" s="32" t="s">
        <v>791</v>
      </c>
      <c r="B411" s="33" t="s">
        <v>792</v>
      </c>
      <c r="C411" s="34" t="s">
        <v>57</v>
      </c>
      <c r="D411" s="35" t="n">
        <v>1</v>
      </c>
      <c r="E411" s="36" t="n">
        <v>134.355288</v>
      </c>
      <c r="F411" s="68" t="n">
        <v>0</v>
      </c>
      <c r="G411" s="69" t="n">
        <f aca="false">F411*E411</f>
        <v>0</v>
      </c>
      <c r="H411" s="70" t="n">
        <f aca="false">F411/D411</f>
        <v>0</v>
      </c>
      <c r="I411" s="80"/>
      <c r="J411" s="71" t="n">
        <f aca="false">I411*E411</f>
        <v>0</v>
      </c>
      <c r="K411" s="70" t="n">
        <f aca="false">I411/D411</f>
        <v>0</v>
      </c>
      <c r="L411" s="72" t="n">
        <f aca="false">F411+I411</f>
        <v>0</v>
      </c>
      <c r="M411" s="73" t="n">
        <f aca="false">G411+J411</f>
        <v>0</v>
      </c>
      <c r="N411" s="74" t="n">
        <f aca="false">H411+K411</f>
        <v>0</v>
      </c>
      <c r="P411" s="41"/>
      <c r="Q411" s="1"/>
      <c r="XFB411" s="0"/>
      <c r="XFC411" s="0"/>
    </row>
    <row r="412" s="40" customFormat="true" ht="36.9" hidden="false" customHeight="false" outlineLevel="0" collapsed="false">
      <c r="A412" s="32" t="s">
        <v>793</v>
      </c>
      <c r="B412" s="33" t="s">
        <v>794</v>
      </c>
      <c r="C412" s="34" t="s">
        <v>57</v>
      </c>
      <c r="D412" s="35" t="n">
        <v>1</v>
      </c>
      <c r="E412" s="36" t="n">
        <v>109.934028</v>
      </c>
      <c r="F412" s="68" t="n">
        <v>0</v>
      </c>
      <c r="G412" s="69" t="n">
        <f aca="false">F412*E412</f>
        <v>0</v>
      </c>
      <c r="H412" s="70" t="n">
        <f aca="false">F412/D412</f>
        <v>0</v>
      </c>
      <c r="I412" s="80"/>
      <c r="J412" s="71" t="n">
        <f aca="false">I412*E412</f>
        <v>0</v>
      </c>
      <c r="K412" s="70" t="n">
        <f aca="false">I412/D412</f>
        <v>0</v>
      </c>
      <c r="L412" s="72" t="n">
        <f aca="false">F412+I412</f>
        <v>0</v>
      </c>
      <c r="M412" s="73" t="n">
        <f aca="false">G412+J412</f>
        <v>0</v>
      </c>
      <c r="N412" s="74" t="n">
        <f aca="false">H412+K412</f>
        <v>0</v>
      </c>
      <c r="P412" s="41"/>
      <c r="Q412" s="1"/>
      <c r="XFB412" s="0"/>
      <c r="XFC412" s="0"/>
    </row>
    <row r="413" s="40" customFormat="true" ht="13.8" hidden="false" customHeight="false" outlineLevel="0" collapsed="false">
      <c r="A413" s="32" t="s">
        <v>795</v>
      </c>
      <c r="B413" s="33" t="s">
        <v>796</v>
      </c>
      <c r="C413" s="34" t="s">
        <v>57</v>
      </c>
      <c r="D413" s="35" t="n">
        <v>1</v>
      </c>
      <c r="E413" s="36" t="n">
        <v>729.339012</v>
      </c>
      <c r="F413" s="68" t="n">
        <v>0</v>
      </c>
      <c r="G413" s="69" t="n">
        <f aca="false">F413*E413</f>
        <v>0</v>
      </c>
      <c r="H413" s="70" t="n">
        <f aca="false">F413/D413</f>
        <v>0</v>
      </c>
      <c r="I413" s="80"/>
      <c r="J413" s="71" t="n">
        <f aca="false">I413*E413</f>
        <v>0</v>
      </c>
      <c r="K413" s="70" t="n">
        <f aca="false">I413/D413</f>
        <v>0</v>
      </c>
      <c r="L413" s="72" t="n">
        <f aca="false">F413+I413</f>
        <v>0</v>
      </c>
      <c r="M413" s="73" t="n">
        <f aca="false">G413+J413</f>
        <v>0</v>
      </c>
      <c r="N413" s="74" t="n">
        <f aca="false">H413+K413</f>
        <v>0</v>
      </c>
      <c r="P413" s="41"/>
      <c r="Q413" s="1"/>
      <c r="XFB413" s="0"/>
      <c r="XFC413" s="0"/>
    </row>
    <row r="414" s="40" customFormat="true" ht="35.05" hidden="false" customHeight="false" outlineLevel="0" collapsed="false">
      <c r="A414" s="32" t="s">
        <v>797</v>
      </c>
      <c r="B414" s="33" t="s">
        <v>798</v>
      </c>
      <c r="C414" s="34" t="s">
        <v>93</v>
      </c>
      <c r="D414" s="35" t="n">
        <v>1</v>
      </c>
      <c r="E414" s="36" t="n">
        <v>104.615052</v>
      </c>
      <c r="F414" s="68" t="n">
        <v>0</v>
      </c>
      <c r="G414" s="69" t="n">
        <f aca="false">F414*E414</f>
        <v>0</v>
      </c>
      <c r="H414" s="70" t="n">
        <f aca="false">F414/D414</f>
        <v>0</v>
      </c>
      <c r="I414" s="80"/>
      <c r="J414" s="71" t="n">
        <f aca="false">I414*E414</f>
        <v>0</v>
      </c>
      <c r="K414" s="70" t="n">
        <f aca="false">I414/D414</f>
        <v>0</v>
      </c>
      <c r="L414" s="72" t="n">
        <f aca="false">F414+I414</f>
        <v>0</v>
      </c>
      <c r="M414" s="73" t="n">
        <f aca="false">G414+J414</f>
        <v>0</v>
      </c>
      <c r="N414" s="74" t="n">
        <f aca="false">H414+K414</f>
        <v>0</v>
      </c>
      <c r="P414" s="41"/>
      <c r="Q414" s="1"/>
      <c r="XFB414" s="0"/>
      <c r="XFC414" s="0"/>
    </row>
    <row r="415" s="40" customFormat="true" ht="35.05" hidden="false" customHeight="false" outlineLevel="0" collapsed="false">
      <c r="A415" s="32" t="s">
        <v>799</v>
      </c>
      <c r="B415" s="33" t="s">
        <v>800</v>
      </c>
      <c r="C415" s="34" t="s">
        <v>93</v>
      </c>
      <c r="D415" s="35" t="n">
        <v>1</v>
      </c>
      <c r="E415" s="36" t="n">
        <v>104.615052</v>
      </c>
      <c r="F415" s="68" t="n">
        <v>0</v>
      </c>
      <c r="G415" s="69" t="n">
        <f aca="false">F415*E415</f>
        <v>0</v>
      </c>
      <c r="H415" s="70" t="n">
        <f aca="false">F415/D415</f>
        <v>0</v>
      </c>
      <c r="I415" s="80"/>
      <c r="J415" s="71" t="n">
        <f aca="false">I415*E415</f>
        <v>0</v>
      </c>
      <c r="K415" s="70" t="n">
        <f aca="false">I415/D415</f>
        <v>0</v>
      </c>
      <c r="L415" s="72" t="n">
        <f aca="false">F415+I415</f>
        <v>0</v>
      </c>
      <c r="M415" s="73" t="n">
        <f aca="false">G415+J415</f>
        <v>0</v>
      </c>
      <c r="N415" s="74" t="n">
        <f aca="false">H415+K415</f>
        <v>0</v>
      </c>
      <c r="P415" s="41"/>
      <c r="Q415" s="1"/>
      <c r="XFB415" s="0"/>
      <c r="XFC415" s="0"/>
    </row>
    <row r="416" s="40" customFormat="true" ht="13.8" hidden="false" customHeight="false" outlineLevel="0" collapsed="false">
      <c r="A416" s="32" t="s">
        <v>801</v>
      </c>
      <c r="B416" s="33" t="s">
        <v>802</v>
      </c>
      <c r="C416" s="34" t="s">
        <v>75</v>
      </c>
      <c r="D416" s="35" t="n">
        <v>9</v>
      </c>
      <c r="E416" s="36" t="n">
        <v>23.692458</v>
      </c>
      <c r="F416" s="68" t="n">
        <v>0</v>
      </c>
      <c r="G416" s="69" t="n">
        <f aca="false">F416*E416</f>
        <v>0</v>
      </c>
      <c r="H416" s="70" t="n">
        <f aca="false">F416/D416</f>
        <v>0</v>
      </c>
      <c r="I416" s="80"/>
      <c r="J416" s="71" t="n">
        <f aca="false">I416*E416</f>
        <v>0</v>
      </c>
      <c r="K416" s="70" t="n">
        <f aca="false">I416/D416</f>
        <v>0</v>
      </c>
      <c r="L416" s="72" t="n">
        <f aca="false">F416+I416</f>
        <v>0</v>
      </c>
      <c r="M416" s="73" t="n">
        <f aca="false">G416+J416</f>
        <v>0</v>
      </c>
      <c r="N416" s="74" t="n">
        <f aca="false">H416+K416</f>
        <v>0</v>
      </c>
      <c r="P416" s="41"/>
      <c r="Q416" s="1"/>
      <c r="XFB416" s="0"/>
      <c r="XFC416" s="0"/>
    </row>
    <row r="417" s="40" customFormat="true" ht="23.85" hidden="false" customHeight="false" outlineLevel="0" collapsed="false">
      <c r="A417" s="32" t="s">
        <v>803</v>
      </c>
      <c r="B417" s="33" t="s">
        <v>804</v>
      </c>
      <c r="C417" s="34" t="s">
        <v>93</v>
      </c>
      <c r="D417" s="35" t="n">
        <v>4</v>
      </c>
      <c r="E417" s="36" t="n">
        <v>17.440104</v>
      </c>
      <c r="F417" s="68" t="n">
        <v>0</v>
      </c>
      <c r="G417" s="69" t="n">
        <f aca="false">F417*E417</f>
        <v>0</v>
      </c>
      <c r="H417" s="70" t="n">
        <f aca="false">F417/D417</f>
        <v>0</v>
      </c>
      <c r="I417" s="80"/>
      <c r="J417" s="71" t="n">
        <f aca="false">I417*E417</f>
        <v>0</v>
      </c>
      <c r="K417" s="70" t="n">
        <f aca="false">I417/D417</f>
        <v>0</v>
      </c>
      <c r="L417" s="72" t="n">
        <f aca="false">F417+I417</f>
        <v>0</v>
      </c>
      <c r="M417" s="73" t="n">
        <f aca="false">G417+J417</f>
        <v>0</v>
      </c>
      <c r="N417" s="74" t="n">
        <f aca="false">H417+K417</f>
        <v>0</v>
      </c>
      <c r="P417" s="41"/>
      <c r="Q417" s="1"/>
      <c r="XFB417" s="0"/>
      <c r="XFC417" s="0"/>
    </row>
    <row r="418" s="40" customFormat="true" ht="23.85" hidden="false" customHeight="false" outlineLevel="0" collapsed="false">
      <c r="A418" s="32" t="s">
        <v>805</v>
      </c>
      <c r="B418" s="33" t="s">
        <v>806</v>
      </c>
      <c r="C418" s="34" t="s">
        <v>93</v>
      </c>
      <c r="D418" s="35" t="n">
        <v>2</v>
      </c>
      <c r="E418" s="36" t="n">
        <v>17.440104</v>
      </c>
      <c r="F418" s="68" t="n">
        <v>0</v>
      </c>
      <c r="G418" s="69" t="n">
        <f aca="false">F418*E418</f>
        <v>0</v>
      </c>
      <c r="H418" s="70" t="n">
        <f aca="false">F418/D418</f>
        <v>0</v>
      </c>
      <c r="I418" s="80"/>
      <c r="J418" s="71" t="n">
        <f aca="false">I418*E418</f>
        <v>0</v>
      </c>
      <c r="K418" s="70" t="n">
        <f aca="false">I418/D418</f>
        <v>0</v>
      </c>
      <c r="L418" s="72" t="n">
        <f aca="false">F418+I418</f>
        <v>0</v>
      </c>
      <c r="M418" s="73" t="n">
        <f aca="false">G418+J418</f>
        <v>0</v>
      </c>
      <c r="N418" s="74" t="n">
        <f aca="false">H418+K418</f>
        <v>0</v>
      </c>
      <c r="P418" s="41"/>
      <c r="Q418" s="1"/>
      <c r="XFB418" s="0"/>
      <c r="XFC418" s="0"/>
    </row>
    <row r="419" s="40" customFormat="true" ht="23.85" hidden="false" customHeight="false" outlineLevel="0" collapsed="false">
      <c r="A419" s="32" t="s">
        <v>807</v>
      </c>
      <c r="B419" s="33" t="s">
        <v>808</v>
      </c>
      <c r="C419" s="34" t="s">
        <v>93</v>
      </c>
      <c r="D419" s="35" t="n">
        <v>8</v>
      </c>
      <c r="E419" s="36" t="n">
        <v>17.440104</v>
      </c>
      <c r="F419" s="68" t="n">
        <v>0</v>
      </c>
      <c r="G419" s="69" t="n">
        <f aca="false">F419*E419</f>
        <v>0</v>
      </c>
      <c r="H419" s="70" t="n">
        <f aca="false">F419/D419</f>
        <v>0</v>
      </c>
      <c r="I419" s="80"/>
      <c r="J419" s="71" t="n">
        <f aca="false">I419*E419</f>
        <v>0</v>
      </c>
      <c r="K419" s="70" t="n">
        <f aca="false">I419/D419</f>
        <v>0</v>
      </c>
      <c r="L419" s="72" t="n">
        <f aca="false">F419+I419</f>
        <v>0</v>
      </c>
      <c r="M419" s="73" t="n">
        <f aca="false">G419+J419</f>
        <v>0</v>
      </c>
      <c r="N419" s="74" t="n">
        <f aca="false">H419+K419</f>
        <v>0</v>
      </c>
      <c r="P419" s="41"/>
      <c r="Q419" s="1"/>
      <c r="XFB419" s="0"/>
      <c r="XFC419" s="0"/>
    </row>
    <row r="420" s="40" customFormat="true" ht="23.85" hidden="false" customHeight="false" outlineLevel="0" collapsed="false">
      <c r="A420" s="32" t="s">
        <v>809</v>
      </c>
      <c r="B420" s="33" t="s">
        <v>810</v>
      </c>
      <c r="C420" s="34" t="s">
        <v>93</v>
      </c>
      <c r="D420" s="35" t="n">
        <v>4</v>
      </c>
      <c r="E420" s="36" t="n">
        <v>17.440104</v>
      </c>
      <c r="F420" s="68" t="n">
        <v>0</v>
      </c>
      <c r="G420" s="69" t="n">
        <f aca="false">F420*E420</f>
        <v>0</v>
      </c>
      <c r="H420" s="70" t="n">
        <f aca="false">F420/D420</f>
        <v>0</v>
      </c>
      <c r="I420" s="80"/>
      <c r="J420" s="71" t="n">
        <f aca="false">I420*E420</f>
        <v>0</v>
      </c>
      <c r="K420" s="70" t="n">
        <f aca="false">I420/D420</f>
        <v>0</v>
      </c>
      <c r="L420" s="72" t="n">
        <f aca="false">F420+I420</f>
        <v>0</v>
      </c>
      <c r="M420" s="73" t="n">
        <f aca="false">G420+J420</f>
        <v>0</v>
      </c>
      <c r="N420" s="74" t="n">
        <f aca="false">H420+K420</f>
        <v>0</v>
      </c>
      <c r="P420" s="41"/>
      <c r="Q420" s="1"/>
      <c r="XFB420" s="0"/>
      <c r="XFC420" s="0"/>
    </row>
    <row r="421" s="40" customFormat="true" ht="23.85" hidden="false" customHeight="false" outlineLevel="0" collapsed="false">
      <c r="A421" s="32" t="s">
        <v>811</v>
      </c>
      <c r="B421" s="33" t="s">
        <v>812</v>
      </c>
      <c r="C421" s="34" t="s">
        <v>93</v>
      </c>
      <c r="D421" s="35" t="n">
        <v>6</v>
      </c>
      <c r="E421" s="36" t="n">
        <v>17.862042</v>
      </c>
      <c r="F421" s="68" t="n">
        <v>0</v>
      </c>
      <c r="G421" s="69" t="n">
        <f aca="false">F421*E421</f>
        <v>0</v>
      </c>
      <c r="H421" s="70" t="n">
        <f aca="false">F421/D421</f>
        <v>0</v>
      </c>
      <c r="I421" s="80"/>
      <c r="J421" s="71" t="n">
        <f aca="false">I421*E421</f>
        <v>0</v>
      </c>
      <c r="K421" s="70" t="n">
        <f aca="false">I421/D421</f>
        <v>0</v>
      </c>
      <c r="L421" s="72" t="n">
        <f aca="false">F421+I421</f>
        <v>0</v>
      </c>
      <c r="M421" s="73" t="n">
        <f aca="false">G421+J421</f>
        <v>0</v>
      </c>
      <c r="N421" s="74" t="n">
        <f aca="false">H421+K421</f>
        <v>0</v>
      </c>
      <c r="P421" s="41"/>
      <c r="Q421" s="1"/>
      <c r="XFB421" s="0"/>
      <c r="XFC421" s="0"/>
    </row>
    <row r="422" s="40" customFormat="true" ht="23.85" hidden="false" customHeight="false" outlineLevel="0" collapsed="false">
      <c r="A422" s="32" t="s">
        <v>813</v>
      </c>
      <c r="B422" s="33" t="s">
        <v>814</v>
      </c>
      <c r="C422" s="34" t="s">
        <v>93</v>
      </c>
      <c r="D422" s="35" t="n">
        <v>3</v>
      </c>
      <c r="E422" s="36" t="n">
        <v>17.862042</v>
      </c>
      <c r="F422" s="68" t="n">
        <v>0</v>
      </c>
      <c r="G422" s="69" t="n">
        <f aca="false">F422*E422</f>
        <v>0</v>
      </c>
      <c r="H422" s="70" t="n">
        <f aca="false">F422/D422</f>
        <v>0</v>
      </c>
      <c r="I422" s="80"/>
      <c r="J422" s="71" t="n">
        <f aca="false">I422*E422</f>
        <v>0</v>
      </c>
      <c r="K422" s="70" t="n">
        <f aca="false">I422/D422</f>
        <v>0</v>
      </c>
      <c r="L422" s="72" t="n">
        <f aca="false">F422+I422</f>
        <v>0</v>
      </c>
      <c r="M422" s="73" t="n">
        <f aca="false">G422+J422</f>
        <v>0</v>
      </c>
      <c r="N422" s="74" t="n">
        <f aca="false">H422+K422</f>
        <v>0</v>
      </c>
      <c r="P422" s="41"/>
      <c r="Q422" s="1"/>
      <c r="XFB422" s="0"/>
      <c r="XFC422" s="0"/>
    </row>
    <row r="423" s="40" customFormat="true" ht="36.9" hidden="false" customHeight="false" outlineLevel="0" collapsed="false">
      <c r="A423" s="32" t="s">
        <v>815</v>
      </c>
      <c r="B423" s="33" t="s">
        <v>816</v>
      </c>
      <c r="C423" s="34" t="s">
        <v>57</v>
      </c>
      <c r="D423" s="35" t="n">
        <v>3</v>
      </c>
      <c r="E423" s="36" t="n">
        <v>21.263118</v>
      </c>
      <c r="F423" s="68" t="n">
        <v>0</v>
      </c>
      <c r="G423" s="69" t="n">
        <f aca="false">F423*E423</f>
        <v>0</v>
      </c>
      <c r="H423" s="70" t="n">
        <f aca="false">F423/D423</f>
        <v>0</v>
      </c>
      <c r="I423" s="80"/>
      <c r="J423" s="71" t="n">
        <f aca="false">I423*E423</f>
        <v>0</v>
      </c>
      <c r="K423" s="70" t="n">
        <f aca="false">I423/D423</f>
        <v>0</v>
      </c>
      <c r="L423" s="72" t="n">
        <f aca="false">F423+I423</f>
        <v>0</v>
      </c>
      <c r="M423" s="73" t="n">
        <f aca="false">G423+J423</f>
        <v>0</v>
      </c>
      <c r="N423" s="74" t="n">
        <f aca="false">H423+K423</f>
        <v>0</v>
      </c>
      <c r="P423" s="41"/>
      <c r="Q423" s="1"/>
      <c r="XFB423" s="0"/>
      <c r="XFC423" s="0"/>
    </row>
    <row r="424" s="40" customFormat="true" ht="23.85" hidden="false" customHeight="false" outlineLevel="0" collapsed="false">
      <c r="A424" s="32" t="s">
        <v>817</v>
      </c>
      <c r="B424" s="33" t="s">
        <v>818</v>
      </c>
      <c r="C424" s="34" t="s">
        <v>93</v>
      </c>
      <c r="D424" s="35" t="n">
        <v>1</v>
      </c>
      <c r="E424" s="36" t="n">
        <v>17.862042</v>
      </c>
      <c r="F424" s="68" t="n">
        <v>0</v>
      </c>
      <c r="G424" s="69" t="n">
        <f aca="false">F424*E424</f>
        <v>0</v>
      </c>
      <c r="H424" s="70" t="n">
        <f aca="false">F424/D424</f>
        <v>0</v>
      </c>
      <c r="I424" s="80"/>
      <c r="J424" s="71" t="n">
        <f aca="false">I424*E424</f>
        <v>0</v>
      </c>
      <c r="K424" s="70" t="n">
        <f aca="false">I424/D424</f>
        <v>0</v>
      </c>
      <c r="L424" s="72" t="n">
        <f aca="false">F424+I424</f>
        <v>0</v>
      </c>
      <c r="M424" s="73" t="n">
        <f aca="false">G424+J424</f>
        <v>0</v>
      </c>
      <c r="N424" s="74" t="n">
        <f aca="false">H424+K424</f>
        <v>0</v>
      </c>
      <c r="P424" s="41"/>
      <c r="Q424" s="1"/>
      <c r="XFB424" s="0"/>
      <c r="XFC424" s="0"/>
    </row>
    <row r="425" s="40" customFormat="true" ht="23.85" hidden="false" customHeight="false" outlineLevel="0" collapsed="false">
      <c r="A425" s="32" t="s">
        <v>819</v>
      </c>
      <c r="B425" s="33" t="s">
        <v>820</v>
      </c>
      <c r="C425" s="34" t="s">
        <v>93</v>
      </c>
      <c r="D425" s="35" t="n">
        <v>1</v>
      </c>
      <c r="E425" s="36" t="n">
        <v>17.862042</v>
      </c>
      <c r="F425" s="68" t="n">
        <v>0</v>
      </c>
      <c r="G425" s="69" t="n">
        <f aca="false">F425*E425</f>
        <v>0</v>
      </c>
      <c r="H425" s="70" t="n">
        <f aca="false">F425/D425</f>
        <v>0</v>
      </c>
      <c r="I425" s="80"/>
      <c r="J425" s="71" t="n">
        <f aca="false">I425*E425</f>
        <v>0</v>
      </c>
      <c r="K425" s="70" t="n">
        <f aca="false">I425/D425</f>
        <v>0</v>
      </c>
      <c r="L425" s="72" t="n">
        <f aca="false">F425+I425</f>
        <v>0</v>
      </c>
      <c r="M425" s="73" t="n">
        <f aca="false">G425+J425</f>
        <v>0</v>
      </c>
      <c r="N425" s="74" t="n">
        <f aca="false">H425+K425</f>
        <v>0</v>
      </c>
      <c r="P425" s="41"/>
      <c r="Q425" s="1"/>
      <c r="XFB425" s="0"/>
      <c r="XFC425" s="0"/>
    </row>
    <row r="426" s="40" customFormat="true" ht="23.85" hidden="false" customHeight="false" outlineLevel="0" collapsed="false">
      <c r="A426" s="32" t="s">
        <v>821</v>
      </c>
      <c r="B426" s="33" t="s">
        <v>822</v>
      </c>
      <c r="C426" s="34" t="s">
        <v>93</v>
      </c>
      <c r="D426" s="35" t="n">
        <v>1</v>
      </c>
      <c r="E426" s="36" t="n">
        <v>17.862042</v>
      </c>
      <c r="F426" s="68" t="n">
        <v>0</v>
      </c>
      <c r="G426" s="69" t="n">
        <f aca="false">F426*E426</f>
        <v>0</v>
      </c>
      <c r="H426" s="70" t="n">
        <f aca="false">F426/D426</f>
        <v>0</v>
      </c>
      <c r="I426" s="80"/>
      <c r="J426" s="71" t="n">
        <f aca="false">I426*E426</f>
        <v>0</v>
      </c>
      <c r="K426" s="70" t="n">
        <f aca="false">I426/D426</f>
        <v>0</v>
      </c>
      <c r="L426" s="72" t="n">
        <f aca="false">F426+I426</f>
        <v>0</v>
      </c>
      <c r="M426" s="73" t="n">
        <f aca="false">G426+J426</f>
        <v>0</v>
      </c>
      <c r="N426" s="74" t="n">
        <f aca="false">H426+K426</f>
        <v>0</v>
      </c>
      <c r="P426" s="41"/>
      <c r="Q426" s="1"/>
      <c r="XFB426" s="0"/>
      <c r="XFC426" s="0"/>
    </row>
    <row r="427" s="40" customFormat="true" ht="23.85" hidden="false" customHeight="false" outlineLevel="0" collapsed="false">
      <c r="A427" s="32" t="s">
        <v>823</v>
      </c>
      <c r="B427" s="33" t="s">
        <v>824</v>
      </c>
      <c r="C427" s="34" t="s">
        <v>93</v>
      </c>
      <c r="D427" s="35" t="n">
        <v>3</v>
      </c>
      <c r="E427" s="36" t="n">
        <v>17.862042</v>
      </c>
      <c r="F427" s="68" t="n">
        <v>0</v>
      </c>
      <c r="G427" s="69" t="n">
        <f aca="false">F427*E427</f>
        <v>0</v>
      </c>
      <c r="H427" s="70" t="n">
        <f aca="false">F427/D427</f>
        <v>0</v>
      </c>
      <c r="I427" s="80"/>
      <c r="J427" s="71" t="n">
        <f aca="false">I427*E427</f>
        <v>0</v>
      </c>
      <c r="K427" s="70" t="n">
        <f aca="false">I427/D427</f>
        <v>0</v>
      </c>
      <c r="L427" s="72" t="n">
        <f aca="false">F427+I427</f>
        <v>0</v>
      </c>
      <c r="M427" s="73" t="n">
        <f aca="false">G427+J427</f>
        <v>0</v>
      </c>
      <c r="N427" s="74" t="n">
        <f aca="false">H427+K427</f>
        <v>0</v>
      </c>
      <c r="P427" s="41"/>
      <c r="Q427" s="1"/>
      <c r="XFB427" s="0"/>
      <c r="XFC427" s="0"/>
    </row>
    <row r="428" s="40" customFormat="true" ht="23.85" hidden="false" customHeight="false" outlineLevel="0" collapsed="false">
      <c r="A428" s="32" t="s">
        <v>825</v>
      </c>
      <c r="B428" s="33" t="s">
        <v>826</v>
      </c>
      <c r="C428" s="34" t="s">
        <v>93</v>
      </c>
      <c r="D428" s="35" t="n">
        <v>6</v>
      </c>
      <c r="E428" s="36" t="n">
        <v>17.414532</v>
      </c>
      <c r="F428" s="68" t="n">
        <v>0</v>
      </c>
      <c r="G428" s="69" t="n">
        <f aca="false">F428*E428</f>
        <v>0</v>
      </c>
      <c r="H428" s="70" t="n">
        <f aca="false">F428/D428</f>
        <v>0</v>
      </c>
      <c r="I428" s="80"/>
      <c r="J428" s="71" t="n">
        <f aca="false">I428*E428</f>
        <v>0</v>
      </c>
      <c r="K428" s="70" t="n">
        <f aca="false">I428/D428</f>
        <v>0</v>
      </c>
      <c r="L428" s="72" t="n">
        <f aca="false">F428+I428</f>
        <v>0</v>
      </c>
      <c r="M428" s="73" t="n">
        <f aca="false">G428+J428</f>
        <v>0</v>
      </c>
      <c r="N428" s="74" t="n">
        <f aca="false">H428+K428</f>
        <v>0</v>
      </c>
      <c r="P428" s="41"/>
      <c r="Q428" s="1"/>
      <c r="XFB428" s="0"/>
      <c r="XFC428" s="0"/>
    </row>
    <row r="429" s="40" customFormat="true" ht="23.85" hidden="false" customHeight="false" outlineLevel="0" collapsed="false">
      <c r="A429" s="32" t="s">
        <v>827</v>
      </c>
      <c r="B429" s="33" t="s">
        <v>828</v>
      </c>
      <c r="C429" s="34" t="s">
        <v>93</v>
      </c>
      <c r="D429" s="35" t="n">
        <v>5</v>
      </c>
      <c r="E429" s="36" t="n">
        <v>76.447494</v>
      </c>
      <c r="F429" s="68" t="n">
        <v>0</v>
      </c>
      <c r="G429" s="69" t="n">
        <f aca="false">F429*E429</f>
        <v>0</v>
      </c>
      <c r="H429" s="70" t="n">
        <f aca="false">F429/D429</f>
        <v>0</v>
      </c>
      <c r="I429" s="80"/>
      <c r="J429" s="71" t="n">
        <f aca="false">I429*E429</f>
        <v>0</v>
      </c>
      <c r="K429" s="70" t="n">
        <f aca="false">I429/D429</f>
        <v>0</v>
      </c>
      <c r="L429" s="72" t="n">
        <f aca="false">F429+I429</f>
        <v>0</v>
      </c>
      <c r="M429" s="73" t="n">
        <f aca="false">G429+J429</f>
        <v>0</v>
      </c>
      <c r="N429" s="74" t="n">
        <f aca="false">H429+K429</f>
        <v>0</v>
      </c>
      <c r="P429" s="41"/>
      <c r="Q429" s="1"/>
      <c r="XFB429" s="0"/>
      <c r="XFC429" s="0"/>
    </row>
    <row r="430" s="40" customFormat="true" ht="23.85" hidden="false" customHeight="false" outlineLevel="0" collapsed="false">
      <c r="A430" s="32" t="s">
        <v>829</v>
      </c>
      <c r="B430" s="33" t="s">
        <v>830</v>
      </c>
      <c r="C430" s="34" t="s">
        <v>93</v>
      </c>
      <c r="D430" s="35" t="n">
        <v>3</v>
      </c>
      <c r="E430" s="36" t="n">
        <v>5.676984</v>
      </c>
      <c r="F430" s="68" t="n">
        <v>0</v>
      </c>
      <c r="G430" s="69" t="n">
        <f aca="false">F430*E430</f>
        <v>0</v>
      </c>
      <c r="H430" s="70" t="n">
        <f aca="false">F430/D430</f>
        <v>0</v>
      </c>
      <c r="I430" s="80"/>
      <c r="J430" s="71" t="n">
        <f aca="false">I430*E430</f>
        <v>0</v>
      </c>
      <c r="K430" s="70" t="n">
        <f aca="false">I430/D430</f>
        <v>0</v>
      </c>
      <c r="L430" s="72" t="n">
        <f aca="false">F430+I430</f>
        <v>0</v>
      </c>
      <c r="M430" s="73" t="n">
        <f aca="false">G430+J430</f>
        <v>0</v>
      </c>
      <c r="N430" s="74" t="n">
        <f aca="false">H430+K430</f>
        <v>0</v>
      </c>
      <c r="P430" s="41"/>
      <c r="Q430" s="1"/>
      <c r="XFB430" s="0"/>
      <c r="XFC430" s="0"/>
    </row>
    <row r="431" s="40" customFormat="true" ht="23.85" hidden="false" customHeight="false" outlineLevel="0" collapsed="false">
      <c r="A431" s="32" t="s">
        <v>831</v>
      </c>
      <c r="B431" s="33" t="s">
        <v>832</v>
      </c>
      <c r="C431" s="34" t="s">
        <v>93</v>
      </c>
      <c r="D431" s="35" t="n">
        <v>2</v>
      </c>
      <c r="E431" s="36" t="n">
        <v>6.482502</v>
      </c>
      <c r="F431" s="68" t="n">
        <v>0</v>
      </c>
      <c r="G431" s="69" t="n">
        <f aca="false">F431*E431</f>
        <v>0</v>
      </c>
      <c r="H431" s="70" t="n">
        <f aca="false">F431/D431</f>
        <v>0</v>
      </c>
      <c r="I431" s="80"/>
      <c r="J431" s="71" t="n">
        <f aca="false">I431*E431</f>
        <v>0</v>
      </c>
      <c r="K431" s="70" t="n">
        <f aca="false">I431/D431</f>
        <v>0</v>
      </c>
      <c r="L431" s="72" t="n">
        <f aca="false">F431+I431</f>
        <v>0</v>
      </c>
      <c r="M431" s="73" t="n">
        <f aca="false">G431+J431</f>
        <v>0</v>
      </c>
      <c r="N431" s="74" t="n">
        <f aca="false">H431+K431</f>
        <v>0</v>
      </c>
      <c r="P431" s="41"/>
      <c r="Q431" s="1"/>
      <c r="XFB431" s="0"/>
      <c r="XFC431" s="0"/>
    </row>
    <row r="432" s="40" customFormat="true" ht="15" hidden="false" customHeight="false" outlineLevel="0" collapsed="false">
      <c r="A432" s="76" t="s">
        <v>833</v>
      </c>
      <c r="B432" s="78" t="s">
        <v>834</v>
      </c>
      <c r="C432" s="58"/>
      <c r="D432" s="59"/>
      <c r="E432" s="60"/>
      <c r="F432" s="61"/>
      <c r="G432" s="62"/>
      <c r="H432" s="63"/>
      <c r="I432" s="79"/>
      <c r="J432" s="62"/>
      <c r="K432" s="63"/>
      <c r="L432" s="65"/>
      <c r="M432" s="65"/>
      <c r="N432" s="65"/>
      <c r="P432" s="41"/>
      <c r="Q432" s="1"/>
      <c r="XFB432" s="0"/>
      <c r="XFC432" s="0"/>
    </row>
    <row r="433" s="40" customFormat="true" ht="13.8" hidden="false" customHeight="false" outlineLevel="0" collapsed="false">
      <c r="A433" s="32" t="s">
        <v>835</v>
      </c>
      <c r="B433" s="33" t="s">
        <v>836</v>
      </c>
      <c r="C433" s="34" t="s">
        <v>46</v>
      </c>
      <c r="D433" s="35" t="n">
        <v>285</v>
      </c>
      <c r="E433" s="36" t="n">
        <v>25.866078</v>
      </c>
      <c r="F433" s="68" t="n">
        <v>0</v>
      </c>
      <c r="G433" s="69" t="n">
        <f aca="false">F433*E433</f>
        <v>0</v>
      </c>
      <c r="H433" s="70" t="n">
        <f aca="false">F433/D433</f>
        <v>0</v>
      </c>
      <c r="I433" s="80"/>
      <c r="J433" s="71" t="n">
        <f aca="false">I433*E433</f>
        <v>0</v>
      </c>
      <c r="K433" s="70" t="n">
        <f aca="false">I433/D433</f>
        <v>0</v>
      </c>
      <c r="L433" s="72" t="n">
        <f aca="false">F433+I433</f>
        <v>0</v>
      </c>
      <c r="M433" s="73" t="n">
        <f aca="false">G433+J433</f>
        <v>0</v>
      </c>
      <c r="N433" s="74" t="n">
        <f aca="false">H433+K433</f>
        <v>0</v>
      </c>
      <c r="P433" s="41"/>
      <c r="Q433" s="1"/>
      <c r="XFB433" s="0"/>
      <c r="XFC433" s="0"/>
    </row>
    <row r="434" s="40" customFormat="true" ht="13.8" hidden="false" customHeight="false" outlineLevel="0" collapsed="false">
      <c r="A434" s="32" t="s">
        <v>837</v>
      </c>
      <c r="B434" s="33" t="s">
        <v>838</v>
      </c>
      <c r="C434" s="34" t="s">
        <v>46</v>
      </c>
      <c r="D434" s="35" t="n">
        <v>270</v>
      </c>
      <c r="E434" s="36" t="n">
        <v>37.181688</v>
      </c>
      <c r="F434" s="68" t="n">
        <v>0</v>
      </c>
      <c r="G434" s="69" t="n">
        <f aca="false">F434*E434</f>
        <v>0</v>
      </c>
      <c r="H434" s="70" t="n">
        <f aca="false">F434/D434</f>
        <v>0</v>
      </c>
      <c r="I434" s="80"/>
      <c r="J434" s="71" t="n">
        <f aca="false">I434*E434</f>
        <v>0</v>
      </c>
      <c r="K434" s="70" t="n">
        <f aca="false">I434/D434</f>
        <v>0</v>
      </c>
      <c r="L434" s="72" t="n">
        <f aca="false">F434+I434</f>
        <v>0</v>
      </c>
      <c r="M434" s="73" t="n">
        <f aca="false">G434+J434</f>
        <v>0</v>
      </c>
      <c r="N434" s="74" t="n">
        <f aca="false">H434+K434</f>
        <v>0</v>
      </c>
      <c r="P434" s="41"/>
      <c r="Q434" s="1"/>
      <c r="XFB434" s="0"/>
      <c r="XFC434" s="0"/>
    </row>
    <row r="435" s="40" customFormat="true" ht="13.8" hidden="false" customHeight="false" outlineLevel="0" collapsed="false">
      <c r="A435" s="32" t="s">
        <v>839</v>
      </c>
      <c r="B435" s="33" t="s">
        <v>840</v>
      </c>
      <c r="C435" s="34" t="s">
        <v>46</v>
      </c>
      <c r="D435" s="35" t="n">
        <v>125</v>
      </c>
      <c r="E435" s="36" t="n">
        <v>43.817622</v>
      </c>
      <c r="F435" s="68" t="n">
        <v>0</v>
      </c>
      <c r="G435" s="69" t="n">
        <f aca="false">F435*E435</f>
        <v>0</v>
      </c>
      <c r="H435" s="70" t="n">
        <f aca="false">F435/D435</f>
        <v>0</v>
      </c>
      <c r="I435" s="80"/>
      <c r="J435" s="71" t="n">
        <f aca="false">I435*E435</f>
        <v>0</v>
      </c>
      <c r="K435" s="70" t="n">
        <f aca="false">I435/D435</f>
        <v>0</v>
      </c>
      <c r="L435" s="72" t="n">
        <f aca="false">F435+I435</f>
        <v>0</v>
      </c>
      <c r="M435" s="73" t="n">
        <f aca="false">G435+J435</f>
        <v>0</v>
      </c>
      <c r="N435" s="74" t="n">
        <f aca="false">H435+K435</f>
        <v>0</v>
      </c>
      <c r="P435" s="41"/>
      <c r="Q435" s="1"/>
      <c r="XFB435" s="0"/>
      <c r="XFC435" s="0"/>
    </row>
    <row r="436" s="40" customFormat="true" ht="13.8" hidden="false" customHeight="false" outlineLevel="0" collapsed="false">
      <c r="A436" s="32" t="s">
        <v>841</v>
      </c>
      <c r="B436" s="33" t="s">
        <v>842</v>
      </c>
      <c r="C436" s="34" t="s">
        <v>46</v>
      </c>
      <c r="D436" s="35" t="n">
        <v>104</v>
      </c>
      <c r="E436" s="36" t="n">
        <v>72.151398</v>
      </c>
      <c r="F436" s="68" t="n">
        <v>0</v>
      </c>
      <c r="G436" s="69" t="n">
        <f aca="false">F436*E436</f>
        <v>0</v>
      </c>
      <c r="H436" s="70" t="n">
        <f aca="false">F436/D436</f>
        <v>0</v>
      </c>
      <c r="I436" s="80"/>
      <c r="J436" s="71" t="n">
        <f aca="false">I436*E436</f>
        <v>0</v>
      </c>
      <c r="K436" s="70" t="n">
        <f aca="false">I436/D436</f>
        <v>0</v>
      </c>
      <c r="L436" s="72" t="n">
        <f aca="false">F436+I436</f>
        <v>0</v>
      </c>
      <c r="M436" s="73" t="n">
        <f aca="false">G436+J436</f>
        <v>0</v>
      </c>
      <c r="N436" s="74" t="n">
        <f aca="false">H436+K436</f>
        <v>0</v>
      </c>
      <c r="P436" s="41"/>
      <c r="Q436" s="1"/>
      <c r="XFB436" s="0"/>
      <c r="XFC436" s="0"/>
    </row>
    <row r="437" s="40" customFormat="true" ht="48.7" hidden="false" customHeight="false" outlineLevel="0" collapsed="false">
      <c r="A437" s="32" t="s">
        <v>843</v>
      </c>
      <c r="B437" s="33" t="s">
        <v>844</v>
      </c>
      <c r="C437" s="34" t="s">
        <v>46</v>
      </c>
      <c r="D437" s="35" t="n">
        <v>754</v>
      </c>
      <c r="E437" s="36" t="n">
        <v>87.90375</v>
      </c>
      <c r="F437" s="68" t="n">
        <v>0</v>
      </c>
      <c r="G437" s="69" t="n">
        <f aca="false">F437*E437</f>
        <v>0</v>
      </c>
      <c r="H437" s="70" t="n">
        <f aca="false">F437/D437</f>
        <v>0</v>
      </c>
      <c r="I437" s="80"/>
      <c r="J437" s="71" t="n">
        <f aca="false">I437*E437</f>
        <v>0</v>
      </c>
      <c r="K437" s="70" t="n">
        <f aca="false">I437/D437</f>
        <v>0</v>
      </c>
      <c r="L437" s="72" t="n">
        <f aca="false">F437+I437</f>
        <v>0</v>
      </c>
      <c r="M437" s="73" t="n">
        <f aca="false">G437+J437</f>
        <v>0</v>
      </c>
      <c r="N437" s="74" t="n">
        <f aca="false">H437+K437</f>
        <v>0</v>
      </c>
      <c r="P437" s="41"/>
      <c r="Q437" s="1"/>
      <c r="XFB437" s="0"/>
      <c r="XFC437" s="0"/>
    </row>
    <row r="438" s="40" customFormat="true" ht="13.8" hidden="false" customHeight="false" outlineLevel="0" collapsed="false">
      <c r="A438" s="32" t="s">
        <v>845</v>
      </c>
      <c r="B438" s="33" t="s">
        <v>846</v>
      </c>
      <c r="C438" s="34" t="s">
        <v>847</v>
      </c>
      <c r="D438" s="35" t="n">
        <v>10</v>
      </c>
      <c r="E438" s="36" t="n">
        <v>67.267146</v>
      </c>
      <c r="F438" s="68" t="n">
        <v>0</v>
      </c>
      <c r="G438" s="69" t="n">
        <f aca="false">F438*E438</f>
        <v>0</v>
      </c>
      <c r="H438" s="70" t="n">
        <f aca="false">F438/D438</f>
        <v>0</v>
      </c>
      <c r="I438" s="80"/>
      <c r="J438" s="71" t="n">
        <f aca="false">I438*E438</f>
        <v>0</v>
      </c>
      <c r="K438" s="70" t="n">
        <f aca="false">I438/D438</f>
        <v>0</v>
      </c>
      <c r="L438" s="72" t="n">
        <f aca="false">F438+I438</f>
        <v>0</v>
      </c>
      <c r="M438" s="73" t="n">
        <f aca="false">G438+J438</f>
        <v>0</v>
      </c>
      <c r="N438" s="74" t="n">
        <f aca="false">H438+K438</f>
        <v>0</v>
      </c>
      <c r="P438" s="41"/>
      <c r="Q438" s="1"/>
      <c r="XFB438" s="0"/>
      <c r="XFC438" s="0"/>
    </row>
    <row r="439" s="40" customFormat="true" ht="13.8" hidden="false" customHeight="false" outlineLevel="0" collapsed="false">
      <c r="A439" s="32" t="s">
        <v>848</v>
      </c>
      <c r="B439" s="33" t="s">
        <v>849</v>
      </c>
      <c r="C439" s="34" t="s">
        <v>119</v>
      </c>
      <c r="D439" s="35" t="n">
        <v>41</v>
      </c>
      <c r="E439" s="36" t="n">
        <v>101.802132</v>
      </c>
      <c r="F439" s="68" t="n">
        <v>0</v>
      </c>
      <c r="G439" s="69" t="n">
        <f aca="false">F439*E439</f>
        <v>0</v>
      </c>
      <c r="H439" s="70" t="n">
        <f aca="false">F439/D439</f>
        <v>0</v>
      </c>
      <c r="I439" s="80"/>
      <c r="J439" s="71" t="n">
        <f aca="false">I439*E439</f>
        <v>0</v>
      </c>
      <c r="K439" s="70" t="n">
        <f aca="false">I439/D439</f>
        <v>0</v>
      </c>
      <c r="L439" s="72" t="n">
        <f aca="false">F439+I439</f>
        <v>0</v>
      </c>
      <c r="M439" s="73" t="n">
        <f aca="false">G439+J439</f>
        <v>0</v>
      </c>
      <c r="N439" s="74" t="n">
        <f aca="false">H439+K439</f>
        <v>0</v>
      </c>
      <c r="P439" s="41"/>
      <c r="Q439" s="1"/>
      <c r="XFB439" s="0"/>
      <c r="XFC439" s="0"/>
    </row>
    <row r="440" s="40" customFormat="true" ht="23.85" hidden="false" customHeight="false" outlineLevel="0" collapsed="false">
      <c r="A440" s="76" t="s">
        <v>850</v>
      </c>
      <c r="B440" s="78" t="s">
        <v>851</v>
      </c>
      <c r="C440" s="58"/>
      <c r="D440" s="59"/>
      <c r="E440" s="60"/>
      <c r="F440" s="61"/>
      <c r="G440" s="62"/>
      <c r="H440" s="63"/>
      <c r="I440" s="79"/>
      <c r="J440" s="62"/>
      <c r="K440" s="63"/>
      <c r="L440" s="65"/>
      <c r="M440" s="65"/>
      <c r="N440" s="65"/>
      <c r="P440" s="41"/>
      <c r="Q440" s="1"/>
      <c r="XFB440" s="0"/>
      <c r="XFC440" s="0"/>
    </row>
    <row r="441" s="40" customFormat="true" ht="23.85" hidden="false" customHeight="false" outlineLevel="0" collapsed="false">
      <c r="A441" s="32" t="s">
        <v>852</v>
      </c>
      <c r="B441" s="33" t="s">
        <v>853</v>
      </c>
      <c r="C441" s="34" t="s">
        <v>847</v>
      </c>
      <c r="D441" s="35" t="n">
        <v>2</v>
      </c>
      <c r="E441" s="36" t="n">
        <v>2371.947123</v>
      </c>
      <c r="F441" s="68" t="n">
        <v>0</v>
      </c>
      <c r="G441" s="69" t="n">
        <f aca="false">F441*E441</f>
        <v>0</v>
      </c>
      <c r="H441" s="70" t="n">
        <f aca="false">F441/D441</f>
        <v>0</v>
      </c>
      <c r="I441" s="80"/>
      <c r="J441" s="71" t="n">
        <f aca="false">I441*E441</f>
        <v>0</v>
      </c>
      <c r="K441" s="70" t="n">
        <f aca="false">I441/D441</f>
        <v>0</v>
      </c>
      <c r="L441" s="72" t="n">
        <f aca="false">F441+I441</f>
        <v>0</v>
      </c>
      <c r="M441" s="73" t="n">
        <f aca="false">G441+J441</f>
        <v>0</v>
      </c>
      <c r="N441" s="74" t="n">
        <f aca="false">H441+K441</f>
        <v>0</v>
      </c>
      <c r="P441" s="41"/>
      <c r="Q441" s="1"/>
      <c r="XFB441" s="0"/>
      <c r="XFC441" s="0"/>
    </row>
    <row r="442" s="40" customFormat="true" ht="23.85" hidden="false" customHeight="false" outlineLevel="0" collapsed="false">
      <c r="A442" s="32" t="s">
        <v>854</v>
      </c>
      <c r="B442" s="33" t="s">
        <v>855</v>
      </c>
      <c r="C442" s="34" t="s">
        <v>847</v>
      </c>
      <c r="D442" s="35" t="n">
        <v>1</v>
      </c>
      <c r="E442" s="36" t="n">
        <v>3324.359493</v>
      </c>
      <c r="F442" s="68" t="n">
        <v>0</v>
      </c>
      <c r="G442" s="69" t="n">
        <f aca="false">F442*E442</f>
        <v>0</v>
      </c>
      <c r="H442" s="70" t="n">
        <f aca="false">F442/D442</f>
        <v>0</v>
      </c>
      <c r="I442" s="80"/>
      <c r="J442" s="71" t="n">
        <f aca="false">I442*E442</f>
        <v>0</v>
      </c>
      <c r="K442" s="70" t="n">
        <f aca="false">I442/D442</f>
        <v>0</v>
      </c>
      <c r="L442" s="72" t="n">
        <f aca="false">F442+I442</f>
        <v>0</v>
      </c>
      <c r="M442" s="73" t="n">
        <f aca="false">G442+J442</f>
        <v>0</v>
      </c>
      <c r="N442" s="74" t="n">
        <f aca="false">H442+K442</f>
        <v>0</v>
      </c>
      <c r="P442" s="41"/>
      <c r="Q442" s="1"/>
      <c r="XFB442" s="0"/>
      <c r="XFC442" s="0"/>
    </row>
    <row r="443" s="40" customFormat="true" ht="23.85" hidden="false" customHeight="false" outlineLevel="0" collapsed="false">
      <c r="A443" s="32" t="s">
        <v>856</v>
      </c>
      <c r="B443" s="33" t="s">
        <v>857</v>
      </c>
      <c r="C443" s="34" t="s">
        <v>93</v>
      </c>
      <c r="D443" s="35" t="n">
        <v>5</v>
      </c>
      <c r="E443" s="36" t="n">
        <v>116.22474</v>
      </c>
      <c r="F443" s="68" t="n">
        <v>0</v>
      </c>
      <c r="G443" s="69" t="n">
        <f aca="false">F443*E443</f>
        <v>0</v>
      </c>
      <c r="H443" s="70" t="n">
        <f aca="false">F443/D443</f>
        <v>0</v>
      </c>
      <c r="I443" s="80"/>
      <c r="J443" s="71" t="n">
        <f aca="false">I443*E443</f>
        <v>0</v>
      </c>
      <c r="K443" s="70" t="n">
        <f aca="false">I443/D443</f>
        <v>0</v>
      </c>
      <c r="L443" s="72" t="n">
        <f aca="false">F443+I443</f>
        <v>0</v>
      </c>
      <c r="M443" s="73" t="n">
        <f aca="false">G443+J443</f>
        <v>0</v>
      </c>
      <c r="N443" s="74" t="n">
        <f aca="false">H443+K443</f>
        <v>0</v>
      </c>
      <c r="P443" s="41"/>
      <c r="Q443" s="1"/>
      <c r="XFB443" s="0"/>
      <c r="XFC443" s="0"/>
    </row>
    <row r="444" s="40" customFormat="true" ht="23.85" hidden="false" customHeight="false" outlineLevel="0" collapsed="false">
      <c r="A444" s="32" t="s">
        <v>858</v>
      </c>
      <c r="B444" s="33" t="s">
        <v>859</v>
      </c>
      <c r="C444" s="34" t="s">
        <v>93</v>
      </c>
      <c r="D444" s="35" t="n">
        <v>1</v>
      </c>
      <c r="E444" s="36" t="n">
        <v>135.27588</v>
      </c>
      <c r="F444" s="68" t="n">
        <v>0</v>
      </c>
      <c r="G444" s="69" t="n">
        <f aca="false">F444*E444</f>
        <v>0</v>
      </c>
      <c r="H444" s="70" t="n">
        <f aca="false">F444/D444</f>
        <v>0</v>
      </c>
      <c r="I444" s="80"/>
      <c r="J444" s="71" t="n">
        <f aca="false">I444*E444</f>
        <v>0</v>
      </c>
      <c r="K444" s="70" t="n">
        <f aca="false">I444/D444</f>
        <v>0</v>
      </c>
      <c r="L444" s="72" t="n">
        <f aca="false">F444+I444</f>
        <v>0</v>
      </c>
      <c r="M444" s="73" t="n">
        <f aca="false">G444+J444</f>
        <v>0</v>
      </c>
      <c r="N444" s="74" t="n">
        <f aca="false">H444+K444</f>
        <v>0</v>
      </c>
      <c r="P444" s="41"/>
      <c r="Q444" s="1"/>
      <c r="XFB444" s="0"/>
      <c r="XFC444" s="0"/>
    </row>
    <row r="445" s="40" customFormat="true" ht="23.85" hidden="false" customHeight="false" outlineLevel="0" collapsed="false">
      <c r="A445" s="32" t="s">
        <v>860</v>
      </c>
      <c r="B445" s="33" t="s">
        <v>861</v>
      </c>
      <c r="C445" s="34" t="s">
        <v>93</v>
      </c>
      <c r="D445" s="35" t="n">
        <v>2</v>
      </c>
      <c r="E445" s="36" t="n">
        <v>217.17021</v>
      </c>
      <c r="F445" s="68" t="n">
        <v>0</v>
      </c>
      <c r="G445" s="69" t="n">
        <f aca="false">F445*E445</f>
        <v>0</v>
      </c>
      <c r="H445" s="70" t="n">
        <f aca="false">F445/D445</f>
        <v>0</v>
      </c>
      <c r="I445" s="80"/>
      <c r="J445" s="71" t="n">
        <f aca="false">I445*E445</f>
        <v>0</v>
      </c>
      <c r="K445" s="70" t="n">
        <f aca="false">I445/D445</f>
        <v>0</v>
      </c>
      <c r="L445" s="72" t="n">
        <f aca="false">F445+I445</f>
        <v>0</v>
      </c>
      <c r="M445" s="73" t="n">
        <f aca="false">G445+J445</f>
        <v>0</v>
      </c>
      <c r="N445" s="74" t="n">
        <f aca="false">H445+K445</f>
        <v>0</v>
      </c>
      <c r="P445" s="41"/>
      <c r="Q445" s="1"/>
      <c r="XFB445" s="0"/>
      <c r="XFC445" s="0"/>
    </row>
    <row r="446" s="40" customFormat="true" ht="23.85" hidden="false" customHeight="false" outlineLevel="0" collapsed="false">
      <c r="A446" s="32" t="s">
        <v>862</v>
      </c>
      <c r="B446" s="33" t="s">
        <v>863</v>
      </c>
      <c r="C446" s="34" t="s">
        <v>93</v>
      </c>
      <c r="D446" s="35" t="n">
        <v>1</v>
      </c>
      <c r="E446" s="36" t="n">
        <v>411.159402</v>
      </c>
      <c r="F446" s="68" t="n">
        <v>0</v>
      </c>
      <c r="G446" s="69" t="n">
        <f aca="false">F446*E446</f>
        <v>0</v>
      </c>
      <c r="H446" s="70" t="n">
        <f aca="false">F446/D446</f>
        <v>0</v>
      </c>
      <c r="I446" s="80"/>
      <c r="J446" s="71" t="n">
        <f aca="false">I446*E446</f>
        <v>0</v>
      </c>
      <c r="K446" s="70" t="n">
        <f aca="false">I446/D446</f>
        <v>0</v>
      </c>
      <c r="L446" s="72" t="n">
        <f aca="false">F446+I446</f>
        <v>0</v>
      </c>
      <c r="M446" s="73" t="n">
        <f aca="false">G446+J446</f>
        <v>0</v>
      </c>
      <c r="N446" s="74" t="n">
        <f aca="false">H446+K446</f>
        <v>0</v>
      </c>
      <c r="P446" s="41"/>
      <c r="Q446" s="1"/>
      <c r="XFB446" s="0"/>
      <c r="XFC446" s="0"/>
    </row>
    <row r="447" s="40" customFormat="true" ht="13.8" hidden="false" customHeight="false" outlineLevel="0" collapsed="false">
      <c r="A447" s="32" t="s">
        <v>864</v>
      </c>
      <c r="B447" s="33" t="s">
        <v>865</v>
      </c>
      <c r="C447" s="34" t="s">
        <v>847</v>
      </c>
      <c r="D447" s="35" t="n">
        <v>39</v>
      </c>
      <c r="E447" s="36" t="n">
        <v>78.237534</v>
      </c>
      <c r="F447" s="68" t="n">
        <v>0</v>
      </c>
      <c r="G447" s="69" t="n">
        <f aca="false">F447*E447</f>
        <v>0</v>
      </c>
      <c r="H447" s="70" t="n">
        <f aca="false">F447/D447</f>
        <v>0</v>
      </c>
      <c r="I447" s="80"/>
      <c r="J447" s="71" t="n">
        <f aca="false">I447*E447</f>
        <v>0</v>
      </c>
      <c r="K447" s="70" t="n">
        <f aca="false">I447/D447</f>
        <v>0</v>
      </c>
      <c r="L447" s="72" t="n">
        <f aca="false">F447+I447</f>
        <v>0</v>
      </c>
      <c r="M447" s="73" t="n">
        <f aca="false">G447+J447</f>
        <v>0</v>
      </c>
      <c r="N447" s="74" t="n">
        <f aca="false">H447+K447</f>
        <v>0</v>
      </c>
      <c r="P447" s="41"/>
      <c r="Q447" s="1"/>
      <c r="XFB447" s="0"/>
      <c r="XFC447" s="0"/>
    </row>
    <row r="448" s="40" customFormat="true" ht="23.85" hidden="false" customHeight="false" outlineLevel="0" collapsed="false">
      <c r="A448" s="32" t="s">
        <v>866</v>
      </c>
      <c r="B448" s="33" t="s">
        <v>867</v>
      </c>
      <c r="C448" s="34" t="s">
        <v>868</v>
      </c>
      <c r="D448" s="35" t="n">
        <v>860</v>
      </c>
      <c r="E448" s="36" t="n">
        <v>94.462968</v>
      </c>
      <c r="F448" s="68" t="n">
        <v>0</v>
      </c>
      <c r="G448" s="69" t="n">
        <f aca="false">F448*E448</f>
        <v>0</v>
      </c>
      <c r="H448" s="70" t="n">
        <f aca="false">F448/D448</f>
        <v>0</v>
      </c>
      <c r="I448" s="80"/>
      <c r="J448" s="71" t="n">
        <f aca="false">I448*E448</f>
        <v>0</v>
      </c>
      <c r="K448" s="70" t="n">
        <f aca="false">I448/D448</f>
        <v>0</v>
      </c>
      <c r="L448" s="72" t="n">
        <f aca="false">F448+I448</f>
        <v>0</v>
      </c>
      <c r="M448" s="73" t="n">
        <f aca="false">G448+J448</f>
        <v>0</v>
      </c>
      <c r="N448" s="74" t="n">
        <f aca="false">H448+K448</f>
        <v>0</v>
      </c>
      <c r="P448" s="41"/>
      <c r="Q448" s="1"/>
      <c r="XFB448" s="0"/>
      <c r="XFC448" s="0"/>
    </row>
    <row r="449" s="40" customFormat="true" ht="23.85" hidden="false" customHeight="false" outlineLevel="0" collapsed="false">
      <c r="A449" s="32" t="s">
        <v>869</v>
      </c>
      <c r="B449" s="33" t="s">
        <v>870</v>
      </c>
      <c r="C449" s="34" t="s">
        <v>96</v>
      </c>
      <c r="D449" s="35" t="n">
        <v>64</v>
      </c>
      <c r="E449" s="36" t="n">
        <v>32.783304</v>
      </c>
      <c r="F449" s="68" t="n">
        <v>0</v>
      </c>
      <c r="G449" s="69" t="n">
        <f aca="false">F449*E449</f>
        <v>0</v>
      </c>
      <c r="H449" s="70" t="n">
        <f aca="false">F449/D449</f>
        <v>0</v>
      </c>
      <c r="I449" s="80"/>
      <c r="J449" s="71" t="n">
        <f aca="false">I449*E449</f>
        <v>0</v>
      </c>
      <c r="K449" s="70" t="n">
        <f aca="false">I449/D449</f>
        <v>0</v>
      </c>
      <c r="L449" s="72" t="n">
        <f aca="false">F449+I449</f>
        <v>0</v>
      </c>
      <c r="M449" s="73" t="n">
        <f aca="false">G449+J449</f>
        <v>0</v>
      </c>
      <c r="N449" s="74" t="n">
        <f aca="false">H449+K449</f>
        <v>0</v>
      </c>
      <c r="P449" s="41"/>
      <c r="Q449" s="1"/>
      <c r="XFB449" s="0"/>
      <c r="XFC449" s="0"/>
    </row>
    <row r="450" s="40" customFormat="true" ht="13.8" hidden="false" customHeight="false" outlineLevel="0" collapsed="false">
      <c r="A450" s="47" t="n">
        <v>17</v>
      </c>
      <c r="B450" s="75" t="s">
        <v>871</v>
      </c>
      <c r="C450" s="49"/>
      <c r="D450" s="50"/>
      <c r="E450" s="51"/>
      <c r="F450" s="52"/>
      <c r="G450" s="53"/>
      <c r="H450" s="54"/>
      <c r="I450" s="50"/>
      <c r="J450" s="55" t="n">
        <f aca="false">SUM(J452:J473)</f>
        <v>0</v>
      </c>
      <c r="K450" s="54"/>
      <c r="L450" s="53"/>
      <c r="M450" s="53"/>
      <c r="N450" s="54"/>
      <c r="P450" s="41"/>
      <c r="Q450" s="1"/>
      <c r="XFB450" s="0"/>
      <c r="XFC450" s="0"/>
    </row>
    <row r="451" s="40" customFormat="true" ht="15" hidden="false" customHeight="false" outlineLevel="0" collapsed="false">
      <c r="A451" s="76" t="s">
        <v>872</v>
      </c>
      <c r="B451" s="78" t="s">
        <v>873</v>
      </c>
      <c r="C451" s="58"/>
      <c r="D451" s="59"/>
      <c r="E451" s="60"/>
      <c r="F451" s="61"/>
      <c r="G451" s="62"/>
      <c r="H451" s="63"/>
      <c r="I451" s="79"/>
      <c r="J451" s="62"/>
      <c r="K451" s="63"/>
      <c r="L451" s="65"/>
      <c r="M451" s="65"/>
      <c r="N451" s="65"/>
      <c r="P451" s="41"/>
      <c r="Q451" s="1"/>
      <c r="XFB451" s="0"/>
      <c r="XFC451" s="0"/>
    </row>
    <row r="452" s="40" customFormat="true" ht="48.7" hidden="false" customHeight="false" outlineLevel="0" collapsed="false">
      <c r="A452" s="32" t="s">
        <v>874</v>
      </c>
      <c r="B452" s="33" t="s">
        <v>875</v>
      </c>
      <c r="C452" s="34" t="s">
        <v>57</v>
      </c>
      <c r="D452" s="35" t="n">
        <v>4</v>
      </c>
      <c r="E452" s="36" t="n">
        <v>2512.819794</v>
      </c>
      <c r="F452" s="68" t="n">
        <v>0</v>
      </c>
      <c r="G452" s="69" t="n">
        <f aca="false">F452*E452</f>
        <v>0</v>
      </c>
      <c r="H452" s="70" t="n">
        <f aca="false">F452/D452</f>
        <v>0</v>
      </c>
      <c r="I452" s="80"/>
      <c r="J452" s="71" t="n">
        <f aca="false">I452*E452</f>
        <v>0</v>
      </c>
      <c r="K452" s="70" t="n">
        <f aca="false">I452/D452</f>
        <v>0</v>
      </c>
      <c r="L452" s="72" t="n">
        <f aca="false">F452+I452</f>
        <v>0</v>
      </c>
      <c r="M452" s="73" t="n">
        <f aca="false">G452+J452</f>
        <v>0</v>
      </c>
      <c r="N452" s="74" t="n">
        <f aca="false">H452+K452</f>
        <v>0</v>
      </c>
      <c r="P452" s="41"/>
      <c r="Q452" s="1"/>
      <c r="XFB452" s="0"/>
      <c r="XFC452" s="0"/>
    </row>
    <row r="453" s="40" customFormat="true" ht="36.9" hidden="false" customHeight="false" outlineLevel="0" collapsed="false">
      <c r="A453" s="32" t="s">
        <v>876</v>
      </c>
      <c r="B453" s="33" t="s">
        <v>877</v>
      </c>
      <c r="C453" s="34" t="s">
        <v>57</v>
      </c>
      <c r="D453" s="35" t="n">
        <v>4</v>
      </c>
      <c r="E453" s="36" t="n">
        <v>1088.715114</v>
      </c>
      <c r="F453" s="68" t="n">
        <v>0</v>
      </c>
      <c r="G453" s="69" t="n">
        <f aca="false">F453*E453</f>
        <v>0</v>
      </c>
      <c r="H453" s="70" t="n">
        <f aca="false">F453/D453</f>
        <v>0</v>
      </c>
      <c r="I453" s="80"/>
      <c r="J453" s="71" t="n">
        <f aca="false">I453*E453</f>
        <v>0</v>
      </c>
      <c r="K453" s="70" t="n">
        <f aca="false">I453/D453</f>
        <v>0</v>
      </c>
      <c r="L453" s="72" t="n">
        <f aca="false">F453+I453</f>
        <v>0</v>
      </c>
      <c r="M453" s="73" t="n">
        <f aca="false">G453+J453</f>
        <v>0</v>
      </c>
      <c r="N453" s="74" t="n">
        <f aca="false">H453+K453</f>
        <v>0</v>
      </c>
      <c r="P453" s="41"/>
      <c r="Q453" s="1"/>
      <c r="XFB453" s="0"/>
      <c r="XFC453" s="0"/>
    </row>
    <row r="454" s="40" customFormat="true" ht="25.1" hidden="false" customHeight="false" outlineLevel="0" collapsed="false">
      <c r="A454" s="32" t="s">
        <v>878</v>
      </c>
      <c r="B454" s="33" t="s">
        <v>879</v>
      </c>
      <c r="C454" s="34" t="s">
        <v>57</v>
      </c>
      <c r="D454" s="35" t="n">
        <v>14</v>
      </c>
      <c r="E454" s="36" t="n">
        <v>348.16278</v>
      </c>
      <c r="F454" s="68" t="n">
        <v>0</v>
      </c>
      <c r="G454" s="69" t="n">
        <f aca="false">F454*E454</f>
        <v>0</v>
      </c>
      <c r="H454" s="70" t="n">
        <f aca="false">F454/D454</f>
        <v>0</v>
      </c>
      <c r="I454" s="80"/>
      <c r="J454" s="71" t="n">
        <f aca="false">I454*E454</f>
        <v>0</v>
      </c>
      <c r="K454" s="70" t="n">
        <f aca="false">I454/D454</f>
        <v>0</v>
      </c>
      <c r="L454" s="72" t="n">
        <f aca="false">F454+I454</f>
        <v>0</v>
      </c>
      <c r="M454" s="73" t="n">
        <f aca="false">G454+J454</f>
        <v>0</v>
      </c>
      <c r="N454" s="74" t="n">
        <f aca="false">H454+K454</f>
        <v>0</v>
      </c>
      <c r="P454" s="41"/>
      <c r="Q454" s="1"/>
      <c r="XFB454" s="0"/>
      <c r="XFC454" s="0"/>
    </row>
    <row r="455" s="40" customFormat="true" ht="36.9" hidden="false" customHeight="false" outlineLevel="0" collapsed="false">
      <c r="A455" s="32" t="s">
        <v>880</v>
      </c>
      <c r="B455" s="33" t="s">
        <v>881</v>
      </c>
      <c r="C455" s="34" t="s">
        <v>57</v>
      </c>
      <c r="D455" s="35" t="n">
        <v>14</v>
      </c>
      <c r="E455" s="36" t="n">
        <v>981.606792</v>
      </c>
      <c r="F455" s="68" t="n">
        <v>0</v>
      </c>
      <c r="G455" s="69" t="n">
        <f aca="false">F455*E455</f>
        <v>0</v>
      </c>
      <c r="H455" s="70" t="n">
        <f aca="false">F455/D455</f>
        <v>0</v>
      </c>
      <c r="I455" s="80"/>
      <c r="J455" s="71" t="n">
        <f aca="false">I455*E455</f>
        <v>0</v>
      </c>
      <c r="K455" s="70" t="n">
        <f aca="false">I455/D455</f>
        <v>0</v>
      </c>
      <c r="L455" s="72" t="n">
        <f aca="false">F455+I455</f>
        <v>0</v>
      </c>
      <c r="M455" s="73" t="n">
        <f aca="false">G455+J455</f>
        <v>0</v>
      </c>
      <c r="N455" s="74" t="n">
        <f aca="false">H455+K455</f>
        <v>0</v>
      </c>
      <c r="P455" s="41"/>
      <c r="Q455" s="1"/>
      <c r="XFB455" s="0"/>
      <c r="XFC455" s="0"/>
    </row>
    <row r="456" s="40" customFormat="true" ht="15" hidden="false" customHeight="false" outlineLevel="0" collapsed="false">
      <c r="A456" s="76" t="s">
        <v>882</v>
      </c>
      <c r="B456" s="78" t="s">
        <v>883</v>
      </c>
      <c r="C456" s="58"/>
      <c r="D456" s="59"/>
      <c r="E456" s="60"/>
      <c r="F456" s="61"/>
      <c r="G456" s="62"/>
      <c r="H456" s="63"/>
      <c r="I456" s="79"/>
      <c r="J456" s="62"/>
      <c r="K456" s="63"/>
      <c r="L456" s="65"/>
      <c r="M456" s="65"/>
      <c r="N456" s="65"/>
      <c r="P456" s="41"/>
      <c r="Q456" s="1"/>
      <c r="XFB456" s="0"/>
      <c r="XFC456" s="0"/>
    </row>
    <row r="457" s="40" customFormat="true" ht="13.8" hidden="false" customHeight="false" outlineLevel="0" collapsed="false">
      <c r="A457" s="32" t="s">
        <v>884</v>
      </c>
      <c r="B457" s="33" t="s">
        <v>885</v>
      </c>
      <c r="C457" s="34" t="s">
        <v>31</v>
      </c>
      <c r="D457" s="35" t="n">
        <v>14.56</v>
      </c>
      <c r="E457" s="36" t="n">
        <v>406.08336</v>
      </c>
      <c r="F457" s="68" t="n">
        <v>0</v>
      </c>
      <c r="G457" s="69" t="n">
        <f aca="false">F457*E457</f>
        <v>0</v>
      </c>
      <c r="H457" s="70" t="n">
        <f aca="false">F457/D457</f>
        <v>0</v>
      </c>
      <c r="I457" s="80"/>
      <c r="J457" s="71" t="n">
        <f aca="false">I457*E457</f>
        <v>0</v>
      </c>
      <c r="K457" s="70" t="n">
        <f aca="false">I457/D457</f>
        <v>0</v>
      </c>
      <c r="L457" s="72" t="n">
        <f aca="false">F457+I457</f>
        <v>0</v>
      </c>
      <c r="M457" s="73" t="n">
        <f aca="false">G457+J457</f>
        <v>0</v>
      </c>
      <c r="N457" s="74" t="n">
        <f aca="false">H457+K457</f>
        <v>0</v>
      </c>
      <c r="P457" s="41"/>
      <c r="Q457" s="1"/>
      <c r="XFB457" s="0"/>
      <c r="XFC457" s="0"/>
    </row>
    <row r="458" s="40" customFormat="true" ht="15" hidden="false" customHeight="false" outlineLevel="0" collapsed="false">
      <c r="A458" s="76" t="s">
        <v>886</v>
      </c>
      <c r="B458" s="78" t="s">
        <v>405</v>
      </c>
      <c r="C458" s="58"/>
      <c r="D458" s="59"/>
      <c r="E458" s="60"/>
      <c r="F458" s="61"/>
      <c r="G458" s="62"/>
      <c r="H458" s="63"/>
      <c r="I458" s="79"/>
      <c r="J458" s="62"/>
      <c r="K458" s="63"/>
      <c r="L458" s="65"/>
      <c r="M458" s="65"/>
      <c r="N458" s="65"/>
      <c r="P458" s="41"/>
      <c r="Q458" s="1"/>
      <c r="XFB458" s="0"/>
      <c r="XFC458" s="0"/>
    </row>
    <row r="459" s="40" customFormat="true" ht="23.85" hidden="false" customHeight="false" outlineLevel="0" collapsed="false">
      <c r="A459" s="32" t="s">
        <v>887</v>
      </c>
      <c r="B459" s="33" t="s">
        <v>888</v>
      </c>
      <c r="C459" s="34" t="s">
        <v>57</v>
      </c>
      <c r="D459" s="35" t="n">
        <v>18</v>
      </c>
      <c r="E459" s="36" t="n">
        <v>518.868666</v>
      </c>
      <c r="F459" s="68" t="n">
        <v>0</v>
      </c>
      <c r="G459" s="69" t="n">
        <f aca="false">F459*E459</f>
        <v>0</v>
      </c>
      <c r="H459" s="70" t="n">
        <f aca="false">F459/D459</f>
        <v>0</v>
      </c>
      <c r="I459" s="80"/>
      <c r="J459" s="71" t="n">
        <f aca="false">I459*E459</f>
        <v>0</v>
      </c>
      <c r="K459" s="70" t="n">
        <f aca="false">I459/D459</f>
        <v>0</v>
      </c>
      <c r="L459" s="72" t="n">
        <f aca="false">F459+I459</f>
        <v>0</v>
      </c>
      <c r="M459" s="73" t="n">
        <f aca="false">G459+J459</f>
        <v>0</v>
      </c>
      <c r="N459" s="74" t="n">
        <f aca="false">H459+K459</f>
        <v>0</v>
      </c>
      <c r="P459" s="41"/>
      <c r="Q459" s="1"/>
      <c r="XFB459" s="0"/>
      <c r="XFC459" s="0"/>
    </row>
    <row r="460" s="40" customFormat="true" ht="23.85" hidden="false" customHeight="false" outlineLevel="0" collapsed="false">
      <c r="A460" s="32" t="s">
        <v>889</v>
      </c>
      <c r="B460" s="33" t="s">
        <v>890</v>
      </c>
      <c r="C460" s="34" t="s">
        <v>57</v>
      </c>
      <c r="D460" s="35" t="n">
        <v>3</v>
      </c>
      <c r="E460" s="36" t="n">
        <v>210.470346</v>
      </c>
      <c r="F460" s="68" t="n">
        <v>0</v>
      </c>
      <c r="G460" s="69" t="n">
        <f aca="false">F460*E460</f>
        <v>0</v>
      </c>
      <c r="H460" s="70" t="n">
        <f aca="false">F460/D460</f>
        <v>0</v>
      </c>
      <c r="I460" s="80"/>
      <c r="J460" s="71" t="n">
        <f aca="false">I460*E460</f>
        <v>0</v>
      </c>
      <c r="K460" s="70" t="n">
        <f aca="false">I460/D460</f>
        <v>0</v>
      </c>
      <c r="L460" s="72" t="n">
        <f aca="false">F460+I460</f>
        <v>0</v>
      </c>
      <c r="M460" s="73" t="n">
        <f aca="false">G460+J460</f>
        <v>0</v>
      </c>
      <c r="N460" s="74" t="n">
        <f aca="false">H460+K460</f>
        <v>0</v>
      </c>
      <c r="P460" s="41"/>
      <c r="Q460" s="1"/>
      <c r="XFB460" s="0"/>
      <c r="XFC460" s="0"/>
    </row>
    <row r="461" s="40" customFormat="true" ht="23.85" hidden="false" customHeight="false" outlineLevel="0" collapsed="false">
      <c r="A461" s="32" t="s">
        <v>891</v>
      </c>
      <c r="B461" s="33" t="s">
        <v>892</v>
      </c>
      <c r="C461" s="34" t="s">
        <v>57</v>
      </c>
      <c r="D461" s="35" t="n">
        <v>4</v>
      </c>
      <c r="E461" s="36" t="n">
        <v>514.304064</v>
      </c>
      <c r="F461" s="68" t="n">
        <v>0</v>
      </c>
      <c r="G461" s="69" t="n">
        <f aca="false">F461*E461</f>
        <v>0</v>
      </c>
      <c r="H461" s="70" t="n">
        <f aca="false">F461/D461</f>
        <v>0</v>
      </c>
      <c r="I461" s="80"/>
      <c r="J461" s="71" t="n">
        <f aca="false">I461*E461</f>
        <v>0</v>
      </c>
      <c r="K461" s="70" t="n">
        <f aca="false">I461/D461</f>
        <v>0</v>
      </c>
      <c r="L461" s="72" t="n">
        <f aca="false">F461+I461</f>
        <v>0</v>
      </c>
      <c r="M461" s="73" t="n">
        <f aca="false">G461+J461</f>
        <v>0</v>
      </c>
      <c r="N461" s="74" t="n">
        <f aca="false">H461+K461</f>
        <v>0</v>
      </c>
      <c r="P461" s="41"/>
      <c r="Q461" s="1"/>
      <c r="XFB461" s="0"/>
      <c r="XFC461" s="0"/>
    </row>
    <row r="462" s="40" customFormat="true" ht="23.85" hidden="false" customHeight="false" outlineLevel="0" collapsed="false">
      <c r="A462" s="32" t="s">
        <v>893</v>
      </c>
      <c r="B462" s="33" t="s">
        <v>894</v>
      </c>
      <c r="C462" s="34" t="s">
        <v>57</v>
      </c>
      <c r="D462" s="35" t="n">
        <v>2</v>
      </c>
      <c r="E462" s="36" t="n">
        <v>308.769114</v>
      </c>
      <c r="F462" s="68" t="n">
        <v>0</v>
      </c>
      <c r="G462" s="69" t="n">
        <f aca="false">F462*E462</f>
        <v>0</v>
      </c>
      <c r="H462" s="70" t="n">
        <f aca="false">F462/D462</f>
        <v>0</v>
      </c>
      <c r="I462" s="80"/>
      <c r="J462" s="71" t="n">
        <f aca="false">I462*E462</f>
        <v>0</v>
      </c>
      <c r="K462" s="70" t="n">
        <f aca="false">I462/D462</f>
        <v>0</v>
      </c>
      <c r="L462" s="72" t="n">
        <f aca="false">F462+I462</f>
        <v>0</v>
      </c>
      <c r="M462" s="73" t="n">
        <f aca="false">G462+J462</f>
        <v>0</v>
      </c>
      <c r="N462" s="74" t="n">
        <f aca="false">H462+K462</f>
        <v>0</v>
      </c>
      <c r="P462" s="41"/>
      <c r="Q462" s="1"/>
      <c r="XFB462" s="0"/>
      <c r="XFC462" s="0"/>
    </row>
    <row r="463" s="40" customFormat="true" ht="15" hidden="false" customHeight="false" outlineLevel="0" collapsed="false">
      <c r="A463" s="76" t="s">
        <v>895</v>
      </c>
      <c r="B463" s="78" t="s">
        <v>419</v>
      </c>
      <c r="C463" s="58"/>
      <c r="D463" s="59"/>
      <c r="E463" s="60"/>
      <c r="F463" s="61"/>
      <c r="G463" s="62"/>
      <c r="H463" s="63"/>
      <c r="I463" s="79"/>
      <c r="J463" s="62"/>
      <c r="K463" s="63"/>
      <c r="L463" s="65"/>
      <c r="M463" s="65"/>
      <c r="N463" s="65"/>
      <c r="P463" s="41"/>
      <c r="Q463" s="1"/>
      <c r="XFB463" s="0"/>
      <c r="XFC463" s="0"/>
    </row>
    <row r="464" s="40" customFormat="true" ht="25.1" hidden="false" customHeight="false" outlineLevel="0" collapsed="false">
      <c r="A464" s="32" t="s">
        <v>896</v>
      </c>
      <c r="B464" s="33" t="s">
        <v>897</v>
      </c>
      <c r="C464" s="34" t="s">
        <v>57</v>
      </c>
      <c r="D464" s="35" t="n">
        <v>18</v>
      </c>
      <c r="E464" s="36" t="n">
        <v>324.44475</v>
      </c>
      <c r="F464" s="68" t="n">
        <v>0</v>
      </c>
      <c r="G464" s="69" t="n">
        <f aca="false">F464*E464</f>
        <v>0</v>
      </c>
      <c r="H464" s="70" t="n">
        <f aca="false">F464/D464</f>
        <v>0</v>
      </c>
      <c r="I464" s="80"/>
      <c r="J464" s="71" t="n">
        <f aca="false">I464*E464</f>
        <v>0</v>
      </c>
      <c r="K464" s="70" t="n">
        <f aca="false">I464/D464</f>
        <v>0</v>
      </c>
      <c r="L464" s="72" t="n">
        <f aca="false">F464+I464</f>
        <v>0</v>
      </c>
      <c r="M464" s="73" t="n">
        <f aca="false">G464+J464</f>
        <v>0</v>
      </c>
      <c r="N464" s="74" t="n">
        <f aca="false">H464+K464</f>
        <v>0</v>
      </c>
      <c r="P464" s="41"/>
      <c r="Q464" s="1"/>
      <c r="XFB464" s="0"/>
      <c r="XFC464" s="0"/>
    </row>
    <row r="465" s="40" customFormat="true" ht="35.05" hidden="false" customHeight="false" outlineLevel="0" collapsed="false">
      <c r="A465" s="32" t="s">
        <v>898</v>
      </c>
      <c r="B465" s="33" t="s">
        <v>899</v>
      </c>
      <c r="C465" s="34" t="s">
        <v>57</v>
      </c>
      <c r="D465" s="35" t="n">
        <v>2</v>
      </c>
      <c r="E465" s="36" t="n">
        <v>463.888866</v>
      </c>
      <c r="F465" s="68" t="n">
        <v>0</v>
      </c>
      <c r="G465" s="69" t="n">
        <f aca="false">F465*E465</f>
        <v>0</v>
      </c>
      <c r="H465" s="70" t="n">
        <f aca="false">F465/D465</f>
        <v>0</v>
      </c>
      <c r="I465" s="80"/>
      <c r="J465" s="71" t="n">
        <f aca="false">I465*E465</f>
        <v>0</v>
      </c>
      <c r="K465" s="70" t="n">
        <f aca="false">I465/D465</f>
        <v>0</v>
      </c>
      <c r="L465" s="72" t="n">
        <f aca="false">F465+I465</f>
        <v>0</v>
      </c>
      <c r="M465" s="73" t="n">
        <f aca="false">G465+J465</f>
        <v>0</v>
      </c>
      <c r="N465" s="74" t="n">
        <f aca="false">H465+K465</f>
        <v>0</v>
      </c>
      <c r="P465" s="41"/>
      <c r="Q465" s="1"/>
      <c r="XFB465" s="0"/>
      <c r="XFC465" s="0"/>
    </row>
    <row r="466" s="40" customFormat="true" ht="35.05" hidden="false" customHeight="false" outlineLevel="0" collapsed="false">
      <c r="A466" s="32" t="s">
        <v>900</v>
      </c>
      <c r="B466" s="33" t="s">
        <v>901</v>
      </c>
      <c r="C466" s="34" t="s">
        <v>57</v>
      </c>
      <c r="D466" s="35" t="n">
        <v>1</v>
      </c>
      <c r="E466" s="36" t="n">
        <v>581.686284</v>
      </c>
      <c r="F466" s="68" t="n">
        <v>0</v>
      </c>
      <c r="G466" s="69" t="n">
        <f aca="false">F466*E466</f>
        <v>0</v>
      </c>
      <c r="H466" s="70" t="n">
        <f aca="false">F466/D466</f>
        <v>0</v>
      </c>
      <c r="I466" s="80"/>
      <c r="J466" s="71" t="n">
        <f aca="false">I466*E466</f>
        <v>0</v>
      </c>
      <c r="K466" s="70" t="n">
        <f aca="false">I466/D466</f>
        <v>0</v>
      </c>
      <c r="L466" s="72" t="n">
        <f aca="false">F466+I466</f>
        <v>0</v>
      </c>
      <c r="M466" s="73" t="n">
        <f aca="false">G466+J466</f>
        <v>0</v>
      </c>
      <c r="N466" s="74" t="n">
        <f aca="false">H466+K466</f>
        <v>0</v>
      </c>
      <c r="P466" s="41"/>
      <c r="Q466" s="1"/>
      <c r="XFB466" s="0"/>
      <c r="XFC466" s="0"/>
    </row>
    <row r="467" s="40" customFormat="true" ht="35.05" hidden="false" customHeight="false" outlineLevel="0" collapsed="false">
      <c r="A467" s="32" t="s">
        <v>902</v>
      </c>
      <c r="B467" s="33" t="s">
        <v>903</v>
      </c>
      <c r="C467" s="34" t="s">
        <v>57</v>
      </c>
      <c r="D467" s="35" t="n">
        <v>2</v>
      </c>
      <c r="E467" s="36" t="n">
        <v>2055.247212</v>
      </c>
      <c r="F467" s="68" t="n">
        <v>0</v>
      </c>
      <c r="G467" s="69" t="n">
        <f aca="false">F467*E467</f>
        <v>0</v>
      </c>
      <c r="H467" s="70" t="n">
        <f aca="false">F467/D467</f>
        <v>0</v>
      </c>
      <c r="I467" s="80"/>
      <c r="J467" s="71" t="n">
        <f aca="false">I467*E467</f>
        <v>0</v>
      </c>
      <c r="K467" s="70" t="n">
        <f aca="false">I467/D467</f>
        <v>0</v>
      </c>
      <c r="L467" s="72" t="n">
        <f aca="false">F467+I467</f>
        <v>0</v>
      </c>
      <c r="M467" s="73" t="n">
        <f aca="false">G467+J467</f>
        <v>0</v>
      </c>
      <c r="N467" s="74" t="n">
        <f aca="false">H467+K467</f>
        <v>0</v>
      </c>
      <c r="P467" s="41"/>
      <c r="Q467" s="1"/>
      <c r="XFB467" s="0"/>
      <c r="XFC467" s="0"/>
    </row>
    <row r="468" s="40" customFormat="true" ht="13.8" hidden="false" customHeight="false" outlineLevel="0" collapsed="false">
      <c r="A468" s="32" t="s">
        <v>904</v>
      </c>
      <c r="B468" s="33" t="s">
        <v>905</v>
      </c>
      <c r="C468" s="34" t="s">
        <v>93</v>
      </c>
      <c r="D468" s="35" t="n">
        <v>10</v>
      </c>
      <c r="E468" s="36" t="n">
        <v>83.019498</v>
      </c>
      <c r="F468" s="68" t="n">
        <v>0</v>
      </c>
      <c r="G468" s="69" t="n">
        <f aca="false">F468*E468</f>
        <v>0</v>
      </c>
      <c r="H468" s="70" t="n">
        <f aca="false">F468/D468</f>
        <v>0</v>
      </c>
      <c r="I468" s="80"/>
      <c r="J468" s="71" t="n">
        <f aca="false">I468*E468</f>
        <v>0</v>
      </c>
      <c r="K468" s="70" t="n">
        <f aca="false">I468/D468</f>
        <v>0</v>
      </c>
      <c r="L468" s="72" t="n">
        <f aca="false">F468+I468</f>
        <v>0</v>
      </c>
      <c r="M468" s="73" t="n">
        <f aca="false">G468+J468</f>
        <v>0</v>
      </c>
      <c r="N468" s="74" t="n">
        <f aca="false">H468+K468</f>
        <v>0</v>
      </c>
      <c r="P468" s="41"/>
      <c r="Q468" s="1"/>
      <c r="XFB468" s="0"/>
      <c r="XFC468" s="0"/>
    </row>
    <row r="469" s="40" customFormat="true" ht="23.85" hidden="false" customHeight="false" outlineLevel="0" collapsed="false">
      <c r="A469" s="32" t="s">
        <v>906</v>
      </c>
      <c r="B469" s="33" t="s">
        <v>907</v>
      </c>
      <c r="C469" s="34" t="s">
        <v>847</v>
      </c>
      <c r="D469" s="35" t="n">
        <v>18</v>
      </c>
      <c r="E469" s="36" t="n">
        <v>66.538344</v>
      </c>
      <c r="F469" s="68" t="n">
        <v>0</v>
      </c>
      <c r="G469" s="69" t="n">
        <f aca="false">F469*E469</f>
        <v>0</v>
      </c>
      <c r="H469" s="70" t="n">
        <f aca="false">F469/D469</f>
        <v>0</v>
      </c>
      <c r="I469" s="80"/>
      <c r="J469" s="71" t="n">
        <f aca="false">I469*E469</f>
        <v>0</v>
      </c>
      <c r="K469" s="70" t="n">
        <f aca="false">I469/D469</f>
        <v>0</v>
      </c>
      <c r="L469" s="72" t="n">
        <f aca="false">F469+I469</f>
        <v>0</v>
      </c>
      <c r="M469" s="73" t="n">
        <f aca="false">G469+J469</f>
        <v>0</v>
      </c>
      <c r="N469" s="74" t="n">
        <f aca="false">H469+K469</f>
        <v>0</v>
      </c>
      <c r="P469" s="41"/>
      <c r="Q469" s="1"/>
      <c r="XFB469" s="0"/>
      <c r="XFC469" s="0"/>
    </row>
    <row r="470" s="40" customFormat="true" ht="23.85" hidden="false" customHeight="false" outlineLevel="0" collapsed="false">
      <c r="A470" s="32" t="s">
        <v>908</v>
      </c>
      <c r="B470" s="33" t="s">
        <v>909</v>
      </c>
      <c r="C470" s="34" t="s">
        <v>93</v>
      </c>
      <c r="D470" s="35" t="n">
        <v>10</v>
      </c>
      <c r="E470" s="36" t="n">
        <v>74.60631</v>
      </c>
      <c r="F470" s="68" t="n">
        <v>0</v>
      </c>
      <c r="G470" s="69" t="n">
        <f aca="false">F470*E470</f>
        <v>0</v>
      </c>
      <c r="H470" s="70" t="n">
        <f aca="false">F470/D470</f>
        <v>0</v>
      </c>
      <c r="I470" s="80"/>
      <c r="J470" s="71" t="n">
        <f aca="false">I470*E470</f>
        <v>0</v>
      </c>
      <c r="K470" s="70" t="n">
        <f aca="false">I470/D470</f>
        <v>0</v>
      </c>
      <c r="L470" s="72" t="n">
        <f aca="false">F470+I470</f>
        <v>0</v>
      </c>
      <c r="M470" s="73" t="n">
        <f aca="false">G470+J470</f>
        <v>0</v>
      </c>
      <c r="N470" s="74" t="n">
        <f aca="false">H470+K470</f>
        <v>0</v>
      </c>
      <c r="P470" s="41"/>
      <c r="Q470" s="1"/>
      <c r="XFB470" s="0"/>
      <c r="XFC470" s="0"/>
    </row>
    <row r="471" s="40" customFormat="true" ht="15" hidden="false" customHeight="false" outlineLevel="0" collapsed="false">
      <c r="A471" s="76" t="s">
        <v>910</v>
      </c>
      <c r="B471" s="78" t="s">
        <v>911</v>
      </c>
      <c r="C471" s="58"/>
      <c r="D471" s="59"/>
      <c r="E471" s="60"/>
      <c r="F471" s="61"/>
      <c r="G471" s="62"/>
      <c r="H471" s="63"/>
      <c r="I471" s="79"/>
      <c r="J471" s="62"/>
      <c r="K471" s="63"/>
      <c r="L471" s="65"/>
      <c r="M471" s="65"/>
      <c r="N471" s="65"/>
      <c r="P471" s="41"/>
      <c r="Q471" s="1"/>
      <c r="XFB471" s="0"/>
      <c r="XFC471" s="0"/>
    </row>
    <row r="472" s="40" customFormat="true" ht="23.85" hidden="false" customHeight="false" outlineLevel="0" collapsed="false">
      <c r="A472" s="32" t="s">
        <v>912</v>
      </c>
      <c r="B472" s="33" t="s">
        <v>913</v>
      </c>
      <c r="C472" s="34" t="s">
        <v>57</v>
      </c>
      <c r="D472" s="35" t="n">
        <v>8</v>
      </c>
      <c r="E472" s="36" t="n">
        <v>192.97</v>
      </c>
      <c r="F472" s="68" t="n">
        <v>0</v>
      </c>
      <c r="G472" s="69" t="n">
        <f aca="false">F472*E472</f>
        <v>0</v>
      </c>
      <c r="H472" s="70" t="n">
        <f aca="false">F472/D472</f>
        <v>0</v>
      </c>
      <c r="I472" s="80"/>
      <c r="J472" s="71" t="n">
        <f aca="false">I472*E472</f>
        <v>0</v>
      </c>
      <c r="K472" s="70" t="n">
        <f aca="false">I472/D472</f>
        <v>0</v>
      </c>
      <c r="L472" s="72" t="n">
        <f aca="false">F472+I472</f>
        <v>0</v>
      </c>
      <c r="M472" s="73" t="n">
        <f aca="false">G472+J472</f>
        <v>0</v>
      </c>
      <c r="N472" s="74" t="n">
        <f aca="false">H472+K472</f>
        <v>0</v>
      </c>
      <c r="P472" s="41"/>
      <c r="Q472" s="1"/>
      <c r="XFB472" s="0"/>
      <c r="XFC472" s="0"/>
    </row>
    <row r="473" s="40" customFormat="true" ht="23.85" hidden="false" customHeight="false" outlineLevel="0" collapsed="false">
      <c r="A473" s="32" t="s">
        <v>914</v>
      </c>
      <c r="B473" s="33" t="s">
        <v>915</v>
      </c>
      <c r="C473" s="34" t="s">
        <v>57</v>
      </c>
      <c r="D473" s="35" t="n">
        <v>12</v>
      </c>
      <c r="E473" s="36" t="n">
        <v>254.21</v>
      </c>
      <c r="F473" s="68" t="n">
        <v>0</v>
      </c>
      <c r="G473" s="69" t="n">
        <f aca="false">F473*E473</f>
        <v>0</v>
      </c>
      <c r="H473" s="70" t="n">
        <f aca="false">F473/D473</f>
        <v>0</v>
      </c>
      <c r="I473" s="80"/>
      <c r="J473" s="71" t="n">
        <f aca="false">I473*E473</f>
        <v>0</v>
      </c>
      <c r="K473" s="70" t="n">
        <f aca="false">I473/D473</f>
        <v>0</v>
      </c>
      <c r="L473" s="72" t="n">
        <f aca="false">F473+I473</f>
        <v>0</v>
      </c>
      <c r="M473" s="73" t="n">
        <f aca="false">G473+J473</f>
        <v>0</v>
      </c>
      <c r="N473" s="74" t="n">
        <f aca="false">H473+K473</f>
        <v>0</v>
      </c>
      <c r="P473" s="41"/>
      <c r="Q473" s="1"/>
      <c r="XFB473" s="0"/>
      <c r="XFC473" s="0"/>
    </row>
    <row r="474" s="40" customFormat="true" ht="13.8" hidden="false" customHeight="false" outlineLevel="0" collapsed="false">
      <c r="A474" s="47" t="n">
        <v>18</v>
      </c>
      <c r="B474" s="75" t="s">
        <v>916</v>
      </c>
      <c r="C474" s="49"/>
      <c r="D474" s="50"/>
      <c r="E474" s="51"/>
      <c r="F474" s="52"/>
      <c r="G474" s="53"/>
      <c r="H474" s="54"/>
      <c r="I474" s="50"/>
      <c r="J474" s="55" t="n">
        <f aca="false">SUM(J476:J510)</f>
        <v>0</v>
      </c>
      <c r="K474" s="54"/>
      <c r="L474" s="53"/>
      <c r="M474" s="53"/>
      <c r="N474" s="54"/>
      <c r="P474" s="41"/>
      <c r="Q474" s="1"/>
      <c r="XFB474" s="0"/>
      <c r="XFC474" s="0"/>
    </row>
    <row r="475" s="40" customFormat="true" ht="15" hidden="false" customHeight="false" outlineLevel="0" collapsed="false">
      <c r="A475" s="76" t="s">
        <v>917</v>
      </c>
      <c r="B475" s="78" t="s">
        <v>918</v>
      </c>
      <c r="C475" s="58"/>
      <c r="D475" s="59"/>
      <c r="E475" s="60"/>
      <c r="F475" s="61"/>
      <c r="G475" s="62"/>
      <c r="H475" s="63"/>
      <c r="I475" s="79"/>
      <c r="J475" s="62"/>
      <c r="K475" s="63"/>
      <c r="L475" s="65"/>
      <c r="M475" s="65"/>
      <c r="N475" s="65"/>
      <c r="P475" s="41"/>
      <c r="Q475" s="1"/>
      <c r="XFB475" s="0"/>
      <c r="XFC475" s="0"/>
    </row>
    <row r="476" s="40" customFormat="true" ht="46.25" hidden="false" customHeight="false" outlineLevel="0" collapsed="false">
      <c r="A476" s="32" t="s">
        <v>919</v>
      </c>
      <c r="B476" s="33" t="s">
        <v>920</v>
      </c>
      <c r="C476" s="34" t="s">
        <v>57</v>
      </c>
      <c r="D476" s="35" t="n">
        <v>20</v>
      </c>
      <c r="E476" s="36" t="n">
        <v>247.741536</v>
      </c>
      <c r="F476" s="68" t="n">
        <v>0</v>
      </c>
      <c r="G476" s="69" t="n">
        <f aca="false">F476*E476</f>
        <v>0</v>
      </c>
      <c r="H476" s="70" t="n">
        <f aca="false">F476/D476</f>
        <v>0</v>
      </c>
      <c r="I476" s="80"/>
      <c r="J476" s="71" t="n">
        <f aca="false">I476*E476</f>
        <v>0</v>
      </c>
      <c r="K476" s="70" t="n">
        <f aca="false">I476/D476</f>
        <v>0</v>
      </c>
      <c r="L476" s="72" t="n">
        <f aca="false">F476+I476</f>
        <v>0</v>
      </c>
      <c r="M476" s="73" t="n">
        <f aca="false">G476+J476</f>
        <v>0</v>
      </c>
      <c r="N476" s="74" t="n">
        <f aca="false">H476+K476</f>
        <v>0</v>
      </c>
      <c r="P476" s="41"/>
      <c r="Q476" s="1"/>
      <c r="XFB476" s="0"/>
      <c r="XFC476" s="0"/>
    </row>
    <row r="477" s="40" customFormat="true" ht="46.25" hidden="false" customHeight="false" outlineLevel="0" collapsed="false">
      <c r="A477" s="32" t="s">
        <v>921</v>
      </c>
      <c r="B477" s="33" t="s">
        <v>922</v>
      </c>
      <c r="C477" s="34" t="s">
        <v>57</v>
      </c>
      <c r="D477" s="35" t="n">
        <v>6</v>
      </c>
      <c r="E477" s="36" t="n">
        <v>138.15273</v>
      </c>
      <c r="F477" s="68" t="n">
        <v>0</v>
      </c>
      <c r="G477" s="69" t="n">
        <f aca="false">F477*E477</f>
        <v>0</v>
      </c>
      <c r="H477" s="70" t="n">
        <f aca="false">F477/D477</f>
        <v>0</v>
      </c>
      <c r="I477" s="80"/>
      <c r="J477" s="71" t="n">
        <f aca="false">I477*E477</f>
        <v>0</v>
      </c>
      <c r="K477" s="70" t="n">
        <f aca="false">I477/D477</f>
        <v>0</v>
      </c>
      <c r="L477" s="72" t="n">
        <f aca="false">F477+I477</f>
        <v>0</v>
      </c>
      <c r="M477" s="73" t="n">
        <f aca="false">G477+J477</f>
        <v>0</v>
      </c>
      <c r="N477" s="74" t="n">
        <f aca="false">H477+K477</f>
        <v>0</v>
      </c>
      <c r="P477" s="41"/>
      <c r="Q477" s="1"/>
      <c r="XFB477" s="0"/>
      <c r="XFC477" s="0"/>
    </row>
    <row r="478" s="40" customFormat="true" ht="46.25" hidden="false" customHeight="false" outlineLevel="0" collapsed="false">
      <c r="A478" s="32" t="s">
        <v>923</v>
      </c>
      <c r="B478" s="33" t="s">
        <v>924</v>
      </c>
      <c r="C478" s="34" t="s">
        <v>57</v>
      </c>
      <c r="D478" s="35" t="n">
        <v>92</v>
      </c>
      <c r="E478" s="36" t="n">
        <v>180.103596</v>
      </c>
      <c r="F478" s="68" t="n">
        <v>0</v>
      </c>
      <c r="G478" s="69" t="n">
        <f aca="false">F478*E478</f>
        <v>0</v>
      </c>
      <c r="H478" s="70" t="n">
        <f aca="false">F478/D478</f>
        <v>0</v>
      </c>
      <c r="I478" s="80"/>
      <c r="J478" s="71" t="n">
        <f aca="false">I478*E478</f>
        <v>0</v>
      </c>
      <c r="K478" s="70" t="n">
        <f aca="false">I478/D478</f>
        <v>0</v>
      </c>
      <c r="L478" s="72" t="n">
        <f aca="false">F478+I478</f>
        <v>0</v>
      </c>
      <c r="M478" s="73" t="n">
        <f aca="false">G478+J478</f>
        <v>0</v>
      </c>
      <c r="N478" s="74" t="n">
        <f aca="false">H478+K478</f>
        <v>0</v>
      </c>
      <c r="P478" s="41"/>
      <c r="Q478" s="1"/>
      <c r="XFB478" s="0"/>
      <c r="XFC478" s="0"/>
    </row>
    <row r="479" s="40" customFormat="true" ht="57.45" hidden="false" customHeight="false" outlineLevel="0" collapsed="false">
      <c r="A479" s="32" t="s">
        <v>925</v>
      </c>
      <c r="B479" s="33" t="s">
        <v>926</v>
      </c>
      <c r="C479" s="34" t="s">
        <v>93</v>
      </c>
      <c r="D479" s="35" t="n">
        <v>11</v>
      </c>
      <c r="E479" s="36" t="n">
        <v>216.748272</v>
      </c>
      <c r="F479" s="68" t="n">
        <v>0</v>
      </c>
      <c r="G479" s="69" t="n">
        <f aca="false">F479*E479</f>
        <v>0</v>
      </c>
      <c r="H479" s="70" t="n">
        <f aca="false">F479/D479</f>
        <v>0</v>
      </c>
      <c r="I479" s="80"/>
      <c r="J479" s="71" t="n">
        <f aca="false">I479*E479</f>
        <v>0</v>
      </c>
      <c r="K479" s="70" t="n">
        <f aca="false">I479/D479</f>
        <v>0</v>
      </c>
      <c r="L479" s="72" t="n">
        <f aca="false">F479+I479</f>
        <v>0</v>
      </c>
      <c r="M479" s="73" t="n">
        <f aca="false">G479+J479</f>
        <v>0</v>
      </c>
      <c r="N479" s="74" t="n">
        <f aca="false">H479+K479</f>
        <v>0</v>
      </c>
      <c r="P479" s="41"/>
      <c r="Q479" s="1"/>
      <c r="XFB479" s="0"/>
      <c r="XFC479" s="0"/>
    </row>
    <row r="480" s="40" customFormat="true" ht="57.45" hidden="false" customHeight="false" outlineLevel="0" collapsed="false">
      <c r="A480" s="32" t="s">
        <v>927</v>
      </c>
      <c r="B480" s="33" t="s">
        <v>928</v>
      </c>
      <c r="C480" s="34" t="s">
        <v>93</v>
      </c>
      <c r="D480" s="35" t="n">
        <v>24</v>
      </c>
      <c r="E480" s="36" t="n">
        <v>230.940732</v>
      </c>
      <c r="F480" s="68" t="n">
        <v>0</v>
      </c>
      <c r="G480" s="69" t="n">
        <f aca="false">F480*E480</f>
        <v>0</v>
      </c>
      <c r="H480" s="70" t="n">
        <f aca="false">F480/D480</f>
        <v>0</v>
      </c>
      <c r="I480" s="80"/>
      <c r="J480" s="71" t="n">
        <f aca="false">I480*E480</f>
        <v>0</v>
      </c>
      <c r="K480" s="70" t="n">
        <f aca="false">I480/D480</f>
        <v>0</v>
      </c>
      <c r="L480" s="72" t="n">
        <f aca="false">F480+I480</f>
        <v>0</v>
      </c>
      <c r="M480" s="73" t="n">
        <f aca="false">G480+J480</f>
        <v>0</v>
      </c>
      <c r="N480" s="74" t="n">
        <f aca="false">H480+K480</f>
        <v>0</v>
      </c>
      <c r="P480" s="41"/>
      <c r="Q480" s="1"/>
      <c r="XFB480" s="0"/>
      <c r="XFC480" s="0"/>
    </row>
    <row r="481" s="40" customFormat="true" ht="72.25" hidden="false" customHeight="false" outlineLevel="0" collapsed="false">
      <c r="A481" s="32" t="s">
        <v>929</v>
      </c>
      <c r="B481" s="33" t="s">
        <v>930</v>
      </c>
      <c r="C481" s="34" t="s">
        <v>93</v>
      </c>
      <c r="D481" s="35" t="n">
        <v>20</v>
      </c>
      <c r="E481" s="36" t="n">
        <v>387.86331</v>
      </c>
      <c r="F481" s="68" t="n">
        <v>0</v>
      </c>
      <c r="G481" s="69" t="n">
        <f aca="false">F481*E481</f>
        <v>0</v>
      </c>
      <c r="H481" s="70" t="n">
        <f aca="false">F481/D481</f>
        <v>0</v>
      </c>
      <c r="I481" s="80"/>
      <c r="J481" s="71" t="n">
        <f aca="false">I481*E481</f>
        <v>0</v>
      </c>
      <c r="K481" s="70" t="n">
        <f aca="false">I481/D481</f>
        <v>0</v>
      </c>
      <c r="L481" s="72" t="n">
        <f aca="false">F481+I481</f>
        <v>0</v>
      </c>
      <c r="M481" s="73" t="n">
        <f aca="false">G481+J481</f>
        <v>0</v>
      </c>
      <c r="N481" s="74" t="n">
        <f aca="false">H481+K481</f>
        <v>0</v>
      </c>
      <c r="P481" s="41"/>
      <c r="Q481" s="1"/>
      <c r="XFB481" s="0"/>
      <c r="XFC481" s="0"/>
    </row>
    <row r="482" s="40" customFormat="true" ht="36.9" hidden="false" customHeight="false" outlineLevel="0" collapsed="false">
      <c r="A482" s="32" t="s">
        <v>931</v>
      </c>
      <c r="B482" s="33" t="s">
        <v>932</v>
      </c>
      <c r="C482" s="34" t="s">
        <v>93</v>
      </c>
      <c r="D482" s="35" t="n">
        <v>9</v>
      </c>
      <c r="E482" s="36" t="n">
        <v>233.318928</v>
      </c>
      <c r="F482" s="68" t="n">
        <v>0</v>
      </c>
      <c r="G482" s="69" t="n">
        <f aca="false">F482*E482</f>
        <v>0</v>
      </c>
      <c r="H482" s="70" t="n">
        <f aca="false">F482/D482</f>
        <v>0</v>
      </c>
      <c r="I482" s="80"/>
      <c r="J482" s="71" t="n">
        <f aca="false">I482*E482</f>
        <v>0</v>
      </c>
      <c r="K482" s="70" t="n">
        <f aca="false">I482/D482</f>
        <v>0</v>
      </c>
      <c r="L482" s="72" t="n">
        <f aca="false">F482+I482</f>
        <v>0</v>
      </c>
      <c r="M482" s="73" t="n">
        <f aca="false">G482+J482</f>
        <v>0</v>
      </c>
      <c r="N482" s="74" t="n">
        <f aca="false">H482+K482</f>
        <v>0</v>
      </c>
      <c r="P482" s="41"/>
      <c r="Q482" s="1"/>
      <c r="XFB482" s="0"/>
      <c r="XFC482" s="0"/>
    </row>
    <row r="483" s="40" customFormat="true" ht="57.45" hidden="false" customHeight="false" outlineLevel="0" collapsed="false">
      <c r="A483" s="32" t="s">
        <v>933</v>
      </c>
      <c r="B483" s="33" t="s">
        <v>934</v>
      </c>
      <c r="C483" s="34" t="s">
        <v>93</v>
      </c>
      <c r="D483" s="35" t="n">
        <v>56</v>
      </c>
      <c r="E483" s="36" t="n">
        <v>153.24021</v>
      </c>
      <c r="F483" s="68" t="n">
        <v>0</v>
      </c>
      <c r="G483" s="69" t="n">
        <f aca="false">F483*E483</f>
        <v>0</v>
      </c>
      <c r="H483" s="70" t="n">
        <f aca="false">F483/D483</f>
        <v>0</v>
      </c>
      <c r="I483" s="80"/>
      <c r="J483" s="71" t="n">
        <f aca="false">I483*E483</f>
        <v>0</v>
      </c>
      <c r="K483" s="70" t="n">
        <f aca="false">I483/D483</f>
        <v>0</v>
      </c>
      <c r="L483" s="72" t="n">
        <f aca="false">F483+I483</f>
        <v>0</v>
      </c>
      <c r="M483" s="73" t="n">
        <f aca="false">G483+J483</f>
        <v>0</v>
      </c>
      <c r="N483" s="74" t="n">
        <f aca="false">H483+K483</f>
        <v>0</v>
      </c>
      <c r="P483" s="41"/>
      <c r="Q483" s="1"/>
      <c r="XFB483" s="0"/>
      <c r="XFC483" s="0"/>
    </row>
    <row r="484" s="40" customFormat="true" ht="57.45" hidden="false" customHeight="false" outlineLevel="0" collapsed="false">
      <c r="A484" s="32" t="s">
        <v>935</v>
      </c>
      <c r="B484" s="33" t="s">
        <v>936</v>
      </c>
      <c r="C484" s="34" t="s">
        <v>93</v>
      </c>
      <c r="D484" s="35" t="n">
        <v>2</v>
      </c>
      <c r="E484" s="36" t="n">
        <v>196.64868</v>
      </c>
      <c r="F484" s="68" t="n">
        <v>0</v>
      </c>
      <c r="G484" s="69" t="n">
        <f aca="false">F484*E484</f>
        <v>0</v>
      </c>
      <c r="H484" s="70" t="n">
        <f aca="false">F484/D484</f>
        <v>0</v>
      </c>
      <c r="I484" s="80"/>
      <c r="J484" s="71" t="n">
        <f aca="false">I484*E484</f>
        <v>0</v>
      </c>
      <c r="K484" s="70" t="n">
        <f aca="false">I484/D484</f>
        <v>0</v>
      </c>
      <c r="L484" s="72" t="n">
        <f aca="false">F484+I484</f>
        <v>0</v>
      </c>
      <c r="M484" s="73" t="n">
        <f aca="false">G484+J484</f>
        <v>0</v>
      </c>
      <c r="N484" s="74" t="n">
        <f aca="false">H484+K484</f>
        <v>0</v>
      </c>
      <c r="P484" s="41"/>
      <c r="Q484" s="1"/>
      <c r="XFB484" s="0"/>
      <c r="XFC484" s="0"/>
    </row>
    <row r="485" s="40" customFormat="true" ht="36.9" hidden="false" customHeight="false" outlineLevel="0" collapsed="false">
      <c r="A485" s="32" t="s">
        <v>937</v>
      </c>
      <c r="B485" s="33" t="s">
        <v>938</v>
      </c>
      <c r="C485" s="34" t="s">
        <v>847</v>
      </c>
      <c r="D485" s="35" t="n">
        <v>3</v>
      </c>
      <c r="E485" s="36" t="n">
        <v>164.645322</v>
      </c>
      <c r="F485" s="68" t="n">
        <v>0</v>
      </c>
      <c r="G485" s="69" t="n">
        <f aca="false">F485*E485</f>
        <v>0</v>
      </c>
      <c r="H485" s="70" t="n">
        <f aca="false">F485/D485</f>
        <v>0</v>
      </c>
      <c r="I485" s="80"/>
      <c r="J485" s="71" t="n">
        <f aca="false">I485*E485</f>
        <v>0</v>
      </c>
      <c r="K485" s="70" t="n">
        <f aca="false">I485/D485</f>
        <v>0</v>
      </c>
      <c r="L485" s="72" t="n">
        <f aca="false">F485+I485</f>
        <v>0</v>
      </c>
      <c r="M485" s="73" t="n">
        <f aca="false">G485+J485</f>
        <v>0</v>
      </c>
      <c r="N485" s="74" t="n">
        <f aca="false">H485+K485</f>
        <v>0</v>
      </c>
      <c r="P485" s="41"/>
      <c r="Q485" s="1"/>
      <c r="XFB485" s="0"/>
      <c r="XFC485" s="0"/>
    </row>
    <row r="486" s="40" customFormat="true" ht="15" hidden="false" customHeight="false" outlineLevel="0" collapsed="false">
      <c r="A486" s="76" t="s">
        <v>939</v>
      </c>
      <c r="B486" s="78" t="s">
        <v>940</v>
      </c>
      <c r="C486" s="58"/>
      <c r="D486" s="59"/>
      <c r="E486" s="60"/>
      <c r="F486" s="61"/>
      <c r="G486" s="62"/>
      <c r="H486" s="63"/>
      <c r="I486" s="79"/>
      <c r="J486" s="62"/>
      <c r="K486" s="63"/>
      <c r="L486" s="65"/>
      <c r="M486" s="65"/>
      <c r="N486" s="65"/>
      <c r="P486" s="41"/>
      <c r="Q486" s="1"/>
      <c r="XFB486" s="0"/>
      <c r="XFC486" s="0"/>
    </row>
    <row r="487" s="40" customFormat="true" ht="23.85" hidden="false" customHeight="false" outlineLevel="0" collapsed="false">
      <c r="A487" s="32" t="s">
        <v>941</v>
      </c>
      <c r="B487" s="33" t="s">
        <v>942</v>
      </c>
      <c r="C487" s="34" t="s">
        <v>57</v>
      </c>
      <c r="D487" s="35" t="n">
        <v>77</v>
      </c>
      <c r="E487" s="36" t="n">
        <v>56.39</v>
      </c>
      <c r="F487" s="68" t="n">
        <v>0</v>
      </c>
      <c r="G487" s="69" t="n">
        <f aca="false">F487*E487</f>
        <v>0</v>
      </c>
      <c r="H487" s="70" t="n">
        <f aca="false">F487/D487</f>
        <v>0</v>
      </c>
      <c r="I487" s="80"/>
      <c r="J487" s="71" t="n">
        <f aca="false">I487*E487</f>
        <v>0</v>
      </c>
      <c r="K487" s="70" t="n">
        <f aca="false">I487/D487</f>
        <v>0</v>
      </c>
      <c r="L487" s="72" t="n">
        <f aca="false">F487+I487</f>
        <v>0</v>
      </c>
      <c r="M487" s="73" t="n">
        <f aca="false">G487+J487</f>
        <v>0</v>
      </c>
      <c r="N487" s="74" t="n">
        <f aca="false">H487+K487</f>
        <v>0</v>
      </c>
      <c r="P487" s="41"/>
      <c r="Q487" s="1"/>
      <c r="XFB487" s="0"/>
      <c r="XFC487" s="0"/>
    </row>
    <row r="488" s="40" customFormat="true" ht="23.85" hidden="false" customHeight="false" outlineLevel="0" collapsed="false">
      <c r="A488" s="32" t="s">
        <v>943</v>
      </c>
      <c r="B488" s="33" t="s">
        <v>944</v>
      </c>
      <c r="C488" s="34" t="s">
        <v>57</v>
      </c>
      <c r="D488" s="35" t="n">
        <v>4</v>
      </c>
      <c r="E488" s="36" t="n">
        <v>63.89</v>
      </c>
      <c r="F488" s="68" t="n">
        <v>0</v>
      </c>
      <c r="G488" s="69" t="n">
        <f aca="false">F488*E488</f>
        <v>0</v>
      </c>
      <c r="H488" s="70" t="n">
        <f aca="false">F488/D488</f>
        <v>0</v>
      </c>
      <c r="I488" s="80"/>
      <c r="J488" s="71" t="n">
        <f aca="false">I488*E488</f>
        <v>0</v>
      </c>
      <c r="K488" s="70" t="n">
        <f aca="false">I488/D488</f>
        <v>0</v>
      </c>
      <c r="L488" s="72" t="n">
        <f aca="false">F488+I488</f>
        <v>0</v>
      </c>
      <c r="M488" s="73" t="n">
        <f aca="false">G488+J488</f>
        <v>0</v>
      </c>
      <c r="N488" s="74" t="n">
        <f aca="false">H488+K488</f>
        <v>0</v>
      </c>
      <c r="P488" s="41"/>
      <c r="Q488" s="1"/>
      <c r="XFB488" s="0"/>
      <c r="XFC488" s="0"/>
    </row>
    <row r="489" s="40" customFormat="true" ht="23.85" hidden="false" customHeight="false" outlineLevel="0" collapsed="false">
      <c r="A489" s="32" t="s">
        <v>945</v>
      </c>
      <c r="B489" s="33" t="s">
        <v>946</v>
      </c>
      <c r="C489" s="34" t="s">
        <v>947</v>
      </c>
      <c r="D489" s="35" t="n">
        <v>86</v>
      </c>
      <c r="E489" s="36" t="n">
        <v>92.25</v>
      </c>
      <c r="F489" s="68" t="n">
        <v>0</v>
      </c>
      <c r="G489" s="69" t="n">
        <f aca="false">F489*E489</f>
        <v>0</v>
      </c>
      <c r="H489" s="70" t="n">
        <f aca="false">F489/D489</f>
        <v>0</v>
      </c>
      <c r="I489" s="80"/>
      <c r="J489" s="71" t="n">
        <f aca="false">I489*E489</f>
        <v>0</v>
      </c>
      <c r="K489" s="70" t="n">
        <f aca="false">I489/D489</f>
        <v>0</v>
      </c>
      <c r="L489" s="72" t="n">
        <f aca="false">F489+I489</f>
        <v>0</v>
      </c>
      <c r="M489" s="73" t="n">
        <f aca="false">G489+J489</f>
        <v>0</v>
      </c>
      <c r="N489" s="74" t="n">
        <f aca="false">H489+K489</f>
        <v>0</v>
      </c>
      <c r="P489" s="41"/>
      <c r="Q489" s="1"/>
      <c r="XFB489" s="0"/>
      <c r="XFC489" s="0"/>
    </row>
    <row r="490" s="40" customFormat="true" ht="36.9" hidden="false" customHeight="false" outlineLevel="0" collapsed="false">
      <c r="A490" s="32" t="s">
        <v>948</v>
      </c>
      <c r="B490" s="33" t="s">
        <v>949</v>
      </c>
      <c r="C490" s="34" t="s">
        <v>93</v>
      </c>
      <c r="D490" s="35" t="n">
        <v>27</v>
      </c>
      <c r="E490" s="36" t="n">
        <v>53.67</v>
      </c>
      <c r="F490" s="68" t="n">
        <v>0</v>
      </c>
      <c r="G490" s="69" t="n">
        <f aca="false">F490*E490</f>
        <v>0</v>
      </c>
      <c r="H490" s="70" t="n">
        <f aca="false">F490/D490</f>
        <v>0</v>
      </c>
      <c r="I490" s="80"/>
      <c r="J490" s="71" t="n">
        <f aca="false">I490*E490</f>
        <v>0</v>
      </c>
      <c r="K490" s="70" t="n">
        <f aca="false">I490/D490</f>
        <v>0</v>
      </c>
      <c r="L490" s="72" t="n">
        <f aca="false">F490+I490</f>
        <v>0</v>
      </c>
      <c r="M490" s="73" t="n">
        <f aca="false">G490+J490</f>
        <v>0</v>
      </c>
      <c r="N490" s="74" t="n">
        <f aca="false">H490+K490</f>
        <v>0</v>
      </c>
      <c r="P490" s="41"/>
      <c r="Q490" s="1"/>
      <c r="XFB490" s="0"/>
      <c r="XFC490" s="0"/>
    </row>
    <row r="491" s="40" customFormat="true" ht="25.1" hidden="false" customHeight="false" outlineLevel="0" collapsed="false">
      <c r="A491" s="32" t="s">
        <v>950</v>
      </c>
      <c r="B491" s="33" t="s">
        <v>951</v>
      </c>
      <c r="C491" s="34" t="s">
        <v>93</v>
      </c>
      <c r="D491" s="35" t="n">
        <v>7</v>
      </c>
      <c r="E491" s="36" t="n">
        <v>112.01</v>
      </c>
      <c r="F491" s="68" t="n">
        <v>0</v>
      </c>
      <c r="G491" s="69" t="n">
        <f aca="false">F491*E491</f>
        <v>0</v>
      </c>
      <c r="H491" s="70" t="n">
        <f aca="false">F491/D491</f>
        <v>0</v>
      </c>
      <c r="I491" s="80"/>
      <c r="J491" s="71" t="n">
        <f aca="false">I491*E491</f>
        <v>0</v>
      </c>
      <c r="K491" s="70" t="n">
        <f aca="false">I491/D491</f>
        <v>0</v>
      </c>
      <c r="L491" s="72" t="n">
        <f aca="false">F491+I491</f>
        <v>0</v>
      </c>
      <c r="M491" s="73" t="n">
        <f aca="false">G491+J491</f>
        <v>0</v>
      </c>
      <c r="N491" s="74" t="n">
        <f aca="false">H491+K491</f>
        <v>0</v>
      </c>
      <c r="P491" s="41"/>
      <c r="Q491" s="1"/>
      <c r="XFB491" s="0"/>
      <c r="XFC491" s="0"/>
    </row>
    <row r="492" s="40" customFormat="true" ht="13.8" hidden="false" customHeight="false" outlineLevel="0" collapsed="false">
      <c r="A492" s="32" t="s">
        <v>952</v>
      </c>
      <c r="B492" s="33" t="s">
        <v>694</v>
      </c>
      <c r="C492" s="34" t="s">
        <v>93</v>
      </c>
      <c r="D492" s="35" t="n">
        <v>5</v>
      </c>
      <c r="E492" s="36" t="n">
        <v>7.72</v>
      </c>
      <c r="F492" s="68" t="n">
        <v>0</v>
      </c>
      <c r="G492" s="69" t="n">
        <f aca="false">F492*E492</f>
        <v>0</v>
      </c>
      <c r="H492" s="70" t="n">
        <f aca="false">F492/D492</f>
        <v>0</v>
      </c>
      <c r="I492" s="80"/>
      <c r="J492" s="71" t="n">
        <f aca="false">I492*E492</f>
        <v>0</v>
      </c>
      <c r="K492" s="70" t="n">
        <f aca="false">I492/D492</f>
        <v>0</v>
      </c>
      <c r="L492" s="72" t="n">
        <f aca="false">F492+I492</f>
        <v>0</v>
      </c>
      <c r="M492" s="73" t="n">
        <f aca="false">G492+J492</f>
        <v>0</v>
      </c>
      <c r="N492" s="74" t="n">
        <f aca="false">H492+K492</f>
        <v>0</v>
      </c>
      <c r="P492" s="41"/>
      <c r="Q492" s="1"/>
      <c r="XFB492" s="0"/>
      <c r="XFC492" s="0"/>
    </row>
    <row r="493" s="40" customFormat="true" ht="13.8" hidden="false" customHeight="false" outlineLevel="0" collapsed="false">
      <c r="A493" s="32" t="s">
        <v>953</v>
      </c>
      <c r="B493" s="33" t="s">
        <v>954</v>
      </c>
      <c r="C493" s="34" t="s">
        <v>847</v>
      </c>
      <c r="D493" s="35" t="n">
        <v>67</v>
      </c>
      <c r="E493" s="36" t="n">
        <v>13.43</v>
      </c>
      <c r="F493" s="68" t="n">
        <v>0</v>
      </c>
      <c r="G493" s="69" t="n">
        <f aca="false">F493*E493</f>
        <v>0</v>
      </c>
      <c r="H493" s="70" t="n">
        <f aca="false">F493/D493</f>
        <v>0</v>
      </c>
      <c r="I493" s="80"/>
      <c r="J493" s="71" t="n">
        <f aca="false">I493*E493</f>
        <v>0</v>
      </c>
      <c r="K493" s="70" t="n">
        <f aca="false">I493/D493</f>
        <v>0</v>
      </c>
      <c r="L493" s="72" t="n">
        <f aca="false">F493+I493</f>
        <v>0</v>
      </c>
      <c r="M493" s="73" t="n">
        <f aca="false">G493+J493</f>
        <v>0</v>
      </c>
      <c r="N493" s="74" t="n">
        <f aca="false">H493+K493</f>
        <v>0</v>
      </c>
      <c r="P493" s="41"/>
      <c r="Q493" s="1"/>
      <c r="XFB493" s="0"/>
      <c r="XFC493" s="0"/>
    </row>
    <row r="494" s="85" customFormat="true" ht="25.1" hidden="false" customHeight="false" outlineLevel="0" collapsed="false">
      <c r="A494" s="32" t="s">
        <v>955</v>
      </c>
      <c r="B494" s="33" t="s">
        <v>956</v>
      </c>
      <c r="C494" s="34" t="s">
        <v>93</v>
      </c>
      <c r="D494" s="35" t="n">
        <v>8</v>
      </c>
      <c r="E494" s="36" t="n">
        <v>165.82</v>
      </c>
      <c r="F494" s="68" t="n">
        <v>0</v>
      </c>
      <c r="G494" s="69" t="n">
        <f aca="false">F494*E494</f>
        <v>0</v>
      </c>
      <c r="H494" s="70" t="n">
        <f aca="false">F494/D494</f>
        <v>0</v>
      </c>
      <c r="I494" s="80"/>
      <c r="J494" s="71" t="n">
        <f aca="false">I494*E494</f>
        <v>0</v>
      </c>
      <c r="K494" s="70" t="n">
        <f aca="false">I494/D494</f>
        <v>0</v>
      </c>
      <c r="L494" s="72" t="n">
        <f aca="false">F494+I494</f>
        <v>0</v>
      </c>
      <c r="M494" s="73" t="n">
        <f aca="false">G494+J494</f>
        <v>0</v>
      </c>
      <c r="N494" s="74" t="n">
        <f aca="false">H494+K494</f>
        <v>0</v>
      </c>
      <c r="O494" s="40"/>
      <c r="P494" s="83"/>
      <c r="Q494" s="84"/>
      <c r="XFB494" s="0"/>
      <c r="XFC494" s="0"/>
    </row>
    <row r="495" s="40" customFormat="true" ht="13.8" hidden="false" customHeight="false" outlineLevel="0" collapsed="false">
      <c r="A495" s="32" t="s">
        <v>957</v>
      </c>
      <c r="B495" s="33" t="s">
        <v>958</v>
      </c>
      <c r="C495" s="34" t="s">
        <v>57</v>
      </c>
      <c r="D495" s="35" t="n">
        <v>41</v>
      </c>
      <c r="E495" s="36" t="n">
        <v>47.43</v>
      </c>
      <c r="F495" s="68" t="n">
        <v>0</v>
      </c>
      <c r="G495" s="69" t="n">
        <f aca="false">F495*E495</f>
        <v>0</v>
      </c>
      <c r="H495" s="70" t="n">
        <f aca="false">F495/D495</f>
        <v>0</v>
      </c>
      <c r="I495" s="80"/>
      <c r="J495" s="71" t="n">
        <f aca="false">I495*E495</f>
        <v>0</v>
      </c>
      <c r="K495" s="70" t="n">
        <f aca="false">I495/D495</f>
        <v>0</v>
      </c>
      <c r="L495" s="72" t="n">
        <f aca="false">F495+I495</f>
        <v>0</v>
      </c>
      <c r="M495" s="73" t="n">
        <f aca="false">G495+J495</f>
        <v>0</v>
      </c>
      <c r="N495" s="74" t="n">
        <f aca="false">H495+K495</f>
        <v>0</v>
      </c>
      <c r="P495" s="41"/>
      <c r="Q495" s="1"/>
      <c r="XFB495" s="0"/>
      <c r="XFC495" s="0"/>
    </row>
    <row r="496" s="40" customFormat="true" ht="13.8" hidden="false" customHeight="false" outlineLevel="0" collapsed="false">
      <c r="A496" s="32" t="s">
        <v>959</v>
      </c>
      <c r="B496" s="33" t="s">
        <v>960</v>
      </c>
      <c r="C496" s="34" t="s">
        <v>57</v>
      </c>
      <c r="D496" s="35" t="n">
        <v>6</v>
      </c>
      <c r="E496" s="36" t="n">
        <v>80.36</v>
      </c>
      <c r="F496" s="68" t="n">
        <v>0</v>
      </c>
      <c r="G496" s="69" t="n">
        <f aca="false">F496*E496</f>
        <v>0</v>
      </c>
      <c r="H496" s="70" t="n">
        <f aca="false">F496/D496</f>
        <v>0</v>
      </c>
      <c r="I496" s="80"/>
      <c r="J496" s="71" t="n">
        <f aca="false">I496*E496</f>
        <v>0</v>
      </c>
      <c r="K496" s="70" t="n">
        <f aca="false">I496/D496</f>
        <v>0</v>
      </c>
      <c r="L496" s="72" t="n">
        <f aca="false">F496+I496</f>
        <v>0</v>
      </c>
      <c r="M496" s="73" t="n">
        <f aca="false">G496+J496</f>
        <v>0</v>
      </c>
      <c r="N496" s="74" t="n">
        <f aca="false">H496+K496</f>
        <v>0</v>
      </c>
      <c r="P496" s="41"/>
      <c r="Q496" s="1"/>
      <c r="XFB496" s="0"/>
      <c r="XFC496" s="0"/>
    </row>
    <row r="497" s="40" customFormat="true" ht="13.8" hidden="false" customHeight="false" outlineLevel="0" collapsed="false">
      <c r="A497" s="32" t="s">
        <v>961</v>
      </c>
      <c r="B497" s="33" t="s">
        <v>962</v>
      </c>
      <c r="C497" s="34" t="s">
        <v>57</v>
      </c>
      <c r="D497" s="35" t="n">
        <v>2</v>
      </c>
      <c r="E497" s="36" t="n">
        <v>113.31</v>
      </c>
      <c r="F497" s="68" t="n">
        <v>0</v>
      </c>
      <c r="G497" s="69" t="n">
        <f aca="false">F497*E497</f>
        <v>0</v>
      </c>
      <c r="H497" s="70" t="n">
        <f aca="false">F497/D497</f>
        <v>0</v>
      </c>
      <c r="I497" s="80"/>
      <c r="J497" s="71" t="n">
        <f aca="false">I497*E497</f>
        <v>0</v>
      </c>
      <c r="K497" s="70" t="n">
        <f aca="false">I497/D497</f>
        <v>0</v>
      </c>
      <c r="L497" s="72" t="n">
        <f aca="false">F497+I497</f>
        <v>0</v>
      </c>
      <c r="M497" s="73" t="n">
        <f aca="false">G497+J497</f>
        <v>0</v>
      </c>
      <c r="N497" s="74" t="n">
        <f aca="false">H497+K497</f>
        <v>0</v>
      </c>
      <c r="P497" s="41"/>
      <c r="Q497" s="1"/>
      <c r="XFB497" s="0"/>
      <c r="XFC497" s="0"/>
    </row>
    <row r="498" s="40" customFormat="true" ht="13.8" hidden="false" customHeight="false" outlineLevel="0" collapsed="false">
      <c r="A498" s="32" t="s">
        <v>963</v>
      </c>
      <c r="B498" s="33" t="s">
        <v>964</v>
      </c>
      <c r="C498" s="34" t="s">
        <v>57</v>
      </c>
      <c r="D498" s="35" t="n">
        <v>6</v>
      </c>
      <c r="E498" s="36" t="n">
        <v>56.04</v>
      </c>
      <c r="F498" s="68" t="n">
        <v>0</v>
      </c>
      <c r="G498" s="69" t="n">
        <f aca="false">F498*E498</f>
        <v>0</v>
      </c>
      <c r="H498" s="70" t="n">
        <f aca="false">F498/D498</f>
        <v>0</v>
      </c>
      <c r="I498" s="80"/>
      <c r="J498" s="71" t="n">
        <f aca="false">I498*E498</f>
        <v>0</v>
      </c>
      <c r="K498" s="70" t="n">
        <f aca="false">I498/D498</f>
        <v>0</v>
      </c>
      <c r="L498" s="72" t="n">
        <f aca="false">F498+I498</f>
        <v>0</v>
      </c>
      <c r="M498" s="73" t="n">
        <f aca="false">G498+J498</f>
        <v>0</v>
      </c>
      <c r="N498" s="74" t="n">
        <f aca="false">H498+K498</f>
        <v>0</v>
      </c>
      <c r="P498" s="41"/>
      <c r="Q498" s="1"/>
      <c r="XFB498" s="0"/>
      <c r="XFC498" s="0"/>
    </row>
    <row r="499" s="40" customFormat="true" ht="25.1" hidden="false" customHeight="false" outlineLevel="0" collapsed="false">
      <c r="A499" s="32" t="s">
        <v>965</v>
      </c>
      <c r="B499" s="33" t="s">
        <v>966</v>
      </c>
      <c r="C499" s="34" t="s">
        <v>93</v>
      </c>
      <c r="D499" s="35" t="n">
        <v>2</v>
      </c>
      <c r="E499" s="36" t="n">
        <v>89.54</v>
      </c>
      <c r="F499" s="68" t="n">
        <v>0</v>
      </c>
      <c r="G499" s="69" t="n">
        <f aca="false">F499*E499</f>
        <v>0</v>
      </c>
      <c r="H499" s="70" t="n">
        <f aca="false">F499/D499</f>
        <v>0</v>
      </c>
      <c r="I499" s="80"/>
      <c r="J499" s="71" t="n">
        <f aca="false">I499*E499</f>
        <v>0</v>
      </c>
      <c r="K499" s="70" t="n">
        <f aca="false">I499/D499</f>
        <v>0</v>
      </c>
      <c r="L499" s="72" t="n">
        <f aca="false">F499+I499</f>
        <v>0</v>
      </c>
      <c r="M499" s="73" t="n">
        <f aca="false">G499+J499</f>
        <v>0</v>
      </c>
      <c r="N499" s="74" t="n">
        <f aca="false">H499+K499</f>
        <v>0</v>
      </c>
      <c r="P499" s="41"/>
      <c r="Q499" s="1"/>
      <c r="XFB499" s="0"/>
      <c r="XFC499" s="0"/>
    </row>
    <row r="500" s="40" customFormat="true" ht="36.9" hidden="false" customHeight="false" outlineLevel="0" collapsed="false">
      <c r="A500" s="32" t="s">
        <v>967</v>
      </c>
      <c r="B500" s="33" t="s">
        <v>968</v>
      </c>
      <c r="C500" s="34" t="s">
        <v>57</v>
      </c>
      <c r="D500" s="35" t="n">
        <v>1</v>
      </c>
      <c r="E500" s="36" t="n">
        <v>89.32</v>
      </c>
      <c r="F500" s="68" t="n">
        <v>0</v>
      </c>
      <c r="G500" s="69" t="n">
        <f aca="false">F500*E500</f>
        <v>0</v>
      </c>
      <c r="H500" s="70" t="n">
        <f aca="false">F500/D500</f>
        <v>0</v>
      </c>
      <c r="I500" s="80"/>
      <c r="J500" s="71" t="n">
        <f aca="false">I500*E500</f>
        <v>0</v>
      </c>
      <c r="K500" s="70" t="n">
        <f aca="false">I500/D500</f>
        <v>0</v>
      </c>
      <c r="L500" s="72" t="n">
        <f aca="false">F500+I500</f>
        <v>0</v>
      </c>
      <c r="M500" s="73" t="n">
        <f aca="false">G500+J500</f>
        <v>0</v>
      </c>
      <c r="N500" s="74" t="n">
        <f aca="false">H500+K500</f>
        <v>0</v>
      </c>
      <c r="P500" s="41"/>
      <c r="Q500" s="1"/>
      <c r="XFB500" s="0"/>
      <c r="XFC500" s="0"/>
    </row>
    <row r="501" s="40" customFormat="true" ht="15" hidden="false" customHeight="false" outlineLevel="0" collapsed="false">
      <c r="A501" s="76" t="s">
        <v>969</v>
      </c>
      <c r="B501" s="78" t="s">
        <v>970</v>
      </c>
      <c r="C501" s="58"/>
      <c r="D501" s="59"/>
      <c r="E501" s="60"/>
      <c r="F501" s="61"/>
      <c r="G501" s="62"/>
      <c r="H501" s="63"/>
      <c r="I501" s="79"/>
      <c r="J501" s="62"/>
      <c r="K501" s="63"/>
      <c r="L501" s="65"/>
      <c r="M501" s="65"/>
      <c r="N501" s="65"/>
      <c r="P501" s="41"/>
      <c r="Q501" s="1"/>
      <c r="XFB501" s="0"/>
      <c r="XFC501" s="0"/>
    </row>
    <row r="502" s="40" customFormat="true" ht="46.25" hidden="false" customHeight="false" outlineLevel="0" collapsed="false">
      <c r="A502" s="32" t="s">
        <v>971</v>
      </c>
      <c r="B502" s="33" t="s">
        <v>972</v>
      </c>
      <c r="C502" s="34" t="s">
        <v>57</v>
      </c>
      <c r="D502" s="35" t="n">
        <v>6</v>
      </c>
      <c r="E502" s="36" t="n">
        <v>1868.686001</v>
      </c>
      <c r="F502" s="68" t="n">
        <v>0</v>
      </c>
      <c r="G502" s="69" t="n">
        <f aca="false">F502*E502</f>
        <v>0</v>
      </c>
      <c r="H502" s="70" t="n">
        <f aca="false">F502/D502</f>
        <v>0</v>
      </c>
      <c r="I502" s="80"/>
      <c r="J502" s="71" t="n">
        <f aca="false">I502*E502</f>
        <v>0</v>
      </c>
      <c r="K502" s="70" t="n">
        <f aca="false">I502/D502</f>
        <v>0</v>
      </c>
      <c r="L502" s="72" t="n">
        <f aca="false">F502+I502</f>
        <v>0</v>
      </c>
      <c r="M502" s="73" t="n">
        <f aca="false">G502+J502</f>
        <v>0</v>
      </c>
      <c r="N502" s="74" t="n">
        <f aca="false">H502+K502</f>
        <v>0</v>
      </c>
      <c r="P502" s="41"/>
      <c r="Q502" s="1"/>
      <c r="XFB502" s="0"/>
      <c r="XFC502" s="0"/>
    </row>
    <row r="503" s="40" customFormat="true" ht="46.25" hidden="false" customHeight="false" outlineLevel="0" collapsed="false">
      <c r="A503" s="32" t="s">
        <v>973</v>
      </c>
      <c r="B503" s="33" t="s">
        <v>974</v>
      </c>
      <c r="C503" s="34" t="s">
        <v>57</v>
      </c>
      <c r="D503" s="35" t="n">
        <v>6</v>
      </c>
      <c r="E503" s="36" t="n">
        <v>2034.621407</v>
      </c>
      <c r="F503" s="68" t="n">
        <v>0</v>
      </c>
      <c r="G503" s="69" t="n">
        <f aca="false">F503*E503</f>
        <v>0</v>
      </c>
      <c r="H503" s="70" t="n">
        <f aca="false">F503/D503</f>
        <v>0</v>
      </c>
      <c r="I503" s="80"/>
      <c r="J503" s="71" t="n">
        <f aca="false">I503*E503</f>
        <v>0</v>
      </c>
      <c r="K503" s="70" t="n">
        <f aca="false">I503/D503</f>
        <v>0</v>
      </c>
      <c r="L503" s="72" t="n">
        <f aca="false">F503+I503</f>
        <v>0</v>
      </c>
      <c r="M503" s="73" t="n">
        <f aca="false">G503+J503</f>
        <v>0</v>
      </c>
      <c r="N503" s="74" t="n">
        <f aca="false">H503+K503</f>
        <v>0</v>
      </c>
      <c r="P503" s="41"/>
      <c r="Q503" s="1"/>
      <c r="XFB503" s="0"/>
      <c r="XFC503" s="0"/>
    </row>
    <row r="504" s="40" customFormat="true" ht="46.25" hidden="false" customHeight="false" outlineLevel="0" collapsed="false">
      <c r="A504" s="32" t="s">
        <v>975</v>
      </c>
      <c r="B504" s="33" t="s">
        <v>976</v>
      </c>
      <c r="C504" s="34" t="s">
        <v>57</v>
      </c>
      <c r="D504" s="35" t="n">
        <v>10</v>
      </c>
      <c r="E504" s="36" t="n">
        <v>3029.459524</v>
      </c>
      <c r="F504" s="68" t="n">
        <v>0</v>
      </c>
      <c r="G504" s="69" t="n">
        <f aca="false">F504*E504</f>
        <v>0</v>
      </c>
      <c r="H504" s="70" t="n">
        <f aca="false">F504/D504</f>
        <v>0</v>
      </c>
      <c r="I504" s="80"/>
      <c r="J504" s="71" t="n">
        <f aca="false">I504*E504</f>
        <v>0</v>
      </c>
      <c r="K504" s="70" t="n">
        <f aca="false">I504/D504</f>
        <v>0</v>
      </c>
      <c r="L504" s="72" t="n">
        <f aca="false">F504+I504</f>
        <v>0</v>
      </c>
      <c r="M504" s="73" t="n">
        <f aca="false">G504+J504</f>
        <v>0</v>
      </c>
      <c r="N504" s="74" t="n">
        <f aca="false">H504+K504</f>
        <v>0</v>
      </c>
      <c r="P504" s="41"/>
      <c r="Q504" s="1"/>
      <c r="XFB504" s="0"/>
      <c r="XFC504" s="0"/>
    </row>
    <row r="505" s="40" customFormat="true" ht="23.85" hidden="false" customHeight="false" outlineLevel="0" collapsed="false">
      <c r="A505" s="32" t="s">
        <v>977</v>
      </c>
      <c r="B505" s="33" t="s">
        <v>978</v>
      </c>
      <c r="C505" s="34" t="s">
        <v>93</v>
      </c>
      <c r="D505" s="35" t="n">
        <v>7</v>
      </c>
      <c r="E505" s="36" t="n">
        <v>8727.303221</v>
      </c>
      <c r="F505" s="68" t="n">
        <v>0</v>
      </c>
      <c r="G505" s="69" t="n">
        <f aca="false">F505*E505</f>
        <v>0</v>
      </c>
      <c r="H505" s="70" t="n">
        <f aca="false">F505/D505</f>
        <v>0</v>
      </c>
      <c r="I505" s="80"/>
      <c r="J505" s="71" t="n">
        <f aca="false">I505*E505</f>
        <v>0</v>
      </c>
      <c r="K505" s="70" t="n">
        <f aca="false">I505/D505</f>
        <v>0</v>
      </c>
      <c r="L505" s="72" t="n">
        <f aca="false">F505+I505</f>
        <v>0</v>
      </c>
      <c r="M505" s="73" t="n">
        <f aca="false">G505+J505</f>
        <v>0</v>
      </c>
      <c r="N505" s="74" t="n">
        <f aca="false">H505+K505</f>
        <v>0</v>
      </c>
      <c r="P505" s="41"/>
      <c r="Q505" s="1"/>
      <c r="XFB505" s="0"/>
      <c r="XFC505" s="0"/>
    </row>
    <row r="506" s="40" customFormat="true" ht="23.85" hidden="false" customHeight="false" outlineLevel="0" collapsed="false">
      <c r="A506" s="32" t="s">
        <v>979</v>
      </c>
      <c r="B506" s="33" t="s">
        <v>980</v>
      </c>
      <c r="C506" s="34" t="s">
        <v>93</v>
      </c>
      <c r="D506" s="35" t="n">
        <v>9</v>
      </c>
      <c r="E506" s="36" t="n">
        <v>9303.708596</v>
      </c>
      <c r="F506" s="68" t="n">
        <v>0</v>
      </c>
      <c r="G506" s="69" t="n">
        <f aca="false">F506*E506</f>
        <v>0</v>
      </c>
      <c r="H506" s="70" t="n">
        <f aca="false">F506/D506</f>
        <v>0</v>
      </c>
      <c r="I506" s="80"/>
      <c r="J506" s="71" t="n">
        <f aca="false">I506*E506</f>
        <v>0</v>
      </c>
      <c r="K506" s="70" t="n">
        <f aca="false">I506/D506</f>
        <v>0</v>
      </c>
      <c r="L506" s="72" t="n">
        <f aca="false">F506+I506</f>
        <v>0</v>
      </c>
      <c r="M506" s="73" t="n">
        <f aca="false">G506+J506</f>
        <v>0</v>
      </c>
      <c r="N506" s="74" t="n">
        <f aca="false">H506+K506</f>
        <v>0</v>
      </c>
      <c r="P506" s="41"/>
      <c r="Q506" s="1"/>
      <c r="XFB506" s="0"/>
      <c r="XFC506" s="0"/>
    </row>
    <row r="507" s="40" customFormat="true" ht="23.85" hidden="false" customHeight="false" outlineLevel="0" collapsed="false">
      <c r="A507" s="32" t="s">
        <v>981</v>
      </c>
      <c r="B507" s="33" t="s">
        <v>982</v>
      </c>
      <c r="C507" s="34" t="s">
        <v>93</v>
      </c>
      <c r="D507" s="35" t="n">
        <v>6</v>
      </c>
      <c r="E507" s="36" t="n">
        <v>834.357615</v>
      </c>
      <c r="F507" s="68" t="n">
        <v>0</v>
      </c>
      <c r="G507" s="69" t="n">
        <f aca="false">F507*E507</f>
        <v>0</v>
      </c>
      <c r="H507" s="70" t="n">
        <f aca="false">F507/D507</f>
        <v>0</v>
      </c>
      <c r="I507" s="80"/>
      <c r="J507" s="71" t="n">
        <f aca="false">I507*E507</f>
        <v>0</v>
      </c>
      <c r="K507" s="70" t="n">
        <f aca="false">I507/D507</f>
        <v>0</v>
      </c>
      <c r="L507" s="72" t="n">
        <f aca="false">F507+I507</f>
        <v>0</v>
      </c>
      <c r="M507" s="73" t="n">
        <f aca="false">G507+J507</f>
        <v>0</v>
      </c>
      <c r="N507" s="74" t="n">
        <f aca="false">H507+K507</f>
        <v>0</v>
      </c>
      <c r="P507" s="41"/>
      <c r="Q507" s="1"/>
      <c r="XFB507" s="0"/>
      <c r="XFC507" s="0"/>
    </row>
    <row r="508" s="40" customFormat="true" ht="15" hidden="false" customHeight="false" outlineLevel="0" collapsed="false">
      <c r="A508" s="76" t="s">
        <v>983</v>
      </c>
      <c r="B508" s="78" t="s">
        <v>419</v>
      </c>
      <c r="C508" s="58"/>
      <c r="D508" s="59"/>
      <c r="E508" s="60"/>
      <c r="F508" s="61"/>
      <c r="G508" s="62"/>
      <c r="H508" s="63"/>
      <c r="I508" s="79"/>
      <c r="J508" s="62"/>
      <c r="K508" s="63"/>
      <c r="L508" s="65"/>
      <c r="M508" s="65"/>
      <c r="N508" s="65"/>
      <c r="P508" s="41"/>
      <c r="Q508" s="1"/>
      <c r="XFB508" s="0"/>
      <c r="XFC508" s="0"/>
    </row>
    <row r="509" s="40" customFormat="true" ht="60.45" hidden="false" customHeight="false" outlineLevel="0" collapsed="false">
      <c r="A509" s="32" t="s">
        <v>984</v>
      </c>
      <c r="B509" s="33" t="s">
        <v>985</v>
      </c>
      <c r="C509" s="34" t="s">
        <v>93</v>
      </c>
      <c r="D509" s="35" t="n">
        <v>1</v>
      </c>
      <c r="E509" s="36" t="n">
        <v>174221.77</v>
      </c>
      <c r="F509" s="68" t="n">
        <v>0</v>
      </c>
      <c r="G509" s="69" t="n">
        <f aca="false">F509*E509</f>
        <v>0</v>
      </c>
      <c r="H509" s="70" t="n">
        <f aca="false">F509/D509</f>
        <v>0</v>
      </c>
      <c r="I509" s="80"/>
      <c r="J509" s="71" t="n">
        <f aca="false">I509*E509</f>
        <v>0</v>
      </c>
      <c r="K509" s="70" t="n">
        <f aca="false">I509/D509</f>
        <v>0</v>
      </c>
      <c r="L509" s="72" t="n">
        <f aca="false">F509+I509</f>
        <v>0</v>
      </c>
      <c r="M509" s="73" t="n">
        <f aca="false">G509+J509</f>
        <v>0</v>
      </c>
      <c r="N509" s="74" t="n">
        <f aca="false">H509+K509</f>
        <v>0</v>
      </c>
      <c r="P509" s="41"/>
      <c r="Q509" s="1"/>
      <c r="XFB509" s="0"/>
      <c r="XFC509" s="0"/>
    </row>
    <row r="510" s="40" customFormat="true" ht="72.25" hidden="false" customHeight="false" outlineLevel="0" collapsed="false">
      <c r="A510" s="32" t="s">
        <v>986</v>
      </c>
      <c r="B510" s="33" t="s">
        <v>987</v>
      </c>
      <c r="C510" s="34" t="s">
        <v>93</v>
      </c>
      <c r="D510" s="35" t="n">
        <v>1</v>
      </c>
      <c r="E510" s="36" t="n">
        <v>196730.18</v>
      </c>
      <c r="F510" s="68" t="n">
        <v>0</v>
      </c>
      <c r="G510" s="69" t="n">
        <f aca="false">F510*E510</f>
        <v>0</v>
      </c>
      <c r="H510" s="70" t="n">
        <f aca="false">F510/D510</f>
        <v>0</v>
      </c>
      <c r="I510" s="80"/>
      <c r="J510" s="71" t="n">
        <f aca="false">I510*E510</f>
        <v>0</v>
      </c>
      <c r="K510" s="70" t="n">
        <f aca="false">I510/D510</f>
        <v>0</v>
      </c>
      <c r="L510" s="72" t="n">
        <f aca="false">F510+I510</f>
        <v>0</v>
      </c>
      <c r="M510" s="73" t="n">
        <f aca="false">G510+J510</f>
        <v>0</v>
      </c>
      <c r="N510" s="74" t="n">
        <f aca="false">H510+K510</f>
        <v>0</v>
      </c>
      <c r="P510" s="41"/>
      <c r="Q510" s="1"/>
      <c r="XFB510" s="0"/>
      <c r="XFC510" s="0"/>
    </row>
    <row r="511" s="40" customFormat="true" ht="13.8" hidden="false" customHeight="false" outlineLevel="0" collapsed="false">
      <c r="A511" s="47" t="n">
        <v>19</v>
      </c>
      <c r="B511" s="75" t="s">
        <v>988</v>
      </c>
      <c r="C511" s="49"/>
      <c r="D511" s="50"/>
      <c r="E511" s="51"/>
      <c r="F511" s="52"/>
      <c r="G511" s="53"/>
      <c r="H511" s="54"/>
      <c r="I511" s="50"/>
      <c r="J511" s="55" t="n">
        <f aca="false">SUM(J513:J527)</f>
        <v>0</v>
      </c>
      <c r="K511" s="54"/>
      <c r="L511" s="53"/>
      <c r="M511" s="53"/>
      <c r="N511" s="54"/>
      <c r="P511" s="41"/>
      <c r="Q511" s="1"/>
      <c r="XFB511" s="0"/>
      <c r="XFC511" s="0"/>
    </row>
    <row r="512" s="40" customFormat="true" ht="15" hidden="false" customHeight="false" outlineLevel="0" collapsed="false">
      <c r="A512" s="76" t="s">
        <v>989</v>
      </c>
      <c r="B512" s="78" t="s">
        <v>990</v>
      </c>
      <c r="C512" s="58"/>
      <c r="D512" s="59"/>
      <c r="E512" s="60"/>
      <c r="F512" s="61"/>
      <c r="G512" s="62"/>
      <c r="H512" s="63"/>
      <c r="I512" s="79"/>
      <c r="J512" s="62"/>
      <c r="K512" s="63"/>
      <c r="L512" s="65"/>
      <c r="M512" s="65"/>
      <c r="N512" s="65"/>
      <c r="P512" s="41"/>
      <c r="Q512" s="1"/>
      <c r="XFB512" s="0"/>
      <c r="XFC512" s="0"/>
    </row>
    <row r="513" s="40" customFormat="true" ht="25.1" hidden="false" customHeight="false" outlineLevel="0" collapsed="false">
      <c r="A513" s="32" t="s">
        <v>991</v>
      </c>
      <c r="B513" s="33" t="s">
        <v>992</v>
      </c>
      <c r="C513" s="34" t="s">
        <v>31</v>
      </c>
      <c r="D513" s="35" t="n">
        <v>4188.88</v>
      </c>
      <c r="E513" s="36" t="n">
        <v>13.578732</v>
      </c>
      <c r="F513" s="68" t="n">
        <v>0</v>
      </c>
      <c r="G513" s="69" t="n">
        <f aca="false">F513*E513</f>
        <v>0</v>
      </c>
      <c r="H513" s="70" t="n">
        <f aca="false">F513/D513</f>
        <v>0</v>
      </c>
      <c r="I513" s="80"/>
      <c r="J513" s="71" t="n">
        <f aca="false">I513*E513</f>
        <v>0</v>
      </c>
      <c r="K513" s="70" t="n">
        <f aca="false">I513/D513</f>
        <v>0</v>
      </c>
      <c r="L513" s="72" t="n">
        <f aca="false">F513+I513</f>
        <v>0</v>
      </c>
      <c r="M513" s="73" t="n">
        <f aca="false">G513+J513</f>
        <v>0</v>
      </c>
      <c r="N513" s="74" t="n">
        <f aca="false">H513+K513</f>
        <v>0</v>
      </c>
      <c r="P513" s="41"/>
      <c r="Q513" s="1"/>
      <c r="XFB513" s="0"/>
      <c r="XFC513" s="0"/>
    </row>
    <row r="514" s="40" customFormat="true" ht="35.05" hidden="false" customHeight="false" outlineLevel="0" collapsed="false">
      <c r="A514" s="32" t="s">
        <v>993</v>
      </c>
      <c r="B514" s="33" t="s">
        <v>994</v>
      </c>
      <c r="C514" s="34" t="s">
        <v>31</v>
      </c>
      <c r="D514" s="35" t="n">
        <v>138.5</v>
      </c>
      <c r="E514" s="36" t="n">
        <v>28.346562</v>
      </c>
      <c r="F514" s="68" t="n">
        <v>0</v>
      </c>
      <c r="G514" s="69" t="n">
        <f aca="false">F514*E514</f>
        <v>0</v>
      </c>
      <c r="H514" s="70" t="n">
        <f aca="false">F514/D514</f>
        <v>0</v>
      </c>
      <c r="I514" s="80"/>
      <c r="J514" s="71" t="n">
        <f aca="false">I514*E514</f>
        <v>0</v>
      </c>
      <c r="K514" s="70" t="n">
        <f aca="false">I514/D514</f>
        <v>0</v>
      </c>
      <c r="L514" s="72" t="n">
        <f aca="false">F514+I514</f>
        <v>0</v>
      </c>
      <c r="M514" s="73" t="n">
        <f aca="false">G514+J514</f>
        <v>0</v>
      </c>
      <c r="N514" s="74" t="n">
        <f aca="false">H514+K514</f>
        <v>0</v>
      </c>
      <c r="P514" s="41"/>
      <c r="Q514" s="1"/>
      <c r="XFB514" s="0"/>
      <c r="XFC514" s="0"/>
    </row>
    <row r="515" s="40" customFormat="true" ht="35.05" hidden="false" customHeight="false" outlineLevel="0" collapsed="false">
      <c r="A515" s="32" t="s">
        <v>995</v>
      </c>
      <c r="B515" s="33" t="s">
        <v>996</v>
      </c>
      <c r="C515" s="34" t="s">
        <v>31</v>
      </c>
      <c r="D515" s="35" t="n">
        <v>2074.93</v>
      </c>
      <c r="E515" s="36" t="n">
        <v>27.528258</v>
      </c>
      <c r="F515" s="68" t="n">
        <v>0</v>
      </c>
      <c r="G515" s="69" t="n">
        <f aca="false">F515*E515</f>
        <v>0</v>
      </c>
      <c r="H515" s="70" t="n">
        <f aca="false">F515/D515</f>
        <v>0</v>
      </c>
      <c r="I515" s="80"/>
      <c r="J515" s="71" t="n">
        <f aca="false">I515*E515</f>
        <v>0</v>
      </c>
      <c r="K515" s="70" t="n">
        <f aca="false">I515/D515</f>
        <v>0</v>
      </c>
      <c r="L515" s="72" t="n">
        <f aca="false">F515+I515</f>
        <v>0</v>
      </c>
      <c r="M515" s="73" t="n">
        <f aca="false">G515+J515</f>
        <v>0</v>
      </c>
      <c r="N515" s="74" t="n">
        <f aca="false">H515+K515</f>
        <v>0</v>
      </c>
      <c r="P515" s="41"/>
      <c r="Q515" s="1"/>
      <c r="XFB515" s="0"/>
      <c r="XFC515" s="0"/>
    </row>
    <row r="516" s="40" customFormat="true" ht="35.05" hidden="false" customHeight="false" outlineLevel="0" collapsed="false">
      <c r="A516" s="32" t="s">
        <v>997</v>
      </c>
      <c r="B516" s="33" t="s">
        <v>998</v>
      </c>
      <c r="C516" s="34" t="s">
        <v>31</v>
      </c>
      <c r="D516" s="35" t="n">
        <v>340.55</v>
      </c>
      <c r="E516" s="36" t="n">
        <v>26.160156</v>
      </c>
      <c r="F516" s="68" t="n">
        <v>0</v>
      </c>
      <c r="G516" s="69" t="n">
        <f aca="false">F516*E516</f>
        <v>0</v>
      </c>
      <c r="H516" s="70" t="n">
        <f aca="false">F516/D516</f>
        <v>0</v>
      </c>
      <c r="I516" s="80"/>
      <c r="J516" s="71" t="n">
        <f aca="false">I516*E516</f>
        <v>0</v>
      </c>
      <c r="K516" s="70" t="n">
        <f aca="false">I516/D516</f>
        <v>0</v>
      </c>
      <c r="L516" s="72" t="n">
        <f aca="false">F516+I516</f>
        <v>0</v>
      </c>
      <c r="M516" s="73" t="n">
        <f aca="false">G516+J516</f>
        <v>0</v>
      </c>
      <c r="N516" s="74" t="n">
        <f aca="false">H516+K516</f>
        <v>0</v>
      </c>
      <c r="P516" s="41"/>
      <c r="Q516" s="1"/>
      <c r="XFB516" s="0"/>
      <c r="XFC516" s="0"/>
    </row>
    <row r="517" s="40" customFormat="true" ht="36.9" hidden="false" customHeight="false" outlineLevel="0" collapsed="false">
      <c r="A517" s="32" t="s">
        <v>999</v>
      </c>
      <c r="B517" s="33" t="s">
        <v>1000</v>
      </c>
      <c r="C517" s="34" t="s">
        <v>31</v>
      </c>
      <c r="D517" s="35" t="n">
        <v>1634.9</v>
      </c>
      <c r="E517" s="36" t="n">
        <v>20.035662</v>
      </c>
      <c r="F517" s="68" t="n">
        <v>0</v>
      </c>
      <c r="G517" s="69" t="n">
        <f aca="false">F517*E517</f>
        <v>0</v>
      </c>
      <c r="H517" s="70" t="n">
        <f aca="false">F517/D517</f>
        <v>0</v>
      </c>
      <c r="I517" s="80"/>
      <c r="J517" s="71" t="n">
        <f aca="false">I517*E517</f>
        <v>0</v>
      </c>
      <c r="K517" s="70" t="n">
        <f aca="false">I517/D517</f>
        <v>0</v>
      </c>
      <c r="L517" s="72" t="n">
        <f aca="false">F517+I517</f>
        <v>0</v>
      </c>
      <c r="M517" s="73" t="n">
        <f aca="false">G517+J517</f>
        <v>0</v>
      </c>
      <c r="N517" s="74" t="n">
        <f aca="false">H517+K517</f>
        <v>0</v>
      </c>
      <c r="P517" s="41"/>
      <c r="Q517" s="1"/>
      <c r="XFB517" s="0"/>
      <c r="XFC517" s="0"/>
    </row>
    <row r="518" s="40" customFormat="true" ht="15" hidden="false" customHeight="false" outlineLevel="0" collapsed="false">
      <c r="A518" s="76" t="s">
        <v>1001</v>
      </c>
      <c r="B518" s="78" t="s">
        <v>1002</v>
      </c>
      <c r="C518" s="58"/>
      <c r="D518" s="59"/>
      <c r="E518" s="60"/>
      <c r="F518" s="61"/>
      <c r="G518" s="62"/>
      <c r="H518" s="63"/>
      <c r="I518" s="79"/>
      <c r="J518" s="62"/>
      <c r="K518" s="63"/>
      <c r="L518" s="65"/>
      <c r="M518" s="65"/>
      <c r="N518" s="65"/>
      <c r="P518" s="41"/>
      <c r="Q518" s="1"/>
      <c r="XFB518" s="0"/>
      <c r="XFC518" s="0"/>
    </row>
    <row r="519" s="40" customFormat="true" ht="36.9" hidden="false" customHeight="false" outlineLevel="0" collapsed="false">
      <c r="A519" s="32" t="s">
        <v>1003</v>
      </c>
      <c r="B519" s="33" t="s">
        <v>1004</v>
      </c>
      <c r="C519" s="34" t="s">
        <v>31</v>
      </c>
      <c r="D519" s="35" t="n">
        <v>42.24</v>
      </c>
      <c r="E519" s="36" t="n">
        <v>23.858676</v>
      </c>
      <c r="F519" s="68" t="n">
        <v>0</v>
      </c>
      <c r="G519" s="69" t="n">
        <f aca="false">F519*E519</f>
        <v>0</v>
      </c>
      <c r="H519" s="70" t="n">
        <f aca="false">F519/D519</f>
        <v>0</v>
      </c>
      <c r="I519" s="80"/>
      <c r="J519" s="71" t="n">
        <f aca="false">I519*E519</f>
        <v>0</v>
      </c>
      <c r="K519" s="70" t="n">
        <f aca="false">I519/D519</f>
        <v>0</v>
      </c>
      <c r="L519" s="72" t="n">
        <f aca="false">F519+I519</f>
        <v>0</v>
      </c>
      <c r="M519" s="73" t="n">
        <f aca="false">G519+J519</f>
        <v>0</v>
      </c>
      <c r="N519" s="74" t="n">
        <f aca="false">H519+K519</f>
        <v>0</v>
      </c>
      <c r="P519" s="41"/>
      <c r="Q519" s="1"/>
      <c r="XFB519" s="0"/>
      <c r="XFC519" s="0"/>
    </row>
    <row r="520" s="40" customFormat="true" ht="15" hidden="false" customHeight="false" outlineLevel="0" collapsed="false">
      <c r="A520" s="76" t="s">
        <v>1005</v>
      </c>
      <c r="B520" s="78" t="s">
        <v>1006</v>
      </c>
      <c r="C520" s="58"/>
      <c r="D520" s="59"/>
      <c r="E520" s="60"/>
      <c r="F520" s="61"/>
      <c r="G520" s="62"/>
      <c r="H520" s="63"/>
      <c r="I520" s="79"/>
      <c r="J520" s="62"/>
      <c r="K520" s="63"/>
      <c r="L520" s="65"/>
      <c r="M520" s="65"/>
      <c r="N520" s="65"/>
      <c r="P520" s="41"/>
      <c r="Q520" s="1"/>
      <c r="XFB520" s="0"/>
      <c r="XFC520" s="0"/>
    </row>
    <row r="521" s="40" customFormat="true" ht="35.05" hidden="false" customHeight="false" outlineLevel="0" collapsed="false">
      <c r="A521" s="32" t="s">
        <v>1007</v>
      </c>
      <c r="B521" s="33" t="s">
        <v>1008</v>
      </c>
      <c r="C521" s="34" t="s">
        <v>31</v>
      </c>
      <c r="D521" s="35" t="n">
        <v>151.2</v>
      </c>
      <c r="E521" s="36" t="n">
        <v>20.636604</v>
      </c>
      <c r="F521" s="68" t="n">
        <v>0</v>
      </c>
      <c r="G521" s="69" t="n">
        <f aca="false">F521*E521</f>
        <v>0</v>
      </c>
      <c r="H521" s="70" t="n">
        <f aca="false">F521/D521</f>
        <v>0</v>
      </c>
      <c r="I521" s="80"/>
      <c r="J521" s="71" t="n">
        <f aca="false">I521*E521</f>
        <v>0</v>
      </c>
      <c r="K521" s="70" t="n">
        <f aca="false">I521/D521</f>
        <v>0</v>
      </c>
      <c r="L521" s="72" t="n">
        <f aca="false">F521+I521</f>
        <v>0</v>
      </c>
      <c r="M521" s="73" t="n">
        <f aca="false">G521+J521</f>
        <v>0</v>
      </c>
      <c r="N521" s="74" t="n">
        <f aca="false">H521+K521</f>
        <v>0</v>
      </c>
      <c r="P521" s="41"/>
      <c r="Q521" s="1"/>
      <c r="XFB521" s="0"/>
      <c r="XFC521" s="0"/>
    </row>
    <row r="522" s="40" customFormat="true" ht="35.05" hidden="false" customHeight="false" outlineLevel="0" collapsed="false">
      <c r="A522" s="32" t="s">
        <v>1009</v>
      </c>
      <c r="B522" s="33" t="s">
        <v>1010</v>
      </c>
      <c r="C522" s="34" t="s">
        <v>31</v>
      </c>
      <c r="D522" s="35" t="n">
        <v>151.2</v>
      </c>
      <c r="E522" s="36" t="n">
        <v>26.134584</v>
      </c>
      <c r="F522" s="68" t="n">
        <v>0</v>
      </c>
      <c r="G522" s="69" t="n">
        <f aca="false">F522*E522</f>
        <v>0</v>
      </c>
      <c r="H522" s="70" t="n">
        <f aca="false">F522/D522</f>
        <v>0</v>
      </c>
      <c r="I522" s="80"/>
      <c r="J522" s="71" t="n">
        <f aca="false">I522*E522</f>
        <v>0</v>
      </c>
      <c r="K522" s="70" t="n">
        <f aca="false">I522/D522</f>
        <v>0</v>
      </c>
      <c r="L522" s="72" t="n">
        <f aca="false">F522+I522</f>
        <v>0</v>
      </c>
      <c r="M522" s="73" t="n">
        <f aca="false">G522+J522</f>
        <v>0</v>
      </c>
      <c r="N522" s="74" t="n">
        <f aca="false">H522+K522</f>
        <v>0</v>
      </c>
      <c r="P522" s="41"/>
      <c r="Q522" s="1"/>
      <c r="XFB522" s="0"/>
      <c r="XFC522" s="0"/>
    </row>
    <row r="523" s="40" customFormat="true" ht="15" hidden="false" customHeight="false" outlineLevel="0" collapsed="false">
      <c r="A523" s="76" t="s">
        <v>1011</v>
      </c>
      <c r="B523" s="78" t="s">
        <v>1012</v>
      </c>
      <c r="C523" s="58"/>
      <c r="D523" s="59"/>
      <c r="E523" s="60"/>
      <c r="F523" s="61"/>
      <c r="G523" s="62"/>
      <c r="H523" s="63"/>
      <c r="I523" s="79"/>
      <c r="J523" s="62"/>
      <c r="K523" s="63"/>
      <c r="L523" s="65"/>
      <c r="M523" s="65"/>
      <c r="N523" s="65"/>
      <c r="P523" s="41"/>
      <c r="Q523" s="1"/>
      <c r="XFB523" s="0"/>
      <c r="XFC523" s="0"/>
    </row>
    <row r="524" s="40" customFormat="true" ht="36.9" hidden="false" customHeight="false" outlineLevel="0" collapsed="false">
      <c r="A524" s="32" t="s">
        <v>1013</v>
      </c>
      <c r="B524" s="33" t="s">
        <v>1014</v>
      </c>
      <c r="C524" s="34" t="s">
        <v>31</v>
      </c>
      <c r="D524" s="35" t="n">
        <v>184</v>
      </c>
      <c r="E524" s="36" t="n">
        <v>36.913182</v>
      </c>
      <c r="F524" s="68" t="n">
        <v>0</v>
      </c>
      <c r="G524" s="69" t="n">
        <f aca="false">F524*E524</f>
        <v>0</v>
      </c>
      <c r="H524" s="70" t="n">
        <f aca="false">F524/D524</f>
        <v>0</v>
      </c>
      <c r="I524" s="80"/>
      <c r="J524" s="71" t="n">
        <f aca="false">I524*E524</f>
        <v>0</v>
      </c>
      <c r="K524" s="70" t="n">
        <f aca="false">I524/D524</f>
        <v>0</v>
      </c>
      <c r="L524" s="72" t="n">
        <f aca="false">F524+I524</f>
        <v>0</v>
      </c>
      <c r="M524" s="73" t="n">
        <f aca="false">G524+J524</f>
        <v>0</v>
      </c>
      <c r="N524" s="74" t="n">
        <f aca="false">H524+K524</f>
        <v>0</v>
      </c>
      <c r="P524" s="41"/>
      <c r="Q524" s="1"/>
      <c r="XFB524" s="0"/>
      <c r="XFC524" s="0"/>
    </row>
    <row r="525" s="40" customFormat="true" ht="15" hidden="false" customHeight="false" outlineLevel="0" collapsed="false">
      <c r="A525" s="76" t="s">
        <v>1015</v>
      </c>
      <c r="B525" s="78" t="s">
        <v>1016</v>
      </c>
      <c r="C525" s="58"/>
      <c r="D525" s="59"/>
      <c r="E525" s="60"/>
      <c r="F525" s="61"/>
      <c r="G525" s="62"/>
      <c r="H525" s="63"/>
      <c r="I525" s="79"/>
      <c r="J525" s="62"/>
      <c r="K525" s="63"/>
      <c r="L525" s="65"/>
      <c r="M525" s="65"/>
      <c r="N525" s="65"/>
      <c r="P525" s="41"/>
      <c r="Q525" s="1"/>
      <c r="XFB525" s="0"/>
      <c r="XFC525" s="0"/>
    </row>
    <row r="526" s="40" customFormat="true" ht="35.05" hidden="false" customHeight="false" outlineLevel="0" collapsed="false">
      <c r="A526" s="32" t="s">
        <v>1017</v>
      </c>
      <c r="B526" s="33" t="s">
        <v>1004</v>
      </c>
      <c r="C526" s="34" t="s">
        <v>31</v>
      </c>
      <c r="D526" s="35" t="n">
        <v>1042</v>
      </c>
      <c r="E526" s="36" t="n">
        <v>23.858676</v>
      </c>
      <c r="F526" s="68" t="n">
        <v>0</v>
      </c>
      <c r="G526" s="69" t="n">
        <f aca="false">F526*E526</f>
        <v>0</v>
      </c>
      <c r="H526" s="70" t="n">
        <f aca="false">F526/D526</f>
        <v>0</v>
      </c>
      <c r="I526" s="80"/>
      <c r="J526" s="71" t="n">
        <f aca="false">I526*E526</f>
        <v>0</v>
      </c>
      <c r="K526" s="70" t="n">
        <f aca="false">I526/D526</f>
        <v>0</v>
      </c>
      <c r="L526" s="72" t="n">
        <f aca="false">F526+I526</f>
        <v>0</v>
      </c>
      <c r="M526" s="73" t="n">
        <f aca="false">G526+J526</f>
        <v>0</v>
      </c>
      <c r="N526" s="74" t="n">
        <f aca="false">H526+K526</f>
        <v>0</v>
      </c>
      <c r="P526" s="41"/>
      <c r="Q526" s="1"/>
      <c r="XFB526" s="0"/>
      <c r="XFC526" s="0"/>
    </row>
    <row r="527" s="40" customFormat="true" ht="35.05" hidden="false" customHeight="false" outlineLevel="0" collapsed="false">
      <c r="A527" s="32" t="s">
        <v>1018</v>
      </c>
      <c r="B527" s="33" t="s">
        <v>1019</v>
      </c>
      <c r="C527" s="34" t="s">
        <v>31</v>
      </c>
      <c r="D527" s="35" t="n">
        <v>148.5</v>
      </c>
      <c r="E527" s="36" t="n">
        <v>23.858676</v>
      </c>
      <c r="F527" s="68" t="n">
        <v>0</v>
      </c>
      <c r="G527" s="69" t="n">
        <f aca="false">F527*E527</f>
        <v>0</v>
      </c>
      <c r="H527" s="70" t="n">
        <f aca="false">F527/D527</f>
        <v>0</v>
      </c>
      <c r="I527" s="80"/>
      <c r="J527" s="71" t="n">
        <f aca="false">I527*E527</f>
        <v>0</v>
      </c>
      <c r="K527" s="70" t="n">
        <f aca="false">I527/D527</f>
        <v>0</v>
      </c>
      <c r="L527" s="72" t="n">
        <f aca="false">F527+I527</f>
        <v>0</v>
      </c>
      <c r="M527" s="73" t="n">
        <f aca="false">G527+J527</f>
        <v>0</v>
      </c>
      <c r="N527" s="74" t="n">
        <f aca="false">H527+K527</f>
        <v>0</v>
      </c>
      <c r="P527" s="41"/>
      <c r="Q527" s="1"/>
      <c r="XFB527" s="0"/>
      <c r="XFC527" s="0"/>
    </row>
    <row r="528" s="40" customFormat="true" ht="13.8" hidden="false" customHeight="false" outlineLevel="0" collapsed="false">
      <c r="A528" s="47" t="n">
        <v>20</v>
      </c>
      <c r="B528" s="75" t="s">
        <v>1020</v>
      </c>
      <c r="C528" s="49"/>
      <c r="D528" s="50"/>
      <c r="E528" s="51"/>
      <c r="F528" s="52"/>
      <c r="G528" s="53"/>
      <c r="H528" s="54"/>
      <c r="I528" s="50"/>
      <c r="J528" s="55" t="n">
        <f aca="false">SUM(J530:J545)</f>
        <v>0</v>
      </c>
      <c r="K528" s="54"/>
      <c r="L528" s="53"/>
      <c r="M528" s="53"/>
      <c r="N528" s="54"/>
      <c r="P528" s="41"/>
      <c r="Q528" s="1"/>
      <c r="XFB528" s="0"/>
      <c r="XFC528" s="0"/>
    </row>
    <row r="529" s="40" customFormat="true" ht="15" hidden="false" customHeight="false" outlineLevel="0" collapsed="false">
      <c r="A529" s="76" t="s">
        <v>1021</v>
      </c>
      <c r="B529" s="78" t="s">
        <v>1022</v>
      </c>
      <c r="C529" s="58"/>
      <c r="D529" s="59"/>
      <c r="E529" s="60"/>
      <c r="F529" s="61"/>
      <c r="G529" s="62"/>
      <c r="H529" s="63"/>
      <c r="I529" s="79"/>
      <c r="J529" s="62"/>
      <c r="K529" s="63"/>
      <c r="L529" s="65"/>
      <c r="M529" s="65"/>
      <c r="N529" s="65"/>
      <c r="P529" s="41"/>
      <c r="Q529" s="1"/>
      <c r="XFB529" s="0"/>
      <c r="XFC529" s="0"/>
    </row>
    <row r="530" s="40" customFormat="true" ht="36.9" hidden="false" customHeight="false" outlineLevel="0" collapsed="false">
      <c r="A530" s="32" t="s">
        <v>1023</v>
      </c>
      <c r="B530" s="33" t="s">
        <v>1024</v>
      </c>
      <c r="C530" s="34" t="s">
        <v>46</v>
      </c>
      <c r="D530" s="35" t="n">
        <v>104</v>
      </c>
      <c r="E530" s="36" t="n">
        <v>56.015466</v>
      </c>
      <c r="F530" s="68" t="n">
        <v>0</v>
      </c>
      <c r="G530" s="69" t="n">
        <f aca="false">F530*E530</f>
        <v>0</v>
      </c>
      <c r="H530" s="70" t="n">
        <f aca="false">F530/D530</f>
        <v>0</v>
      </c>
      <c r="I530" s="80"/>
      <c r="J530" s="71" t="n">
        <f aca="false">I530*E530</f>
        <v>0</v>
      </c>
      <c r="K530" s="70" t="n">
        <f aca="false">I530/D530</f>
        <v>0</v>
      </c>
      <c r="L530" s="72" t="n">
        <f aca="false">F530+I530</f>
        <v>0</v>
      </c>
      <c r="M530" s="73" t="n">
        <f aca="false">G530+J530</f>
        <v>0</v>
      </c>
      <c r="N530" s="74" t="n">
        <f aca="false">H530+K530</f>
        <v>0</v>
      </c>
      <c r="P530" s="41"/>
      <c r="Q530" s="1"/>
      <c r="XFB530" s="0"/>
      <c r="XFC530" s="0"/>
    </row>
    <row r="531" s="40" customFormat="true" ht="35.05" hidden="false" customHeight="false" outlineLevel="0" collapsed="false">
      <c r="A531" s="32" t="s">
        <v>1025</v>
      </c>
      <c r="B531" s="33" t="s">
        <v>1026</v>
      </c>
      <c r="C531" s="34" t="s">
        <v>31</v>
      </c>
      <c r="D531" s="35" t="n">
        <v>189.16</v>
      </c>
      <c r="E531" s="36" t="n">
        <v>150.248286</v>
      </c>
      <c r="F531" s="68" t="n">
        <v>0</v>
      </c>
      <c r="G531" s="69" t="n">
        <f aca="false">F531*E531</f>
        <v>0</v>
      </c>
      <c r="H531" s="70" t="n">
        <f aca="false">F531/D531</f>
        <v>0</v>
      </c>
      <c r="I531" s="80"/>
      <c r="J531" s="71" t="n">
        <f aca="false">I531*E531</f>
        <v>0</v>
      </c>
      <c r="K531" s="70" t="n">
        <f aca="false">I531/D531</f>
        <v>0</v>
      </c>
      <c r="L531" s="72" t="n">
        <f aca="false">F531+I531</f>
        <v>0</v>
      </c>
      <c r="M531" s="73" t="n">
        <f aca="false">G531+J531</f>
        <v>0</v>
      </c>
      <c r="N531" s="74" t="n">
        <f aca="false">H531+K531</f>
        <v>0</v>
      </c>
      <c r="P531" s="41"/>
      <c r="Q531" s="1"/>
      <c r="XFB531" s="0"/>
      <c r="XFC531" s="0"/>
    </row>
    <row r="532" s="40" customFormat="true" ht="35.05" hidden="false" customHeight="false" outlineLevel="0" collapsed="false">
      <c r="A532" s="32" t="s">
        <v>1027</v>
      </c>
      <c r="B532" s="33" t="s">
        <v>1028</v>
      </c>
      <c r="C532" s="34" t="s">
        <v>31</v>
      </c>
      <c r="D532" s="35" t="n">
        <v>77.39</v>
      </c>
      <c r="E532" s="36" t="n">
        <v>87.021516</v>
      </c>
      <c r="F532" s="68" t="n">
        <v>0</v>
      </c>
      <c r="G532" s="69" t="n">
        <f aca="false">F532*E532</f>
        <v>0</v>
      </c>
      <c r="H532" s="70" t="n">
        <f aca="false">F532/D532</f>
        <v>0</v>
      </c>
      <c r="I532" s="80"/>
      <c r="J532" s="71" t="n">
        <f aca="false">I532*E532</f>
        <v>0</v>
      </c>
      <c r="K532" s="70" t="n">
        <f aca="false">I532/D532</f>
        <v>0</v>
      </c>
      <c r="L532" s="72" t="n">
        <f aca="false">F532+I532</f>
        <v>0</v>
      </c>
      <c r="M532" s="73" t="n">
        <f aca="false">G532+J532</f>
        <v>0</v>
      </c>
      <c r="N532" s="74" t="n">
        <f aca="false">H532+K532</f>
        <v>0</v>
      </c>
      <c r="P532" s="41"/>
      <c r="Q532" s="1"/>
      <c r="XFB532" s="0"/>
      <c r="XFC532" s="0"/>
    </row>
    <row r="533" s="40" customFormat="true" ht="35.05" hidden="false" customHeight="false" outlineLevel="0" collapsed="false">
      <c r="A533" s="32" t="s">
        <v>1029</v>
      </c>
      <c r="B533" s="33" t="s">
        <v>1030</v>
      </c>
      <c r="C533" s="34" t="s">
        <v>31</v>
      </c>
      <c r="D533" s="35" t="n">
        <v>51.5</v>
      </c>
      <c r="E533" s="36" t="n">
        <v>87.021516</v>
      </c>
      <c r="F533" s="68" t="n">
        <v>0</v>
      </c>
      <c r="G533" s="69" t="n">
        <f aca="false">F533*E533</f>
        <v>0</v>
      </c>
      <c r="H533" s="70" t="n">
        <f aca="false">F533/D533</f>
        <v>0</v>
      </c>
      <c r="I533" s="80"/>
      <c r="J533" s="71" t="n">
        <f aca="false">I533*E533</f>
        <v>0</v>
      </c>
      <c r="K533" s="70" t="n">
        <f aca="false">I533/D533</f>
        <v>0</v>
      </c>
      <c r="L533" s="72" t="n">
        <f aca="false">F533+I533</f>
        <v>0</v>
      </c>
      <c r="M533" s="73" t="n">
        <f aca="false">G533+J533</f>
        <v>0</v>
      </c>
      <c r="N533" s="74" t="n">
        <f aca="false">H533+K533</f>
        <v>0</v>
      </c>
      <c r="P533" s="41"/>
      <c r="Q533" s="1"/>
      <c r="XFB533" s="0"/>
      <c r="XFC533" s="0"/>
    </row>
    <row r="534" s="40" customFormat="true" ht="13.8" hidden="false" customHeight="false" outlineLevel="0" collapsed="false">
      <c r="A534" s="32" t="s">
        <v>1031</v>
      </c>
      <c r="B534" s="33" t="s">
        <v>1032</v>
      </c>
      <c r="C534" s="34" t="s">
        <v>31</v>
      </c>
      <c r="D534" s="35" t="n">
        <v>38.56</v>
      </c>
      <c r="E534" s="36" t="n">
        <v>85.193118</v>
      </c>
      <c r="F534" s="68" t="n">
        <v>0</v>
      </c>
      <c r="G534" s="69" t="n">
        <f aca="false">F534*E534</f>
        <v>0</v>
      </c>
      <c r="H534" s="70" t="n">
        <f aca="false">F534/D534</f>
        <v>0</v>
      </c>
      <c r="I534" s="80"/>
      <c r="J534" s="71" t="n">
        <f aca="false">I534*E534</f>
        <v>0</v>
      </c>
      <c r="K534" s="70" t="n">
        <f aca="false">I534/D534</f>
        <v>0</v>
      </c>
      <c r="L534" s="72" t="n">
        <f aca="false">F534+I534</f>
        <v>0</v>
      </c>
      <c r="M534" s="73" t="n">
        <f aca="false">G534+J534</f>
        <v>0</v>
      </c>
      <c r="N534" s="74" t="n">
        <f aca="false">H534+K534</f>
        <v>0</v>
      </c>
      <c r="P534" s="41"/>
      <c r="Q534" s="1"/>
      <c r="XFB534" s="0"/>
      <c r="XFC534" s="0"/>
    </row>
    <row r="535" s="40" customFormat="true" ht="15" hidden="false" customHeight="false" outlineLevel="0" collapsed="false">
      <c r="A535" s="76" t="s">
        <v>1033</v>
      </c>
      <c r="B535" s="78" t="s">
        <v>1034</v>
      </c>
      <c r="C535" s="58"/>
      <c r="D535" s="59"/>
      <c r="E535" s="60"/>
      <c r="F535" s="61"/>
      <c r="G535" s="62"/>
      <c r="H535" s="63"/>
      <c r="I535" s="79"/>
      <c r="J535" s="62"/>
      <c r="K535" s="63"/>
      <c r="L535" s="65"/>
      <c r="M535" s="65"/>
      <c r="N535" s="65"/>
      <c r="P535" s="41"/>
      <c r="Q535" s="1"/>
      <c r="XFB535" s="0"/>
      <c r="XFC535" s="0"/>
    </row>
    <row r="536" s="40" customFormat="true" ht="25.1" hidden="false" customHeight="false" outlineLevel="0" collapsed="false">
      <c r="A536" s="32" t="s">
        <v>1035</v>
      </c>
      <c r="B536" s="33" t="s">
        <v>1036</v>
      </c>
      <c r="C536" s="34" t="s">
        <v>31</v>
      </c>
      <c r="D536" s="35" t="n">
        <v>69.31</v>
      </c>
      <c r="E536" s="36" t="n">
        <v>37.4999278603376</v>
      </c>
      <c r="F536" s="68" t="n">
        <v>0</v>
      </c>
      <c r="G536" s="69" t="n">
        <f aca="false">F536*E536</f>
        <v>0</v>
      </c>
      <c r="H536" s="70" t="n">
        <f aca="false">F536/D536</f>
        <v>0</v>
      </c>
      <c r="I536" s="80"/>
      <c r="J536" s="71" t="n">
        <f aca="false">I536*E536</f>
        <v>0</v>
      </c>
      <c r="K536" s="70" t="n">
        <f aca="false">I536/D536</f>
        <v>0</v>
      </c>
      <c r="L536" s="72" t="n">
        <f aca="false">F536+I536</f>
        <v>0</v>
      </c>
      <c r="M536" s="73" t="n">
        <f aca="false">G536+J536</f>
        <v>0</v>
      </c>
      <c r="N536" s="74" t="n">
        <f aca="false">H536+K536</f>
        <v>0</v>
      </c>
      <c r="P536" s="41"/>
      <c r="Q536" s="1"/>
      <c r="XFB536" s="0"/>
      <c r="XFC536" s="0"/>
    </row>
    <row r="537" s="40" customFormat="true" ht="15" hidden="false" customHeight="false" outlineLevel="0" collapsed="false">
      <c r="A537" s="76" t="s">
        <v>1037</v>
      </c>
      <c r="B537" s="78" t="s">
        <v>1038</v>
      </c>
      <c r="C537" s="58"/>
      <c r="D537" s="59"/>
      <c r="E537" s="60"/>
      <c r="F537" s="61"/>
      <c r="G537" s="62"/>
      <c r="H537" s="63"/>
      <c r="I537" s="79"/>
      <c r="J537" s="62"/>
      <c r="K537" s="63"/>
      <c r="L537" s="65"/>
      <c r="M537" s="65"/>
      <c r="N537" s="65"/>
      <c r="P537" s="41"/>
      <c r="Q537" s="1"/>
      <c r="XFB537" s="0"/>
      <c r="XFC537" s="0"/>
    </row>
    <row r="538" s="40" customFormat="true" ht="13.8" hidden="false" customHeight="false" outlineLevel="0" collapsed="false">
      <c r="A538" s="32" t="s">
        <v>1039</v>
      </c>
      <c r="B538" s="33" t="s">
        <v>1040</v>
      </c>
      <c r="C538" s="34" t="s">
        <v>31</v>
      </c>
      <c r="D538" s="35" t="n">
        <v>2217</v>
      </c>
      <c r="E538" s="36" t="n">
        <v>27.85</v>
      </c>
      <c r="F538" s="68" t="n">
        <v>0</v>
      </c>
      <c r="G538" s="69" t="n">
        <f aca="false">F538*E538</f>
        <v>0</v>
      </c>
      <c r="H538" s="70" t="n">
        <f aca="false">F538/D538</f>
        <v>0</v>
      </c>
      <c r="I538" s="80"/>
      <c r="J538" s="71" t="n">
        <f aca="false">I538*E538</f>
        <v>0</v>
      </c>
      <c r="K538" s="70" t="n">
        <f aca="false">I538/D538</f>
        <v>0</v>
      </c>
      <c r="L538" s="72" t="n">
        <f aca="false">F538+I538</f>
        <v>0</v>
      </c>
      <c r="M538" s="73" t="n">
        <f aca="false">G538+J538</f>
        <v>0</v>
      </c>
      <c r="N538" s="74" t="n">
        <f aca="false">H538+K538</f>
        <v>0</v>
      </c>
      <c r="P538" s="41"/>
      <c r="Q538" s="1"/>
      <c r="XFB538" s="0"/>
      <c r="XFC538" s="0"/>
    </row>
    <row r="539" s="40" customFormat="true" ht="15" hidden="false" customHeight="false" outlineLevel="0" collapsed="false">
      <c r="A539" s="76" t="s">
        <v>1041</v>
      </c>
      <c r="B539" s="78" t="s">
        <v>1042</v>
      </c>
      <c r="C539" s="58"/>
      <c r="D539" s="59"/>
      <c r="E539" s="60"/>
      <c r="F539" s="61"/>
      <c r="G539" s="62"/>
      <c r="H539" s="63"/>
      <c r="I539" s="79"/>
      <c r="J539" s="62"/>
      <c r="K539" s="63"/>
      <c r="L539" s="65"/>
      <c r="M539" s="65"/>
      <c r="N539" s="65"/>
      <c r="P539" s="41"/>
      <c r="Q539" s="1"/>
      <c r="XFB539" s="0"/>
      <c r="XFC539" s="0"/>
    </row>
    <row r="540" s="40" customFormat="true" ht="25.1" hidden="false" customHeight="false" outlineLevel="0" collapsed="false">
      <c r="A540" s="32" t="s">
        <v>1043</v>
      </c>
      <c r="B540" s="33" t="s">
        <v>1044</v>
      </c>
      <c r="C540" s="34" t="s">
        <v>46</v>
      </c>
      <c r="D540" s="35" t="n">
        <v>5</v>
      </c>
      <c r="E540" s="36" t="n">
        <v>316.146636</v>
      </c>
      <c r="F540" s="68" t="n">
        <v>0</v>
      </c>
      <c r="G540" s="69" t="n">
        <f aca="false">F540*E540</f>
        <v>0</v>
      </c>
      <c r="H540" s="70" t="n">
        <f aca="false">F540/D540</f>
        <v>0</v>
      </c>
      <c r="I540" s="80"/>
      <c r="J540" s="71" t="n">
        <f aca="false">I540*E540</f>
        <v>0</v>
      </c>
      <c r="K540" s="70" t="n">
        <f aca="false">I540/D540</f>
        <v>0</v>
      </c>
      <c r="L540" s="72" t="n">
        <f aca="false">F540+I540</f>
        <v>0</v>
      </c>
      <c r="M540" s="73" t="n">
        <f aca="false">G540+J540</f>
        <v>0</v>
      </c>
      <c r="N540" s="74" t="n">
        <f aca="false">H540+K540</f>
        <v>0</v>
      </c>
      <c r="P540" s="41"/>
      <c r="Q540" s="1"/>
      <c r="XFB540" s="0"/>
      <c r="XFC540" s="0"/>
    </row>
    <row r="541" s="40" customFormat="true" ht="36.9" hidden="false" customHeight="false" outlineLevel="0" collapsed="false">
      <c r="A541" s="32" t="s">
        <v>1045</v>
      </c>
      <c r="B541" s="33" t="s">
        <v>1046</v>
      </c>
      <c r="C541" s="34" t="s">
        <v>96</v>
      </c>
      <c r="D541" s="35" t="n">
        <v>18.35</v>
      </c>
      <c r="E541" s="36" t="n">
        <v>696.852429</v>
      </c>
      <c r="F541" s="68" t="n">
        <v>0</v>
      </c>
      <c r="G541" s="69" t="n">
        <f aca="false">F541*E541</f>
        <v>0</v>
      </c>
      <c r="H541" s="70" t="n">
        <f aca="false">F541/D541</f>
        <v>0</v>
      </c>
      <c r="I541" s="80"/>
      <c r="J541" s="71" t="n">
        <f aca="false">I541*E541</f>
        <v>0</v>
      </c>
      <c r="K541" s="70" t="n">
        <f aca="false">I541/D541</f>
        <v>0</v>
      </c>
      <c r="L541" s="72" t="n">
        <f aca="false">F541+I541</f>
        <v>0</v>
      </c>
      <c r="M541" s="73" t="n">
        <f aca="false">G541+J541</f>
        <v>0</v>
      </c>
      <c r="N541" s="74" t="n">
        <f aca="false">H541+K541</f>
        <v>0</v>
      </c>
      <c r="P541" s="41"/>
      <c r="Q541" s="1"/>
      <c r="XFB541" s="0"/>
      <c r="XFC541" s="0"/>
    </row>
    <row r="542" s="40" customFormat="true" ht="13.8" hidden="false" customHeight="false" outlineLevel="0" collapsed="false">
      <c r="A542" s="32" t="s">
        <v>1047</v>
      </c>
      <c r="B542" s="33" t="s">
        <v>1048</v>
      </c>
      <c r="C542" s="34" t="s">
        <v>96</v>
      </c>
      <c r="D542" s="35" t="n">
        <v>10.51</v>
      </c>
      <c r="E542" s="36" t="n">
        <v>310.201437</v>
      </c>
      <c r="F542" s="68" t="n">
        <v>0</v>
      </c>
      <c r="G542" s="69" t="n">
        <f aca="false">F542*E542</f>
        <v>0</v>
      </c>
      <c r="H542" s="70" t="n">
        <f aca="false">F542/D542</f>
        <v>0</v>
      </c>
      <c r="I542" s="80"/>
      <c r="J542" s="71" t="n">
        <f aca="false">I542*E542</f>
        <v>0</v>
      </c>
      <c r="K542" s="70" t="n">
        <f aca="false">I542/D542</f>
        <v>0</v>
      </c>
      <c r="L542" s="72" t="n">
        <f aca="false">F542+I542</f>
        <v>0</v>
      </c>
      <c r="M542" s="73" t="n">
        <f aca="false">G542+J542</f>
        <v>0</v>
      </c>
      <c r="N542" s="74" t="n">
        <f aca="false">H542+K542</f>
        <v>0</v>
      </c>
      <c r="P542" s="41"/>
      <c r="Q542" s="1"/>
      <c r="XFB542" s="0"/>
      <c r="XFC542" s="0"/>
    </row>
    <row r="543" s="40" customFormat="true" ht="13.8" hidden="false" customHeight="false" outlineLevel="0" collapsed="false">
      <c r="A543" s="32" t="s">
        <v>1049</v>
      </c>
      <c r="B543" s="33" t="s">
        <v>1050</v>
      </c>
      <c r="C543" s="34" t="s">
        <v>96</v>
      </c>
      <c r="D543" s="35" t="n">
        <v>28.84</v>
      </c>
      <c r="E543" s="36" t="n">
        <v>282.152598</v>
      </c>
      <c r="F543" s="68" t="n">
        <v>0</v>
      </c>
      <c r="G543" s="69" t="n">
        <f aca="false">F543*E543</f>
        <v>0</v>
      </c>
      <c r="H543" s="70" t="n">
        <f aca="false">F543/D543</f>
        <v>0</v>
      </c>
      <c r="I543" s="80"/>
      <c r="J543" s="71" t="n">
        <f aca="false">I543*E543</f>
        <v>0</v>
      </c>
      <c r="K543" s="70" t="n">
        <f aca="false">I543/D543</f>
        <v>0</v>
      </c>
      <c r="L543" s="72" t="n">
        <f aca="false">F543+I543</f>
        <v>0</v>
      </c>
      <c r="M543" s="73" t="n">
        <f aca="false">G543+J543</f>
        <v>0</v>
      </c>
      <c r="N543" s="74" t="n">
        <f aca="false">H543+K543</f>
        <v>0</v>
      </c>
      <c r="P543" s="41"/>
      <c r="Q543" s="1"/>
      <c r="XFB543" s="0"/>
      <c r="XFC543" s="0"/>
    </row>
    <row r="544" s="40" customFormat="true" ht="13.8" hidden="false" customHeight="false" outlineLevel="0" collapsed="false">
      <c r="A544" s="32" t="s">
        <v>1051</v>
      </c>
      <c r="B544" s="33" t="s">
        <v>1052</v>
      </c>
      <c r="C544" s="34" t="s">
        <v>46</v>
      </c>
      <c r="D544" s="35" t="n">
        <v>62.94</v>
      </c>
      <c r="E544" s="36" t="n">
        <v>161.22015</v>
      </c>
      <c r="F544" s="68" t="n">
        <v>0</v>
      </c>
      <c r="G544" s="69" t="n">
        <f aca="false">F544*E544</f>
        <v>0</v>
      </c>
      <c r="H544" s="70" t="n">
        <f aca="false">F544/D544</f>
        <v>0</v>
      </c>
      <c r="I544" s="80"/>
      <c r="J544" s="71" t="n">
        <f aca="false">I544*E544</f>
        <v>0</v>
      </c>
      <c r="K544" s="70" t="n">
        <f aca="false">I544/D544</f>
        <v>0</v>
      </c>
      <c r="L544" s="72" t="n">
        <f aca="false">F544+I544</f>
        <v>0</v>
      </c>
      <c r="M544" s="73" t="n">
        <f aca="false">G544+J544</f>
        <v>0</v>
      </c>
      <c r="N544" s="74" t="n">
        <f aca="false">H544+K544</f>
        <v>0</v>
      </c>
      <c r="P544" s="41"/>
      <c r="Q544" s="1"/>
      <c r="XFB544" s="0"/>
      <c r="XFC544" s="0"/>
    </row>
    <row r="545" s="40" customFormat="true" ht="48.7" hidden="false" customHeight="false" outlineLevel="0" collapsed="false">
      <c r="A545" s="32" t="s">
        <v>1053</v>
      </c>
      <c r="B545" s="33" t="s">
        <v>1054</v>
      </c>
      <c r="C545" s="34" t="s">
        <v>57</v>
      </c>
      <c r="D545" s="35" t="n">
        <v>1</v>
      </c>
      <c r="E545" s="36" t="n">
        <v>5208.439418</v>
      </c>
      <c r="F545" s="68" t="n">
        <v>0</v>
      </c>
      <c r="G545" s="69" t="n">
        <f aca="false">F545*E545</f>
        <v>0</v>
      </c>
      <c r="H545" s="70" t="n">
        <f aca="false">F545/D545</f>
        <v>0</v>
      </c>
      <c r="I545" s="80"/>
      <c r="J545" s="71" t="n">
        <f aca="false">I545*E545</f>
        <v>0</v>
      </c>
      <c r="K545" s="70" t="n">
        <f aca="false">I545/D545</f>
        <v>0</v>
      </c>
      <c r="L545" s="72" t="n">
        <f aca="false">F545+I545</f>
        <v>0</v>
      </c>
      <c r="M545" s="73" t="n">
        <f aca="false">G545+J545</f>
        <v>0</v>
      </c>
      <c r="N545" s="74" t="n">
        <f aca="false">H545+K545</f>
        <v>0</v>
      </c>
      <c r="P545" s="41"/>
      <c r="Q545" s="1"/>
      <c r="XFB545" s="0"/>
      <c r="XFC545" s="0"/>
    </row>
    <row r="546" s="40" customFormat="true" ht="13.8" hidden="false" customHeight="false" outlineLevel="0" collapsed="false">
      <c r="A546" s="47" t="n">
        <v>21</v>
      </c>
      <c r="B546" s="75" t="s">
        <v>1055</v>
      </c>
      <c r="C546" s="49"/>
      <c r="D546" s="50"/>
      <c r="E546" s="51"/>
      <c r="F546" s="52"/>
      <c r="G546" s="53"/>
      <c r="H546" s="54"/>
      <c r="I546" s="50"/>
      <c r="J546" s="55" t="n">
        <f aca="false">SUM(J548:J552)</f>
        <v>0</v>
      </c>
      <c r="K546" s="54"/>
      <c r="L546" s="53"/>
      <c r="M546" s="53"/>
      <c r="N546" s="54"/>
      <c r="P546" s="41"/>
      <c r="Q546" s="1"/>
      <c r="XFB546" s="0"/>
      <c r="XFC546" s="0"/>
    </row>
    <row r="547" s="40" customFormat="true" ht="15" hidden="false" customHeight="false" outlineLevel="0" collapsed="false">
      <c r="A547" s="76" t="s">
        <v>1056</v>
      </c>
      <c r="B547" s="78" t="s">
        <v>1057</v>
      </c>
      <c r="C547" s="58"/>
      <c r="D547" s="59"/>
      <c r="E547" s="60"/>
      <c r="F547" s="61"/>
      <c r="G547" s="62"/>
      <c r="H547" s="63"/>
      <c r="I547" s="79"/>
      <c r="J547" s="62"/>
      <c r="K547" s="63"/>
      <c r="L547" s="65"/>
      <c r="M547" s="65"/>
      <c r="N547" s="65"/>
      <c r="P547" s="41"/>
      <c r="Q547" s="1"/>
      <c r="XFB547" s="0"/>
      <c r="XFC547" s="0"/>
    </row>
    <row r="548" s="40" customFormat="true" ht="36.9" hidden="false" customHeight="false" outlineLevel="0" collapsed="false">
      <c r="A548" s="32" t="s">
        <v>1058</v>
      </c>
      <c r="B548" s="33" t="s">
        <v>1059</v>
      </c>
      <c r="C548" s="34" t="s">
        <v>57</v>
      </c>
      <c r="D548" s="35" t="n">
        <v>1</v>
      </c>
      <c r="E548" s="36" t="n">
        <v>625.849128</v>
      </c>
      <c r="F548" s="68" t="n">
        <v>0</v>
      </c>
      <c r="G548" s="69" t="n">
        <f aca="false">F548*E548</f>
        <v>0</v>
      </c>
      <c r="H548" s="70" t="n">
        <f aca="false">F548/D548</f>
        <v>0</v>
      </c>
      <c r="I548" s="80"/>
      <c r="J548" s="71" t="n">
        <f aca="false">I548*E548</f>
        <v>0</v>
      </c>
      <c r="K548" s="70" t="n">
        <f aca="false">I548/D548</f>
        <v>0</v>
      </c>
      <c r="L548" s="72" t="n">
        <f aca="false">F548+I548</f>
        <v>0</v>
      </c>
      <c r="M548" s="73" t="n">
        <f aca="false">G548+J548</f>
        <v>0</v>
      </c>
      <c r="N548" s="74" t="n">
        <f aca="false">H548+K548</f>
        <v>0</v>
      </c>
      <c r="P548" s="41"/>
      <c r="Q548" s="1"/>
      <c r="XFB548" s="0"/>
      <c r="XFC548" s="0"/>
    </row>
    <row r="549" s="40" customFormat="true" ht="13.8" hidden="false" customHeight="false" outlineLevel="0" collapsed="false">
      <c r="A549" s="32" t="s">
        <v>1060</v>
      </c>
      <c r="B549" s="33" t="s">
        <v>1048</v>
      </c>
      <c r="C549" s="34" t="s">
        <v>96</v>
      </c>
      <c r="D549" s="35" t="n">
        <v>56.81</v>
      </c>
      <c r="E549" s="36" t="n">
        <v>310.201437</v>
      </c>
      <c r="F549" s="68" t="n">
        <v>0</v>
      </c>
      <c r="G549" s="69" t="n">
        <f aca="false">F549*E549</f>
        <v>0</v>
      </c>
      <c r="H549" s="70" t="n">
        <f aca="false">F549/D549</f>
        <v>0</v>
      </c>
      <c r="I549" s="80"/>
      <c r="J549" s="71" t="n">
        <f aca="false">I549*E549</f>
        <v>0</v>
      </c>
      <c r="K549" s="70" t="n">
        <f aca="false">I549/D549</f>
        <v>0</v>
      </c>
      <c r="L549" s="72" t="n">
        <f aca="false">F549+I549</f>
        <v>0</v>
      </c>
      <c r="M549" s="73" t="n">
        <f aca="false">G549+J549</f>
        <v>0</v>
      </c>
      <c r="N549" s="74" t="n">
        <f aca="false">H549+K549</f>
        <v>0</v>
      </c>
      <c r="P549" s="41"/>
      <c r="Q549" s="1"/>
      <c r="XFB549" s="0"/>
      <c r="XFC549" s="0"/>
    </row>
    <row r="550" s="40" customFormat="true" ht="13.8" hidden="false" customHeight="false" outlineLevel="0" collapsed="false">
      <c r="A550" s="32" t="s">
        <v>1061</v>
      </c>
      <c r="B550" s="33" t="s">
        <v>1050</v>
      </c>
      <c r="C550" s="34" t="s">
        <v>96</v>
      </c>
      <c r="D550" s="35" t="n">
        <v>18.33</v>
      </c>
      <c r="E550" s="36" t="n">
        <v>282.152598</v>
      </c>
      <c r="F550" s="68" t="n">
        <v>0</v>
      </c>
      <c r="G550" s="69" t="n">
        <f aca="false">F550*E550</f>
        <v>0</v>
      </c>
      <c r="H550" s="70" t="n">
        <f aca="false">F550/D550</f>
        <v>0</v>
      </c>
      <c r="I550" s="80"/>
      <c r="J550" s="71" t="n">
        <f aca="false">I550*E550</f>
        <v>0</v>
      </c>
      <c r="K550" s="70" t="n">
        <f aca="false">I550/D550</f>
        <v>0</v>
      </c>
      <c r="L550" s="72" t="n">
        <f aca="false">F550+I550</f>
        <v>0</v>
      </c>
      <c r="M550" s="73" t="n">
        <f aca="false">G550+J550</f>
        <v>0</v>
      </c>
      <c r="N550" s="74" t="n">
        <f aca="false">H550+K550</f>
        <v>0</v>
      </c>
      <c r="P550" s="41"/>
      <c r="Q550" s="1"/>
      <c r="XFB550" s="0"/>
      <c r="XFC550" s="0"/>
    </row>
    <row r="551" s="40" customFormat="true" ht="25.1" hidden="false" customHeight="false" outlineLevel="0" collapsed="false">
      <c r="A551" s="32" t="s">
        <v>1062</v>
      </c>
      <c r="B551" s="33" t="s">
        <v>1063</v>
      </c>
      <c r="C551" s="34" t="s">
        <v>96</v>
      </c>
      <c r="D551" s="35" t="n">
        <v>19.97</v>
      </c>
      <c r="E551" s="36" t="n">
        <v>411.359858</v>
      </c>
      <c r="F551" s="68" t="n">
        <v>0</v>
      </c>
      <c r="G551" s="69" t="n">
        <f aca="false">F551*E551</f>
        <v>0</v>
      </c>
      <c r="H551" s="70" t="n">
        <f aca="false">F551/D551</f>
        <v>0</v>
      </c>
      <c r="I551" s="80"/>
      <c r="J551" s="71" t="n">
        <f aca="false">I551*E551</f>
        <v>0</v>
      </c>
      <c r="K551" s="70" t="n">
        <f aca="false">I551/D551</f>
        <v>0</v>
      </c>
      <c r="L551" s="72" t="n">
        <f aca="false">F551+I551</f>
        <v>0</v>
      </c>
      <c r="M551" s="73" t="n">
        <f aca="false">G551+J551</f>
        <v>0</v>
      </c>
      <c r="N551" s="74" t="n">
        <f aca="false">H551+K551</f>
        <v>0</v>
      </c>
      <c r="P551" s="41"/>
      <c r="Q551" s="1"/>
      <c r="XFB551" s="0"/>
      <c r="XFC551" s="0"/>
    </row>
    <row r="552" s="40" customFormat="true" ht="36.9" hidden="false" customHeight="false" outlineLevel="0" collapsed="false">
      <c r="A552" s="32" t="s">
        <v>1064</v>
      </c>
      <c r="B552" s="33" t="s">
        <v>1065</v>
      </c>
      <c r="C552" s="34" t="s">
        <v>96</v>
      </c>
      <c r="D552" s="35" t="n">
        <v>19.47</v>
      </c>
      <c r="E552" s="36" t="n">
        <v>637.148967</v>
      </c>
      <c r="F552" s="68" t="n">
        <v>0</v>
      </c>
      <c r="G552" s="69" t="n">
        <f aca="false">F552*E552</f>
        <v>0</v>
      </c>
      <c r="H552" s="70" t="n">
        <f aca="false">F552/D552</f>
        <v>0</v>
      </c>
      <c r="I552" s="80"/>
      <c r="J552" s="71" t="n">
        <f aca="false">I552*E552</f>
        <v>0</v>
      </c>
      <c r="K552" s="70" t="n">
        <f aca="false">I552/D552</f>
        <v>0</v>
      </c>
      <c r="L552" s="72" t="n">
        <f aca="false">F552+I552</f>
        <v>0</v>
      </c>
      <c r="M552" s="73" t="n">
        <f aca="false">G552+J552</f>
        <v>0</v>
      </c>
      <c r="N552" s="74" t="n">
        <f aca="false">H552+K552</f>
        <v>0</v>
      </c>
      <c r="P552" s="41"/>
      <c r="Q552" s="1"/>
      <c r="XFB552" s="0"/>
      <c r="XFC552" s="0"/>
    </row>
    <row r="553" s="40" customFormat="true" ht="13.8" hidden="false" customHeight="false" outlineLevel="0" collapsed="false">
      <c r="A553" s="86"/>
      <c r="B553" s="86"/>
      <c r="C553" s="87"/>
      <c r="D553" s="88"/>
      <c r="E553" s="89"/>
      <c r="F553" s="90"/>
      <c r="G553" s="91"/>
      <c r="H553" s="92"/>
      <c r="I553" s="93"/>
      <c r="J553" s="94" t="n">
        <f aca="false">SUM(J9,J13,J30,J39,J62,J71,J78,J84,J108,J119,J123,J131,J144,J162,J232,J322,J450,J474,J511,J528,J546)</f>
        <v>182228.5181944</v>
      </c>
      <c r="K553" s="95"/>
      <c r="L553" s="96"/>
      <c r="M553" s="94" t="n">
        <f aca="false">SUM(M11:M552)</f>
        <v>318324.228353555</v>
      </c>
      <c r="N553" s="97"/>
      <c r="P553" s="1"/>
      <c r="Q553" s="1"/>
      <c r="XFB553" s="0"/>
      <c r="XFC553" s="0"/>
    </row>
    <row r="554" s="40" customFormat="true" ht="13.8" hidden="false" customHeight="false" outlineLevel="0" collapsed="false">
      <c r="A554" s="98"/>
      <c r="B554" s="98"/>
      <c r="C554" s="98"/>
      <c r="D554" s="98"/>
      <c r="E554" s="98"/>
      <c r="F554" s="98"/>
      <c r="G554" s="98"/>
      <c r="H554" s="98"/>
      <c r="I554" s="98"/>
      <c r="J554" s="98"/>
      <c r="K554" s="98"/>
      <c r="L554" s="98"/>
      <c r="M554" s="98"/>
      <c r="N554" s="98"/>
      <c r="O554" s="1"/>
      <c r="P554" s="1"/>
      <c r="Q554" s="1"/>
      <c r="XFB554" s="0"/>
      <c r="XFC554" s="0"/>
    </row>
    <row r="555" s="40" customFormat="true" ht="15.75" hidden="false" customHeight="true" outlineLevel="0" collapsed="false">
      <c r="A555" s="99" t="s">
        <v>1066</v>
      </c>
      <c r="B555" s="99"/>
      <c r="C555" s="100" t="n">
        <v>6685612.44</v>
      </c>
      <c r="D555" s="100"/>
      <c r="E555" s="101" t="s">
        <v>1067</v>
      </c>
      <c r="F555" s="101"/>
      <c r="G555" s="101"/>
      <c r="H555" s="101"/>
      <c r="I555" s="101"/>
      <c r="J555" s="102" t="s">
        <v>1068</v>
      </c>
      <c r="K555" s="102"/>
      <c r="L555" s="102"/>
      <c r="M555" s="102"/>
      <c r="N555" s="102"/>
      <c r="P555" s="41"/>
      <c r="Q555" s="1"/>
      <c r="XFB555" s="0"/>
      <c r="XFC555" s="0"/>
    </row>
    <row r="556" s="40" customFormat="true" ht="16.5" hidden="false" customHeight="true" outlineLevel="0" collapsed="false">
      <c r="A556" s="103"/>
      <c r="B556" s="103"/>
      <c r="C556" s="104"/>
      <c r="D556" s="104"/>
      <c r="E556" s="105" t="s">
        <v>1069</v>
      </c>
      <c r="F556" s="106" t="str">
        <f aca="false">I7</f>
        <v>MEDIÇÃO 02</v>
      </c>
      <c r="G556" s="106"/>
      <c r="H556" s="107" t="n">
        <f aca="false">J553/C555</f>
        <v>0.0272568175062209</v>
      </c>
      <c r="I556" s="107"/>
      <c r="J556" s="108" t="str">
        <f aca="false">I7</f>
        <v>MEDIÇÃO 02</v>
      </c>
      <c r="K556" s="108"/>
      <c r="L556" s="109" t="n">
        <f aca="false">J553</f>
        <v>182228.5181944</v>
      </c>
      <c r="M556" s="109"/>
      <c r="N556" s="109"/>
      <c r="P556" s="41"/>
      <c r="Q556" s="1"/>
      <c r="XFB556" s="0"/>
      <c r="XFC556" s="0"/>
    </row>
    <row r="557" s="40" customFormat="true" ht="13.8" hidden="false" customHeight="true" outlineLevel="0" collapsed="false">
      <c r="A557" s="110"/>
      <c r="B557" s="110"/>
      <c r="C557" s="110"/>
      <c r="D557" s="110"/>
      <c r="E557" s="111" t="s">
        <v>1070</v>
      </c>
      <c r="F557" s="111"/>
      <c r="G557" s="111"/>
      <c r="H557" s="112" t="n">
        <f aca="false">M553/C555</f>
        <v>0.0476133235676394</v>
      </c>
      <c r="I557" s="112"/>
      <c r="J557" s="113" t="s">
        <v>1071</v>
      </c>
      <c r="K557" s="113"/>
      <c r="L557" s="114" t="n">
        <f aca="false">M553</f>
        <v>318324.228353555</v>
      </c>
      <c r="M557" s="114"/>
      <c r="N557" s="114"/>
      <c r="P557" s="41"/>
      <c r="Q557" s="1"/>
      <c r="XFB557" s="0"/>
      <c r="XFC557" s="0"/>
    </row>
    <row r="558" s="40" customFormat="true" ht="13.8" hidden="false" customHeight="true" outlineLevel="0" collapsed="false">
      <c r="A558" s="110"/>
      <c r="B558" s="110"/>
      <c r="C558" s="110"/>
      <c r="D558" s="110"/>
      <c r="E558" s="115" t="s">
        <v>1072</v>
      </c>
      <c r="F558" s="115"/>
      <c r="G558" s="115"/>
      <c r="H558" s="116" t="n">
        <f aca="false">100%-H557</f>
        <v>0.952386676432361</v>
      </c>
      <c r="I558" s="116"/>
      <c r="J558" s="117" t="s">
        <v>1073</v>
      </c>
      <c r="K558" s="117"/>
      <c r="L558" s="118" t="n">
        <f aca="false">C555-L557</f>
        <v>6367288.21164645</v>
      </c>
      <c r="M558" s="118"/>
      <c r="N558" s="118"/>
      <c r="P558" s="41"/>
      <c r="Q558" s="1"/>
      <c r="XFB558" s="0"/>
      <c r="XFC558" s="0"/>
    </row>
    <row r="559" s="40" customFormat="true" ht="13.8" hidden="false" customHeight="false" outlineLevel="0" collapsed="false">
      <c r="A559" s="110"/>
      <c r="B559" s="110"/>
      <c r="C559" s="110"/>
      <c r="D559" s="110"/>
      <c r="E559" s="119"/>
      <c r="F559" s="120"/>
      <c r="G559" s="119"/>
      <c r="H559" s="119"/>
      <c r="I559" s="121"/>
      <c r="J559" s="122"/>
      <c r="K559" s="121"/>
      <c r="L559" s="123"/>
      <c r="M559" s="124"/>
      <c r="N559" s="125"/>
      <c r="O559" s="1"/>
      <c r="P559" s="126"/>
      <c r="Q559" s="1"/>
      <c r="XFB559" s="0"/>
      <c r="XFC559" s="0"/>
    </row>
    <row r="560" s="40" customFormat="true" ht="13.8" hidden="false" customHeight="false" outlineLevel="0" collapsed="false">
      <c r="A560" s="127"/>
      <c r="B560" s="127"/>
      <c r="C560" s="127"/>
      <c r="D560" s="127"/>
      <c r="E560" s="119"/>
      <c r="F560" s="120"/>
      <c r="G560" s="119"/>
      <c r="H560" s="119"/>
      <c r="I560" s="121"/>
      <c r="J560" s="122"/>
      <c r="K560" s="121"/>
      <c r="L560" s="123"/>
      <c r="M560" s="124"/>
      <c r="N560" s="125"/>
      <c r="O560" s="1"/>
      <c r="P560" s="126"/>
      <c r="Q560" s="1"/>
      <c r="XFB560" s="0"/>
      <c r="XFC560" s="0"/>
    </row>
    <row r="561" s="40" customFormat="true" ht="13.8" hidden="false" customHeight="false" outlineLevel="0" collapsed="false">
      <c r="A561" s="128"/>
      <c r="B561" s="129"/>
      <c r="C561" s="130"/>
      <c r="D561" s="119"/>
      <c r="E561" s="119"/>
      <c r="F561" s="120"/>
      <c r="G561" s="119"/>
      <c r="H561" s="119"/>
      <c r="I561" s="121"/>
      <c r="J561" s="122"/>
      <c r="K561" s="121"/>
      <c r="L561" s="123"/>
      <c r="M561" s="124"/>
      <c r="N561" s="125"/>
      <c r="O561" s="1"/>
      <c r="P561" s="126"/>
      <c r="Q561" s="1"/>
      <c r="XFB561" s="0"/>
      <c r="XFC561" s="0"/>
    </row>
    <row r="562" s="40" customFormat="true" ht="13.8" hidden="false" customHeight="true" outlineLevel="0" collapsed="false">
      <c r="A562" s="128"/>
      <c r="B562" s="129"/>
      <c r="C562" s="130"/>
      <c r="D562" s="119"/>
      <c r="E562" s="131" t="s">
        <v>1074</v>
      </c>
      <c r="F562" s="131"/>
      <c r="G562" s="131"/>
      <c r="H562" s="131"/>
      <c r="I562" s="131"/>
      <c r="J562" s="122"/>
      <c r="K562" s="121"/>
      <c r="L562" s="123"/>
      <c r="M562" s="124"/>
      <c r="N562" s="125"/>
      <c r="O562" s="1"/>
      <c r="P562" s="126"/>
      <c r="Q562" s="1"/>
      <c r="XFB562" s="0"/>
      <c r="XFC562" s="0"/>
    </row>
    <row r="563" s="40" customFormat="true" ht="13.8" hidden="false" customHeight="true" outlineLevel="0" collapsed="false">
      <c r="A563" s="132"/>
      <c r="B563" s="133"/>
      <c r="C563" s="134"/>
      <c r="D563" s="135"/>
      <c r="E563" s="136" t="s">
        <v>1075</v>
      </c>
      <c r="F563" s="136"/>
      <c r="G563" s="136"/>
      <c r="H563" s="136"/>
      <c r="I563" s="136"/>
      <c r="J563" s="137"/>
      <c r="K563" s="138"/>
      <c r="L563" s="139"/>
      <c r="M563" s="140"/>
      <c r="N563" s="141"/>
      <c r="O563" s="1"/>
      <c r="P563" s="126"/>
      <c r="Q563" s="1"/>
      <c r="XFB563" s="0"/>
      <c r="XFC563" s="0"/>
    </row>
    <row r="564" s="40" customFormat="true" ht="13.8" hidden="false" customHeight="false" outlineLevel="0" collapsed="false">
      <c r="A564" s="1"/>
      <c r="B564" s="2"/>
      <c r="C564" s="1"/>
      <c r="D564" s="1"/>
      <c r="E564" s="1"/>
      <c r="F564" s="1"/>
      <c r="G564" s="1"/>
      <c r="H564" s="1"/>
      <c r="I564" s="1"/>
      <c r="J564" s="1"/>
      <c r="K564" s="1"/>
      <c r="L564" s="1"/>
      <c r="M564" s="1"/>
      <c r="N564" s="1"/>
      <c r="O564" s="1"/>
      <c r="P564" s="1"/>
      <c r="Q564" s="1"/>
      <c r="XFB564" s="0"/>
      <c r="XFC564" s="0"/>
    </row>
    <row r="565" s="40" customFormat="true" ht="13.8" hidden="false" customHeight="false" outlineLevel="0" collapsed="false">
      <c r="A565" s="1"/>
      <c r="B565" s="2"/>
      <c r="C565" s="1"/>
      <c r="D565" s="1"/>
      <c r="E565" s="1"/>
      <c r="F565" s="1"/>
      <c r="G565" s="1"/>
      <c r="H565" s="1"/>
      <c r="I565" s="1"/>
      <c r="J565" s="1"/>
      <c r="K565" s="1"/>
      <c r="L565" s="1"/>
      <c r="M565" s="1"/>
      <c r="N565" s="1"/>
      <c r="O565" s="1"/>
      <c r="P565" s="1"/>
      <c r="Q565" s="1"/>
      <c r="XFB565" s="0"/>
      <c r="XFC565" s="0"/>
    </row>
    <row r="566" s="40" customFormat="true" ht="13.8" hidden="false" customHeight="false" outlineLevel="0" collapsed="false">
      <c r="A566" s="1"/>
      <c r="B566" s="2"/>
      <c r="C566" s="1"/>
      <c r="D566" s="1"/>
      <c r="E566" s="1"/>
      <c r="F566" s="1"/>
      <c r="G566" s="1"/>
      <c r="H566" s="1"/>
      <c r="I566" s="1"/>
      <c r="J566" s="1"/>
      <c r="K566" s="1"/>
      <c r="L566" s="1"/>
      <c r="M566" s="1"/>
      <c r="N566" s="1"/>
      <c r="O566" s="1"/>
      <c r="P566" s="1"/>
      <c r="Q566" s="1"/>
      <c r="XFB566" s="0"/>
      <c r="XFC566" s="0"/>
    </row>
    <row r="567" s="40" customFormat="true" ht="13.8" hidden="false" customHeight="false" outlineLevel="0" collapsed="false">
      <c r="A567" s="1"/>
      <c r="B567" s="2"/>
      <c r="C567" s="1"/>
      <c r="D567" s="1"/>
      <c r="E567" s="1"/>
      <c r="F567" s="1"/>
      <c r="G567" s="1"/>
      <c r="H567" s="1"/>
      <c r="I567" s="1"/>
      <c r="J567" s="1"/>
      <c r="K567" s="1"/>
      <c r="L567" s="1"/>
      <c r="M567" s="1"/>
      <c r="N567" s="1"/>
      <c r="O567" s="1"/>
      <c r="P567" s="1"/>
      <c r="Q567" s="1"/>
      <c r="XFB567" s="0"/>
      <c r="XFC567" s="0"/>
    </row>
    <row r="568" s="40" customFormat="true" ht="13.8" hidden="false" customHeight="false" outlineLevel="0" collapsed="false">
      <c r="A568" s="1"/>
      <c r="B568" s="2"/>
      <c r="C568" s="1"/>
      <c r="D568" s="1"/>
      <c r="E568" s="1"/>
      <c r="F568" s="1"/>
      <c r="G568" s="1"/>
      <c r="H568" s="1"/>
      <c r="I568" s="1"/>
      <c r="J568" s="1"/>
      <c r="K568" s="1"/>
      <c r="L568" s="1"/>
      <c r="M568" s="1"/>
      <c r="N568" s="1"/>
      <c r="O568" s="1"/>
      <c r="P568" s="1"/>
      <c r="Q568" s="1"/>
      <c r="XFB568" s="0"/>
      <c r="XFC568" s="0"/>
    </row>
    <row r="569" s="40" customFormat="true" ht="13.8" hidden="false" customHeight="false" outlineLevel="0" collapsed="false">
      <c r="A569" s="1"/>
      <c r="B569" s="2"/>
      <c r="C569" s="1"/>
      <c r="D569" s="1"/>
      <c r="E569" s="1"/>
      <c r="F569" s="1"/>
      <c r="G569" s="1"/>
      <c r="H569" s="1"/>
      <c r="I569" s="1"/>
      <c r="J569" s="1"/>
      <c r="K569" s="1"/>
      <c r="L569" s="1"/>
      <c r="M569" s="1"/>
      <c r="N569" s="1"/>
      <c r="O569" s="1"/>
      <c r="P569" s="1"/>
      <c r="Q569" s="1"/>
      <c r="XFB569" s="0"/>
      <c r="XFC569" s="0"/>
    </row>
    <row r="570" s="40" customFormat="true" ht="13.8" hidden="false" customHeight="false" outlineLevel="0" collapsed="false">
      <c r="A570" s="1"/>
      <c r="B570" s="2"/>
      <c r="C570" s="1"/>
      <c r="D570" s="1"/>
      <c r="E570" s="1"/>
      <c r="F570" s="1"/>
      <c r="G570" s="1"/>
      <c r="H570" s="1"/>
      <c r="I570" s="1"/>
      <c r="J570" s="1"/>
      <c r="K570" s="1"/>
      <c r="L570" s="1"/>
      <c r="M570" s="1"/>
      <c r="N570" s="1"/>
      <c r="O570" s="1"/>
      <c r="P570" s="1"/>
      <c r="Q570" s="1"/>
      <c r="XFB570" s="0"/>
      <c r="XFC570" s="0"/>
    </row>
    <row r="571" s="40" customFormat="true" ht="13.8" hidden="false" customHeight="false" outlineLevel="0" collapsed="false">
      <c r="A571" s="1"/>
      <c r="B571" s="2"/>
      <c r="C571" s="1"/>
      <c r="D571" s="1"/>
      <c r="E571" s="1"/>
      <c r="F571" s="1"/>
      <c r="G571" s="1"/>
      <c r="H571" s="1"/>
      <c r="I571" s="1"/>
      <c r="J571" s="1"/>
      <c r="K571" s="1"/>
      <c r="L571" s="1"/>
      <c r="M571" s="1"/>
      <c r="N571" s="1"/>
      <c r="O571" s="1"/>
      <c r="P571" s="1"/>
      <c r="Q571" s="1"/>
      <c r="XFB571" s="0"/>
      <c r="XFC571" s="0"/>
    </row>
    <row r="572" s="40" customFormat="true" ht="13.8" hidden="false" customHeight="false" outlineLevel="0" collapsed="false">
      <c r="A572" s="1"/>
      <c r="B572" s="2"/>
      <c r="C572" s="1"/>
      <c r="D572" s="1"/>
      <c r="E572" s="1"/>
      <c r="F572" s="1"/>
      <c r="G572" s="1"/>
      <c r="H572" s="1"/>
      <c r="I572" s="1"/>
      <c r="J572" s="1"/>
      <c r="K572" s="1"/>
      <c r="L572" s="1"/>
      <c r="M572" s="1"/>
      <c r="N572" s="1"/>
      <c r="O572" s="1"/>
      <c r="P572" s="1"/>
      <c r="Q572" s="1"/>
      <c r="XFB572" s="0"/>
      <c r="XFC572" s="0"/>
    </row>
    <row r="573" s="40" customFormat="true" ht="13.8" hidden="false" customHeight="false" outlineLevel="0" collapsed="false">
      <c r="A573" s="1"/>
      <c r="B573" s="2"/>
      <c r="C573" s="1"/>
      <c r="D573" s="1"/>
      <c r="E573" s="1"/>
      <c r="F573" s="1"/>
      <c r="G573" s="1"/>
      <c r="H573" s="1"/>
      <c r="I573" s="1"/>
      <c r="J573" s="1"/>
      <c r="K573" s="1"/>
      <c r="L573" s="1"/>
      <c r="M573" s="1"/>
      <c r="N573" s="1"/>
      <c r="O573" s="1"/>
      <c r="P573" s="1"/>
      <c r="Q573" s="1"/>
      <c r="XFB573" s="0"/>
      <c r="XFC573" s="0"/>
    </row>
    <row r="574" s="40" customFormat="true" ht="13.8" hidden="false" customHeight="false" outlineLevel="0" collapsed="false">
      <c r="A574" s="1"/>
      <c r="B574" s="2"/>
      <c r="C574" s="1"/>
      <c r="D574" s="1"/>
      <c r="E574" s="1"/>
      <c r="F574" s="1"/>
      <c r="G574" s="1"/>
      <c r="H574" s="1"/>
      <c r="I574" s="1"/>
      <c r="J574" s="1"/>
      <c r="K574" s="1"/>
      <c r="L574" s="1"/>
      <c r="M574" s="1"/>
      <c r="N574" s="1"/>
      <c r="O574" s="1"/>
      <c r="P574" s="1"/>
      <c r="Q574" s="1"/>
      <c r="XFB574" s="0"/>
      <c r="XFC574" s="0"/>
    </row>
    <row r="575" s="40" customFormat="true" ht="13.8" hidden="false" customHeight="false" outlineLevel="0" collapsed="false">
      <c r="A575" s="1"/>
      <c r="B575" s="2"/>
      <c r="C575" s="1"/>
      <c r="D575" s="1"/>
      <c r="E575" s="1"/>
      <c r="F575" s="1"/>
      <c r="G575" s="1"/>
      <c r="H575" s="1"/>
      <c r="I575" s="1"/>
      <c r="J575" s="1"/>
      <c r="K575" s="1"/>
      <c r="L575" s="1"/>
      <c r="M575" s="1"/>
      <c r="N575" s="1"/>
      <c r="O575" s="1"/>
      <c r="P575" s="1"/>
      <c r="Q575" s="1"/>
      <c r="XFB575" s="0"/>
      <c r="XFC575" s="0"/>
    </row>
    <row r="576" s="40" customFormat="true" ht="13.8" hidden="false" customHeight="false" outlineLevel="0" collapsed="false">
      <c r="A576" s="1"/>
      <c r="B576" s="2"/>
      <c r="C576" s="1"/>
      <c r="D576" s="1"/>
      <c r="E576" s="1"/>
      <c r="F576" s="1"/>
      <c r="G576" s="1"/>
      <c r="H576" s="1"/>
      <c r="I576" s="1"/>
      <c r="J576" s="1"/>
      <c r="K576" s="1"/>
      <c r="L576" s="1"/>
      <c r="M576" s="1"/>
      <c r="N576" s="1"/>
      <c r="O576" s="1"/>
      <c r="P576" s="1"/>
      <c r="Q576" s="1"/>
      <c r="XFB576" s="0"/>
      <c r="XFC576" s="0"/>
    </row>
    <row r="577" s="40" customFormat="true" ht="13.8" hidden="false" customHeight="false" outlineLevel="0" collapsed="false">
      <c r="A577" s="1"/>
      <c r="B577" s="2"/>
      <c r="C577" s="1"/>
      <c r="D577" s="1"/>
      <c r="E577" s="1"/>
      <c r="F577" s="1"/>
      <c r="G577" s="1"/>
      <c r="H577" s="1"/>
      <c r="I577" s="1"/>
      <c r="J577" s="1"/>
      <c r="K577" s="1"/>
      <c r="L577" s="1"/>
      <c r="M577" s="1"/>
      <c r="N577" s="1"/>
      <c r="O577" s="1"/>
      <c r="P577" s="1"/>
      <c r="Q577" s="1"/>
      <c r="XFB577" s="0"/>
      <c r="XFC577" s="0"/>
    </row>
    <row r="578" s="40" customFormat="true" ht="13.8" hidden="false" customHeight="false" outlineLevel="0" collapsed="false">
      <c r="A578" s="1"/>
      <c r="B578" s="2"/>
      <c r="C578" s="1"/>
      <c r="D578" s="1"/>
      <c r="E578" s="1"/>
      <c r="F578" s="1"/>
      <c r="G578" s="1"/>
      <c r="H578" s="1"/>
      <c r="I578" s="1"/>
      <c r="J578" s="1"/>
      <c r="K578" s="1"/>
      <c r="L578" s="1"/>
      <c r="M578" s="1"/>
      <c r="N578" s="1"/>
      <c r="O578" s="1"/>
      <c r="P578" s="1"/>
      <c r="Q578" s="1"/>
      <c r="XFB578" s="0"/>
      <c r="XFC578" s="0"/>
    </row>
    <row r="579" s="40" customFormat="true" ht="13.8" hidden="false" customHeight="false" outlineLevel="0" collapsed="false">
      <c r="A579" s="1"/>
      <c r="B579" s="2"/>
      <c r="C579" s="1"/>
      <c r="D579" s="1"/>
      <c r="E579" s="1"/>
      <c r="F579" s="1"/>
      <c r="G579" s="1"/>
      <c r="H579" s="1"/>
      <c r="I579" s="1"/>
      <c r="J579" s="1"/>
      <c r="K579" s="1"/>
      <c r="L579" s="1"/>
      <c r="M579" s="1"/>
      <c r="N579" s="1"/>
      <c r="O579" s="1"/>
      <c r="P579" s="1"/>
      <c r="Q579" s="1"/>
      <c r="XFB579" s="0"/>
      <c r="XFC579" s="0"/>
    </row>
    <row r="580" s="40" customFormat="true" ht="13.8" hidden="false" customHeight="false" outlineLevel="0" collapsed="false">
      <c r="A580" s="1"/>
      <c r="B580" s="2"/>
      <c r="C580" s="1"/>
      <c r="D580" s="1"/>
      <c r="E580" s="1"/>
      <c r="F580" s="1"/>
      <c r="G580" s="1"/>
      <c r="H580" s="1"/>
      <c r="I580" s="1"/>
      <c r="J580" s="1"/>
      <c r="K580" s="1"/>
      <c r="L580" s="1"/>
      <c r="M580" s="1"/>
      <c r="N580" s="1"/>
      <c r="O580" s="1"/>
      <c r="P580" s="1"/>
      <c r="Q580" s="1"/>
      <c r="XFB580" s="0"/>
      <c r="XFC580" s="0"/>
    </row>
    <row r="581" s="40" customFormat="true" ht="13.8" hidden="false" customHeight="false" outlineLevel="0" collapsed="false">
      <c r="A581" s="1"/>
      <c r="B581" s="2"/>
      <c r="C581" s="1"/>
      <c r="D581" s="1"/>
      <c r="E581" s="1"/>
      <c r="F581" s="1"/>
      <c r="G581" s="1"/>
      <c r="H581" s="1"/>
      <c r="I581" s="1"/>
      <c r="J581" s="1"/>
      <c r="K581" s="1"/>
      <c r="L581" s="1"/>
      <c r="M581" s="1"/>
      <c r="N581" s="1"/>
      <c r="O581" s="1"/>
      <c r="P581" s="1"/>
      <c r="Q581" s="1"/>
      <c r="XFB581" s="0"/>
      <c r="XFC581" s="0"/>
    </row>
    <row r="582" s="40" customFormat="true" ht="13.8" hidden="false" customHeight="false" outlineLevel="0" collapsed="false">
      <c r="A582" s="1"/>
      <c r="B582" s="2"/>
      <c r="C582" s="1"/>
      <c r="D582" s="1"/>
      <c r="E582" s="1"/>
      <c r="F582" s="1"/>
      <c r="G582" s="1"/>
      <c r="H582" s="1"/>
      <c r="I582" s="1"/>
      <c r="J582" s="1"/>
      <c r="K582" s="1"/>
      <c r="L582" s="1"/>
      <c r="M582" s="1"/>
      <c r="N582" s="1"/>
      <c r="O582" s="1"/>
      <c r="P582" s="1"/>
      <c r="Q582" s="1"/>
      <c r="XFB582" s="0"/>
      <c r="XFC582" s="0"/>
    </row>
    <row r="583" s="40" customFormat="true" ht="13.8" hidden="false" customHeight="false" outlineLevel="0" collapsed="false">
      <c r="A583" s="1"/>
      <c r="B583" s="2"/>
      <c r="C583" s="1"/>
      <c r="D583" s="1"/>
      <c r="E583" s="1"/>
      <c r="F583" s="1"/>
      <c r="G583" s="1"/>
      <c r="H583" s="1"/>
      <c r="I583" s="1"/>
      <c r="J583" s="1"/>
      <c r="K583" s="1"/>
      <c r="L583" s="1"/>
      <c r="M583" s="1"/>
      <c r="N583" s="1"/>
      <c r="O583" s="1"/>
      <c r="P583" s="1"/>
      <c r="Q583" s="1"/>
      <c r="XFB583" s="0"/>
      <c r="XFC583" s="0"/>
    </row>
    <row r="584" s="40" customFormat="true" ht="13.8" hidden="false" customHeight="false" outlineLevel="0" collapsed="false">
      <c r="A584" s="1"/>
      <c r="B584" s="2"/>
      <c r="C584" s="1"/>
      <c r="D584" s="1"/>
      <c r="E584" s="1"/>
      <c r="F584" s="1"/>
      <c r="G584" s="1"/>
      <c r="H584" s="1"/>
      <c r="I584" s="1"/>
      <c r="J584" s="1"/>
      <c r="K584" s="1"/>
      <c r="L584" s="1"/>
      <c r="M584" s="1"/>
      <c r="N584" s="1"/>
      <c r="O584" s="1"/>
      <c r="P584" s="1"/>
      <c r="Q584" s="1"/>
      <c r="XFB584" s="0"/>
      <c r="XFC584" s="0"/>
    </row>
    <row r="585" s="40" customFormat="true" ht="13.8" hidden="false" customHeight="false" outlineLevel="0" collapsed="false">
      <c r="A585" s="1"/>
      <c r="B585" s="2"/>
      <c r="C585" s="1"/>
      <c r="D585" s="1"/>
      <c r="E585" s="1"/>
      <c r="F585" s="1"/>
      <c r="G585" s="1"/>
      <c r="H585" s="1"/>
      <c r="I585" s="1"/>
      <c r="J585" s="1"/>
      <c r="K585" s="1"/>
      <c r="L585" s="1"/>
      <c r="M585" s="1"/>
      <c r="N585" s="1"/>
      <c r="O585" s="1"/>
      <c r="P585" s="1"/>
      <c r="Q585" s="1"/>
      <c r="XFB585" s="0"/>
      <c r="XFC585" s="0"/>
    </row>
    <row r="586" s="40" customFormat="true" ht="13.8" hidden="false" customHeight="false" outlineLevel="0" collapsed="false">
      <c r="A586" s="1"/>
      <c r="B586" s="2"/>
      <c r="C586" s="1"/>
      <c r="D586" s="1"/>
      <c r="E586" s="1"/>
      <c r="F586" s="1"/>
      <c r="G586" s="1"/>
      <c r="H586" s="1"/>
      <c r="I586" s="1"/>
      <c r="J586" s="1"/>
      <c r="K586" s="1"/>
      <c r="L586" s="1"/>
      <c r="M586" s="1"/>
      <c r="N586" s="1"/>
      <c r="O586" s="1"/>
      <c r="P586" s="1"/>
      <c r="Q586" s="1"/>
      <c r="XFB586" s="0"/>
      <c r="XFC586" s="0"/>
    </row>
    <row r="587" s="40" customFormat="true" ht="13.8" hidden="false" customHeight="false" outlineLevel="0" collapsed="false">
      <c r="A587" s="1"/>
      <c r="B587" s="2"/>
      <c r="C587" s="1"/>
      <c r="D587" s="1"/>
      <c r="E587" s="1"/>
      <c r="F587" s="1"/>
      <c r="G587" s="1"/>
      <c r="H587" s="1"/>
      <c r="I587" s="1"/>
      <c r="J587" s="1"/>
      <c r="K587" s="1"/>
      <c r="L587" s="1"/>
      <c r="M587" s="1"/>
      <c r="N587" s="1"/>
      <c r="O587" s="1"/>
      <c r="P587" s="1"/>
      <c r="Q587" s="1"/>
      <c r="XFB587" s="0"/>
      <c r="XFC587" s="0"/>
    </row>
    <row r="588" s="40" customFormat="true" ht="13.8" hidden="false" customHeight="false" outlineLevel="0" collapsed="false">
      <c r="A588" s="1"/>
      <c r="B588" s="2"/>
      <c r="C588" s="1"/>
      <c r="D588" s="1"/>
      <c r="E588" s="1"/>
      <c r="F588" s="1"/>
      <c r="G588" s="1"/>
      <c r="H588" s="1"/>
      <c r="I588" s="1"/>
      <c r="J588" s="1"/>
      <c r="K588" s="1"/>
      <c r="L588" s="1"/>
      <c r="M588" s="1"/>
      <c r="N588" s="1"/>
      <c r="O588" s="1"/>
      <c r="P588" s="1"/>
      <c r="Q588" s="1"/>
      <c r="XFB588" s="0"/>
      <c r="XFC588" s="0"/>
    </row>
    <row r="589" s="40" customFormat="true" ht="13.8" hidden="false" customHeight="false" outlineLevel="0" collapsed="false">
      <c r="A589" s="1"/>
      <c r="B589" s="2"/>
      <c r="C589" s="1"/>
      <c r="D589" s="1"/>
      <c r="E589" s="1"/>
      <c r="F589" s="1"/>
      <c r="G589" s="1"/>
      <c r="H589" s="1"/>
      <c r="I589" s="1"/>
      <c r="J589" s="1"/>
      <c r="K589" s="1"/>
      <c r="L589" s="1"/>
      <c r="M589" s="1"/>
      <c r="N589" s="1"/>
      <c r="O589" s="1"/>
      <c r="P589" s="1"/>
      <c r="Q589" s="1"/>
      <c r="XFB589" s="0"/>
      <c r="XFC589" s="0"/>
    </row>
    <row r="590" s="40" customFormat="true" ht="13.8" hidden="false" customHeight="false" outlineLevel="0" collapsed="false">
      <c r="A590" s="1"/>
      <c r="B590" s="2"/>
      <c r="C590" s="1"/>
      <c r="D590" s="1"/>
      <c r="E590" s="1"/>
      <c r="F590" s="1"/>
      <c r="G590" s="1"/>
      <c r="H590" s="1"/>
      <c r="I590" s="1"/>
      <c r="J590" s="1"/>
      <c r="K590" s="1"/>
      <c r="L590" s="1"/>
      <c r="M590" s="1"/>
      <c r="N590" s="1"/>
      <c r="O590" s="1"/>
      <c r="P590" s="1"/>
      <c r="Q590" s="1"/>
      <c r="XFB590" s="0"/>
      <c r="XFC590" s="0"/>
    </row>
    <row r="591" s="40" customFormat="true" ht="13.8" hidden="false" customHeight="false" outlineLevel="0" collapsed="false">
      <c r="A591" s="1"/>
      <c r="B591" s="2"/>
      <c r="C591" s="1"/>
      <c r="D591" s="1"/>
      <c r="E591" s="1"/>
      <c r="F591" s="1"/>
      <c r="G591" s="1"/>
      <c r="H591" s="1"/>
      <c r="I591" s="1"/>
      <c r="J591" s="1"/>
      <c r="K591" s="1"/>
      <c r="L591" s="1"/>
      <c r="M591" s="1"/>
      <c r="N591" s="1"/>
      <c r="O591" s="1"/>
      <c r="P591" s="1"/>
      <c r="Q591" s="1"/>
      <c r="XFB591" s="0"/>
      <c r="XFC591" s="0"/>
    </row>
    <row r="592" s="40" customFormat="true" ht="13.8" hidden="false" customHeight="false" outlineLevel="0" collapsed="false">
      <c r="A592" s="1"/>
      <c r="B592" s="2"/>
      <c r="C592" s="1"/>
      <c r="D592" s="1"/>
      <c r="E592" s="1"/>
      <c r="F592" s="1"/>
      <c r="G592" s="1"/>
      <c r="H592" s="1"/>
      <c r="I592" s="1"/>
      <c r="J592" s="1"/>
      <c r="K592" s="1"/>
      <c r="L592" s="1"/>
      <c r="M592" s="1"/>
      <c r="N592" s="1"/>
      <c r="O592" s="1"/>
      <c r="P592" s="1"/>
      <c r="Q592" s="1"/>
      <c r="XFB592" s="0"/>
      <c r="XFC592" s="0"/>
    </row>
    <row r="593" s="40" customFormat="true" ht="13.8" hidden="false" customHeight="false" outlineLevel="0" collapsed="false">
      <c r="A593" s="1"/>
      <c r="B593" s="2"/>
      <c r="C593" s="1"/>
      <c r="D593" s="1"/>
      <c r="E593" s="1"/>
      <c r="F593" s="1"/>
      <c r="G593" s="1"/>
      <c r="H593" s="1"/>
      <c r="I593" s="1"/>
      <c r="J593" s="1"/>
      <c r="K593" s="1"/>
      <c r="L593" s="1"/>
      <c r="M593" s="1"/>
      <c r="N593" s="1"/>
      <c r="O593" s="1"/>
      <c r="P593" s="1"/>
      <c r="Q593" s="1"/>
      <c r="XFB593" s="0"/>
      <c r="XFC593" s="0"/>
    </row>
    <row r="594" s="40" customFormat="true" ht="13.8" hidden="false" customHeight="false" outlineLevel="0" collapsed="false">
      <c r="A594" s="1"/>
      <c r="B594" s="2"/>
      <c r="C594" s="1"/>
      <c r="D594" s="1"/>
      <c r="E594" s="1"/>
      <c r="F594" s="1"/>
      <c r="G594" s="1"/>
      <c r="H594" s="1"/>
      <c r="I594" s="1"/>
      <c r="J594" s="1"/>
      <c r="K594" s="1"/>
      <c r="L594" s="1"/>
      <c r="M594" s="1"/>
      <c r="N594" s="1"/>
      <c r="O594" s="1"/>
      <c r="P594" s="1"/>
      <c r="Q594" s="1"/>
      <c r="XFB594" s="0"/>
      <c r="XFC594" s="0"/>
    </row>
    <row r="595" s="40" customFormat="true" ht="13.8" hidden="false" customHeight="false" outlineLevel="0" collapsed="false">
      <c r="A595" s="1"/>
      <c r="B595" s="2"/>
      <c r="C595" s="1"/>
      <c r="D595" s="1"/>
      <c r="E595" s="1"/>
      <c r="F595" s="1"/>
      <c r="G595" s="1"/>
      <c r="H595" s="1"/>
      <c r="I595" s="1"/>
      <c r="J595" s="1"/>
      <c r="K595" s="1"/>
      <c r="L595" s="1"/>
      <c r="M595" s="1"/>
      <c r="N595" s="1"/>
      <c r="O595" s="1"/>
      <c r="P595" s="1"/>
      <c r="Q595" s="1"/>
      <c r="XFB595" s="0"/>
      <c r="XFC595" s="0"/>
    </row>
    <row r="596" s="40" customFormat="true" ht="13.8" hidden="false" customHeight="false" outlineLevel="0" collapsed="false">
      <c r="A596" s="1"/>
      <c r="B596" s="2"/>
      <c r="C596" s="1"/>
      <c r="D596" s="1"/>
      <c r="E596" s="1"/>
      <c r="F596" s="1"/>
      <c r="G596" s="1"/>
      <c r="H596" s="1"/>
      <c r="I596" s="1"/>
      <c r="J596" s="1"/>
      <c r="K596" s="1"/>
      <c r="L596" s="1"/>
      <c r="M596" s="1"/>
      <c r="N596" s="1"/>
      <c r="O596" s="1"/>
      <c r="P596" s="1"/>
      <c r="Q596" s="1"/>
      <c r="XFB596" s="0"/>
      <c r="XFC596" s="0"/>
    </row>
    <row r="597" s="40" customFormat="true" ht="13.8" hidden="false" customHeight="false" outlineLevel="0" collapsed="false">
      <c r="A597" s="1"/>
      <c r="B597" s="2"/>
      <c r="C597" s="1"/>
      <c r="D597" s="1"/>
      <c r="E597" s="1"/>
      <c r="F597" s="1"/>
      <c r="G597" s="1"/>
      <c r="H597" s="1"/>
      <c r="I597" s="1"/>
      <c r="J597" s="1"/>
      <c r="K597" s="1"/>
      <c r="L597" s="1"/>
      <c r="M597" s="1"/>
      <c r="N597" s="1"/>
      <c r="O597" s="1"/>
      <c r="P597" s="1"/>
      <c r="Q597" s="1"/>
      <c r="XFB597" s="0"/>
      <c r="XFC597" s="0"/>
    </row>
    <row r="598" s="40" customFormat="true" ht="13.8" hidden="false" customHeight="false" outlineLevel="0" collapsed="false">
      <c r="A598" s="1"/>
      <c r="B598" s="2"/>
      <c r="C598" s="1"/>
      <c r="D598" s="1"/>
      <c r="E598" s="1"/>
      <c r="F598" s="1"/>
      <c r="G598" s="1"/>
      <c r="H598" s="1"/>
      <c r="I598" s="1"/>
      <c r="J598" s="1"/>
      <c r="K598" s="1"/>
      <c r="L598" s="1"/>
      <c r="M598" s="1"/>
      <c r="N598" s="1"/>
      <c r="O598" s="1"/>
      <c r="P598" s="1"/>
      <c r="Q598" s="1"/>
      <c r="XFB598" s="0"/>
      <c r="XFC598" s="0"/>
    </row>
    <row r="599" s="40" customFormat="true" ht="13.8" hidden="false" customHeight="false" outlineLevel="0" collapsed="false">
      <c r="A599" s="1"/>
      <c r="B599" s="2"/>
      <c r="C599" s="1"/>
      <c r="D599" s="1"/>
      <c r="E599" s="1"/>
      <c r="F599" s="1"/>
      <c r="G599" s="1"/>
      <c r="H599" s="1"/>
      <c r="I599" s="1"/>
      <c r="J599" s="1"/>
      <c r="K599" s="1"/>
      <c r="L599" s="1"/>
      <c r="M599" s="1"/>
      <c r="N599" s="1"/>
      <c r="O599" s="1"/>
      <c r="P599" s="1"/>
      <c r="Q599" s="1"/>
      <c r="XFB599" s="0"/>
      <c r="XFC599" s="0"/>
    </row>
    <row r="600" s="40" customFormat="true" ht="13.8" hidden="false" customHeight="false" outlineLevel="0" collapsed="false">
      <c r="A600" s="1"/>
      <c r="B600" s="2"/>
      <c r="C600" s="1"/>
      <c r="D600" s="1"/>
      <c r="E600" s="1"/>
      <c r="F600" s="1"/>
      <c r="G600" s="1"/>
      <c r="H600" s="1"/>
      <c r="I600" s="1"/>
      <c r="J600" s="1"/>
      <c r="K600" s="1"/>
      <c r="L600" s="1"/>
      <c r="M600" s="1"/>
      <c r="N600" s="1"/>
      <c r="O600" s="1"/>
      <c r="P600" s="1"/>
      <c r="Q600" s="1"/>
      <c r="XFB600" s="0"/>
      <c r="XFC600" s="0"/>
    </row>
    <row r="601" s="40" customFormat="true" ht="13.8" hidden="false" customHeight="false" outlineLevel="0" collapsed="false">
      <c r="A601" s="1"/>
      <c r="B601" s="2"/>
      <c r="C601" s="1"/>
      <c r="D601" s="1"/>
      <c r="E601" s="1"/>
      <c r="F601" s="1"/>
      <c r="G601" s="1"/>
      <c r="H601" s="1"/>
      <c r="I601" s="1"/>
      <c r="J601" s="1"/>
      <c r="K601" s="1"/>
      <c r="L601" s="1"/>
      <c r="M601" s="1"/>
      <c r="N601" s="1"/>
      <c r="O601" s="1"/>
      <c r="P601" s="1"/>
      <c r="Q601" s="1"/>
      <c r="XFB601" s="0"/>
      <c r="XFC601" s="0"/>
    </row>
    <row r="602" s="40" customFormat="true" ht="13.8" hidden="false" customHeight="false" outlineLevel="0" collapsed="false">
      <c r="A602" s="1"/>
      <c r="B602" s="2"/>
      <c r="C602" s="1"/>
      <c r="D602" s="1"/>
      <c r="E602" s="1"/>
      <c r="F602" s="1"/>
      <c r="G602" s="1"/>
      <c r="H602" s="1"/>
      <c r="I602" s="1"/>
      <c r="J602" s="1"/>
      <c r="K602" s="1"/>
      <c r="L602" s="1"/>
      <c r="M602" s="1"/>
      <c r="N602" s="1"/>
      <c r="O602" s="1"/>
      <c r="P602" s="1"/>
      <c r="Q602" s="1"/>
      <c r="XFB602" s="0"/>
      <c r="XFC602" s="0"/>
    </row>
    <row r="603" s="40" customFormat="true" ht="13.8" hidden="false" customHeight="false" outlineLevel="0" collapsed="false">
      <c r="A603" s="1"/>
      <c r="B603" s="2"/>
      <c r="C603" s="1"/>
      <c r="D603" s="1"/>
      <c r="E603" s="1"/>
      <c r="F603" s="1"/>
      <c r="G603" s="1"/>
      <c r="H603" s="1"/>
      <c r="I603" s="1"/>
      <c r="J603" s="1"/>
      <c r="K603" s="1"/>
      <c r="L603" s="1"/>
      <c r="M603" s="1"/>
      <c r="N603" s="1"/>
      <c r="O603" s="1"/>
      <c r="P603" s="1"/>
      <c r="Q603" s="1"/>
      <c r="XFB603" s="0"/>
      <c r="XFC603" s="0"/>
    </row>
    <row r="604" s="40" customFormat="true" ht="13.8" hidden="false" customHeight="false" outlineLevel="0" collapsed="false">
      <c r="A604" s="1"/>
      <c r="B604" s="2"/>
      <c r="C604" s="1"/>
      <c r="D604" s="1"/>
      <c r="E604" s="1"/>
      <c r="F604" s="1"/>
      <c r="G604" s="1"/>
      <c r="H604" s="1"/>
      <c r="I604" s="1"/>
      <c r="J604" s="1"/>
      <c r="K604" s="1"/>
      <c r="L604" s="1"/>
      <c r="M604" s="1"/>
      <c r="N604" s="1"/>
      <c r="O604" s="1"/>
      <c r="P604" s="1"/>
      <c r="Q604" s="1"/>
      <c r="XFB604" s="0"/>
      <c r="XFC604" s="0"/>
    </row>
    <row r="605" s="40" customFormat="true" ht="13.8" hidden="false" customHeight="false" outlineLevel="0" collapsed="false">
      <c r="A605" s="1"/>
      <c r="B605" s="2"/>
      <c r="C605" s="1"/>
      <c r="D605" s="1"/>
      <c r="E605" s="1"/>
      <c r="F605" s="1"/>
      <c r="G605" s="1"/>
      <c r="H605" s="1"/>
      <c r="I605" s="1"/>
      <c r="J605" s="1"/>
      <c r="K605" s="1"/>
      <c r="L605" s="1"/>
      <c r="M605" s="1"/>
      <c r="N605" s="1"/>
      <c r="O605" s="1"/>
      <c r="P605" s="1"/>
      <c r="Q605" s="1"/>
      <c r="XFB605" s="0"/>
      <c r="XFC605" s="0"/>
    </row>
    <row r="606" s="40" customFormat="true" ht="13.8" hidden="false" customHeight="false" outlineLevel="0" collapsed="false">
      <c r="A606" s="1"/>
      <c r="B606" s="2"/>
      <c r="C606" s="1"/>
      <c r="D606" s="1"/>
      <c r="E606" s="1"/>
      <c r="F606" s="1"/>
      <c r="G606" s="1"/>
      <c r="H606" s="1"/>
      <c r="I606" s="1"/>
      <c r="J606" s="1"/>
      <c r="K606" s="1"/>
      <c r="L606" s="1"/>
      <c r="M606" s="1"/>
      <c r="N606" s="1"/>
      <c r="O606" s="1"/>
      <c r="P606" s="1"/>
      <c r="Q606" s="1"/>
      <c r="XFB606" s="0"/>
      <c r="XFC606" s="0"/>
    </row>
    <row r="607" s="40" customFormat="true" ht="13.8" hidden="false" customHeight="false" outlineLevel="0" collapsed="false">
      <c r="A607" s="1"/>
      <c r="B607" s="2"/>
      <c r="C607" s="1"/>
      <c r="D607" s="1"/>
      <c r="E607" s="1"/>
      <c r="F607" s="1"/>
      <c r="G607" s="1"/>
      <c r="H607" s="1"/>
      <c r="I607" s="1"/>
      <c r="J607" s="1"/>
      <c r="K607" s="1"/>
      <c r="L607" s="1"/>
      <c r="M607" s="1"/>
      <c r="N607" s="1"/>
      <c r="O607" s="1"/>
      <c r="P607" s="1"/>
      <c r="Q607" s="1"/>
      <c r="XFB607" s="0"/>
      <c r="XFC607" s="0"/>
    </row>
    <row r="608" s="40" customFormat="true" ht="13.8" hidden="false" customHeight="false" outlineLevel="0" collapsed="false">
      <c r="A608" s="1"/>
      <c r="B608" s="2"/>
      <c r="C608" s="1"/>
      <c r="D608" s="1"/>
      <c r="E608" s="1"/>
      <c r="F608" s="1"/>
      <c r="G608" s="1"/>
      <c r="H608" s="1"/>
      <c r="I608" s="1"/>
      <c r="J608" s="1"/>
      <c r="K608" s="1"/>
      <c r="L608" s="1"/>
      <c r="M608" s="1"/>
      <c r="N608" s="1"/>
      <c r="O608" s="1"/>
      <c r="P608" s="1"/>
      <c r="Q608" s="1"/>
      <c r="XFB608" s="0"/>
      <c r="XFC608" s="0"/>
    </row>
    <row r="609" s="40" customFormat="true" ht="13.8" hidden="false" customHeight="false" outlineLevel="0" collapsed="false">
      <c r="A609" s="1"/>
      <c r="B609" s="2"/>
      <c r="C609" s="1"/>
      <c r="D609" s="1"/>
      <c r="E609" s="1"/>
      <c r="F609" s="1"/>
      <c r="G609" s="1"/>
      <c r="H609" s="1"/>
      <c r="I609" s="1"/>
      <c r="J609" s="1"/>
      <c r="K609" s="1"/>
      <c r="L609" s="1"/>
      <c r="M609" s="1"/>
      <c r="N609" s="1"/>
      <c r="O609" s="1"/>
      <c r="P609" s="1"/>
      <c r="Q609" s="1"/>
      <c r="XFB609" s="0"/>
      <c r="XFC609" s="0"/>
    </row>
    <row r="610" s="40" customFormat="true" ht="13.8" hidden="false" customHeight="false" outlineLevel="0" collapsed="false">
      <c r="A610" s="1"/>
      <c r="B610" s="2"/>
      <c r="C610" s="1"/>
      <c r="D610" s="1"/>
      <c r="E610" s="1"/>
      <c r="F610" s="1"/>
      <c r="G610" s="1"/>
      <c r="H610" s="1"/>
      <c r="I610" s="1"/>
      <c r="J610" s="1"/>
      <c r="K610" s="1"/>
      <c r="L610" s="1"/>
      <c r="M610" s="1"/>
      <c r="N610" s="1"/>
      <c r="O610" s="1"/>
      <c r="P610" s="1"/>
      <c r="Q610" s="1"/>
      <c r="XFB610" s="0"/>
      <c r="XFC610" s="0"/>
    </row>
    <row r="611" s="40" customFormat="true" ht="13.8" hidden="false" customHeight="false" outlineLevel="0" collapsed="false">
      <c r="A611" s="1"/>
      <c r="B611" s="2"/>
      <c r="C611" s="1"/>
      <c r="D611" s="1"/>
      <c r="E611" s="1"/>
      <c r="F611" s="1"/>
      <c r="G611" s="1"/>
      <c r="H611" s="1"/>
      <c r="I611" s="1"/>
      <c r="J611" s="1"/>
      <c r="K611" s="1"/>
      <c r="L611" s="1"/>
      <c r="M611" s="1"/>
      <c r="N611" s="1"/>
      <c r="O611" s="1"/>
      <c r="P611" s="1"/>
      <c r="Q611" s="1"/>
      <c r="XFB611" s="0"/>
      <c r="XFC611" s="0"/>
    </row>
    <row r="612" s="40" customFormat="true" ht="13.8" hidden="false" customHeight="false" outlineLevel="0" collapsed="false">
      <c r="A612" s="1"/>
      <c r="B612" s="2"/>
      <c r="C612" s="1"/>
      <c r="D612" s="1"/>
      <c r="E612" s="1"/>
      <c r="F612" s="1"/>
      <c r="G612" s="1"/>
      <c r="H612" s="1"/>
      <c r="I612" s="1"/>
      <c r="J612" s="1"/>
      <c r="K612" s="1"/>
      <c r="L612" s="1"/>
      <c r="M612" s="1"/>
      <c r="N612" s="1"/>
      <c r="O612" s="1"/>
      <c r="P612" s="1"/>
      <c r="Q612" s="1"/>
      <c r="XFB612" s="0"/>
      <c r="XFC612" s="0"/>
    </row>
    <row r="613" s="40" customFormat="true" ht="13.8" hidden="false" customHeight="false" outlineLevel="0" collapsed="false">
      <c r="A613" s="1"/>
      <c r="B613" s="2"/>
      <c r="C613" s="1"/>
      <c r="D613" s="1"/>
      <c r="E613" s="1"/>
      <c r="F613" s="1"/>
      <c r="G613" s="1"/>
      <c r="H613" s="1"/>
      <c r="I613" s="1"/>
      <c r="J613" s="1"/>
      <c r="K613" s="1"/>
      <c r="L613" s="1"/>
      <c r="M613" s="1"/>
      <c r="N613" s="1"/>
      <c r="O613" s="1"/>
      <c r="P613" s="1"/>
      <c r="Q613" s="1"/>
      <c r="XFB613" s="0"/>
      <c r="XFC613" s="0"/>
    </row>
    <row r="614" s="40" customFormat="true" ht="13.8" hidden="false" customHeight="false" outlineLevel="0" collapsed="false">
      <c r="A614" s="1"/>
      <c r="B614" s="2"/>
      <c r="C614" s="1"/>
      <c r="D614" s="1"/>
      <c r="E614" s="1"/>
      <c r="F614" s="1"/>
      <c r="G614" s="1"/>
      <c r="H614" s="1"/>
      <c r="I614" s="1"/>
      <c r="J614" s="1"/>
      <c r="K614" s="1"/>
      <c r="L614" s="1"/>
      <c r="M614" s="1"/>
      <c r="N614" s="1"/>
      <c r="O614" s="1"/>
      <c r="P614" s="1"/>
      <c r="Q614" s="1"/>
      <c r="XFB614" s="0"/>
      <c r="XFC614" s="0"/>
    </row>
    <row r="615" s="40" customFormat="true" ht="13.8" hidden="false" customHeight="false" outlineLevel="0" collapsed="false">
      <c r="A615" s="1"/>
      <c r="B615" s="2"/>
      <c r="C615" s="1"/>
      <c r="D615" s="1"/>
      <c r="E615" s="1"/>
      <c r="F615" s="1"/>
      <c r="G615" s="1"/>
      <c r="H615" s="1"/>
      <c r="I615" s="1"/>
      <c r="J615" s="1"/>
      <c r="K615" s="1"/>
      <c r="L615" s="1"/>
      <c r="M615" s="1"/>
      <c r="N615" s="1"/>
      <c r="O615" s="1"/>
      <c r="P615" s="1"/>
      <c r="Q615" s="1"/>
      <c r="XFB615" s="0"/>
      <c r="XFC615" s="0"/>
    </row>
    <row r="618" s="84" customFormat="true" ht="13.8" hidden="false" customHeight="false" outlineLevel="0" collapsed="false">
      <c r="A618" s="1"/>
      <c r="B618" s="2"/>
      <c r="C618" s="1"/>
      <c r="D618" s="1"/>
      <c r="E618" s="1"/>
      <c r="F618" s="1"/>
      <c r="G618" s="1"/>
      <c r="H618" s="1"/>
      <c r="I618" s="1"/>
      <c r="J618" s="1"/>
      <c r="K618" s="1"/>
      <c r="L618" s="1"/>
      <c r="M618" s="1"/>
      <c r="N618" s="1"/>
      <c r="O618" s="1"/>
      <c r="P618" s="1"/>
      <c r="Q618" s="1"/>
      <c r="XFB618" s="0"/>
      <c r="XFC618" s="0"/>
    </row>
    <row r="621" s="84" customFormat="true" ht="13.8" hidden="false" customHeight="false" outlineLevel="0" collapsed="false">
      <c r="A621" s="1"/>
      <c r="B621" s="2"/>
      <c r="C621" s="1"/>
      <c r="D621" s="1"/>
      <c r="E621" s="1"/>
      <c r="F621" s="1"/>
      <c r="G621" s="1"/>
      <c r="H621" s="1"/>
      <c r="I621" s="1"/>
      <c r="J621" s="1"/>
      <c r="K621" s="1"/>
      <c r="L621" s="1"/>
      <c r="M621" s="1"/>
      <c r="N621" s="1"/>
      <c r="O621" s="1"/>
      <c r="P621" s="1"/>
      <c r="Q621" s="1"/>
      <c r="XFB621" s="0"/>
      <c r="XFC621" s="0"/>
    </row>
    <row r="622" s="84" customFormat="true" ht="13.8" hidden="false" customHeight="false" outlineLevel="0" collapsed="false">
      <c r="A622" s="1"/>
      <c r="B622" s="2"/>
      <c r="C622" s="1"/>
      <c r="D622" s="1"/>
      <c r="E622" s="1"/>
      <c r="F622" s="1"/>
      <c r="G622" s="1"/>
      <c r="H622" s="1"/>
      <c r="I622" s="1"/>
      <c r="J622" s="1"/>
      <c r="K622" s="1"/>
      <c r="L622" s="1"/>
      <c r="M622" s="1"/>
      <c r="N622" s="1"/>
      <c r="O622" s="1"/>
      <c r="P622" s="1"/>
      <c r="Q622" s="1"/>
      <c r="XFB622" s="0"/>
      <c r="XFC622" s="0"/>
    </row>
    <row r="626" s="84" customFormat="true" ht="13.8" hidden="false" customHeight="false" outlineLevel="0" collapsed="false">
      <c r="A626" s="1"/>
      <c r="B626" s="2"/>
      <c r="C626" s="1"/>
      <c r="D626" s="1"/>
      <c r="E626" s="1"/>
      <c r="F626" s="1"/>
      <c r="G626" s="1"/>
      <c r="H626" s="1"/>
      <c r="I626" s="1"/>
      <c r="J626" s="1"/>
      <c r="K626" s="1"/>
      <c r="L626" s="1"/>
      <c r="M626" s="1"/>
      <c r="N626" s="1"/>
      <c r="O626" s="1"/>
      <c r="P626" s="1"/>
      <c r="Q626" s="1"/>
      <c r="XFB626" s="0"/>
      <c r="XFC626" s="0"/>
    </row>
    <row r="655" s="84" customFormat="true" ht="13.8" hidden="false" customHeight="false" outlineLevel="0" collapsed="false">
      <c r="A655" s="1"/>
      <c r="B655" s="2"/>
      <c r="C655" s="1"/>
      <c r="D655" s="1"/>
      <c r="E655" s="1"/>
      <c r="F655" s="1"/>
      <c r="G655" s="1"/>
      <c r="H655" s="1"/>
      <c r="I655" s="1"/>
      <c r="J655" s="1"/>
      <c r="K655" s="1"/>
      <c r="L655" s="1"/>
      <c r="M655" s="1"/>
      <c r="N655" s="1"/>
      <c r="O655" s="1"/>
      <c r="P655" s="1"/>
      <c r="Q655" s="1"/>
      <c r="XFB655" s="0"/>
      <c r="XFC655" s="0"/>
    </row>
    <row r="663" s="84" customFormat="true" ht="13.8" hidden="false" customHeight="false" outlineLevel="0" collapsed="false">
      <c r="A663" s="1"/>
      <c r="B663" s="2"/>
      <c r="C663" s="1"/>
      <c r="D663" s="1"/>
      <c r="E663" s="1"/>
      <c r="F663" s="1"/>
      <c r="G663" s="1"/>
      <c r="H663" s="1"/>
      <c r="I663" s="1"/>
      <c r="J663" s="1"/>
      <c r="K663" s="1"/>
      <c r="L663" s="1"/>
      <c r="M663" s="1"/>
      <c r="N663" s="1"/>
      <c r="O663" s="1"/>
      <c r="P663" s="1"/>
      <c r="Q663" s="1"/>
      <c r="XFB663" s="0"/>
      <c r="XFC663" s="0"/>
    </row>
    <row r="702" s="84" customFormat="true" ht="13.8" hidden="false" customHeight="false" outlineLevel="0" collapsed="false">
      <c r="A702" s="1"/>
      <c r="B702" s="2"/>
      <c r="C702" s="1"/>
      <c r="D702" s="1"/>
      <c r="E702" s="1"/>
      <c r="F702" s="1"/>
      <c r="G702" s="1"/>
      <c r="H702" s="1"/>
      <c r="I702" s="1"/>
      <c r="J702" s="1"/>
      <c r="K702" s="1"/>
      <c r="L702" s="1"/>
      <c r="M702" s="1"/>
      <c r="N702" s="1"/>
      <c r="O702" s="1"/>
      <c r="P702" s="1"/>
      <c r="Q702" s="1"/>
      <c r="XFB702" s="0"/>
      <c r="XFC702" s="0"/>
    </row>
    <row r="705" s="84" customFormat="true" ht="13.8" hidden="false" customHeight="false" outlineLevel="0" collapsed="false">
      <c r="A705" s="1"/>
      <c r="B705" s="2"/>
      <c r="C705" s="1"/>
      <c r="D705" s="1"/>
      <c r="E705" s="1"/>
      <c r="F705" s="1"/>
      <c r="G705" s="1"/>
      <c r="H705" s="1"/>
      <c r="I705" s="1"/>
      <c r="J705" s="1"/>
      <c r="K705" s="1"/>
      <c r="L705" s="1"/>
      <c r="M705" s="1"/>
      <c r="N705" s="1"/>
      <c r="O705" s="1"/>
      <c r="P705" s="1"/>
      <c r="Q705" s="1"/>
      <c r="XFB705" s="0"/>
      <c r="XFC705" s="0"/>
    </row>
    <row r="819" s="40" customFormat="true" ht="13.8" hidden="false" customHeight="false" outlineLevel="0" collapsed="false">
      <c r="A819" s="1"/>
      <c r="B819" s="2"/>
      <c r="C819" s="1"/>
      <c r="D819" s="1"/>
      <c r="E819" s="1"/>
      <c r="F819" s="1"/>
      <c r="G819" s="1"/>
      <c r="H819" s="1"/>
      <c r="I819" s="1"/>
      <c r="J819" s="1"/>
      <c r="K819" s="1"/>
      <c r="L819" s="1"/>
      <c r="M819" s="1"/>
      <c r="N819" s="1"/>
      <c r="O819" s="1"/>
      <c r="P819" s="1"/>
      <c r="Q819" s="1"/>
      <c r="XFB819" s="0"/>
      <c r="XFC819" s="0"/>
    </row>
    <row r="820" s="40" customFormat="true" ht="13.8" hidden="false" customHeight="false" outlineLevel="0" collapsed="false">
      <c r="A820" s="1"/>
      <c r="B820" s="2"/>
      <c r="C820" s="1"/>
      <c r="D820" s="1"/>
      <c r="E820" s="1"/>
      <c r="F820" s="1"/>
      <c r="G820" s="1"/>
      <c r="H820" s="1"/>
      <c r="I820" s="1"/>
      <c r="J820" s="1"/>
      <c r="K820" s="1"/>
      <c r="L820" s="1"/>
      <c r="M820" s="1"/>
      <c r="N820" s="1"/>
      <c r="O820" s="1"/>
      <c r="P820" s="1"/>
      <c r="Q820" s="1"/>
      <c r="XFB820" s="0"/>
      <c r="XFC820" s="0"/>
    </row>
    <row r="821" s="40" customFormat="true" ht="13.8" hidden="false" customHeight="false" outlineLevel="0" collapsed="false">
      <c r="A821" s="1"/>
      <c r="B821" s="2"/>
      <c r="C821" s="1"/>
      <c r="D821" s="1"/>
      <c r="E821" s="1"/>
      <c r="F821" s="1"/>
      <c r="G821" s="1"/>
      <c r="H821" s="1"/>
      <c r="I821" s="1"/>
      <c r="J821" s="1"/>
      <c r="K821" s="1"/>
      <c r="L821" s="1"/>
      <c r="M821" s="1"/>
      <c r="N821" s="1"/>
      <c r="O821" s="1"/>
      <c r="P821" s="1"/>
      <c r="Q821" s="1"/>
      <c r="XFB821" s="0"/>
      <c r="XFC821" s="0"/>
    </row>
    <row r="822" s="40" customFormat="true" ht="13.8" hidden="false" customHeight="false" outlineLevel="0" collapsed="false">
      <c r="A822" s="1"/>
      <c r="B822" s="2"/>
      <c r="C822" s="1"/>
      <c r="D822" s="1"/>
      <c r="E822" s="1"/>
      <c r="F822" s="1"/>
      <c r="G822" s="1"/>
      <c r="H822" s="1"/>
      <c r="I822" s="1"/>
      <c r="J822" s="1"/>
      <c r="K822" s="1"/>
      <c r="L822" s="1"/>
      <c r="M822" s="1"/>
      <c r="N822" s="1"/>
      <c r="O822" s="1"/>
      <c r="P822" s="1"/>
      <c r="Q822" s="1"/>
      <c r="XFB822" s="0"/>
      <c r="XFC822" s="0"/>
    </row>
  </sheetData>
  <mergeCells count="52">
    <mergeCell ref="A1:D2"/>
    <mergeCell ref="E1:J2"/>
    <mergeCell ref="K1:N2"/>
    <mergeCell ref="A3:C4"/>
    <mergeCell ref="D3:E4"/>
    <mergeCell ref="F3:G4"/>
    <mergeCell ref="H3:J4"/>
    <mergeCell ref="K3:L3"/>
    <mergeCell ref="M3:N3"/>
    <mergeCell ref="K4:L4"/>
    <mergeCell ref="M4:N4"/>
    <mergeCell ref="A5:C5"/>
    <mergeCell ref="D5:E5"/>
    <mergeCell ref="F5:G5"/>
    <mergeCell ref="I5:J5"/>
    <mergeCell ref="K5:L5"/>
    <mergeCell ref="M5:N5"/>
    <mergeCell ref="A6:E6"/>
    <mergeCell ref="F6:H6"/>
    <mergeCell ref="I6:J6"/>
    <mergeCell ref="A7:A8"/>
    <mergeCell ref="B7:B8"/>
    <mergeCell ref="C7:C8"/>
    <mergeCell ref="D7:D8"/>
    <mergeCell ref="E7:E8"/>
    <mergeCell ref="F7:H7"/>
    <mergeCell ref="I7:K7"/>
    <mergeCell ref="L7:N7"/>
    <mergeCell ref="A553:B553"/>
    <mergeCell ref="A554:N554"/>
    <mergeCell ref="A555:B555"/>
    <mergeCell ref="C555:D555"/>
    <mergeCell ref="E555:I555"/>
    <mergeCell ref="J555:N555"/>
    <mergeCell ref="A556:B556"/>
    <mergeCell ref="C556:D556"/>
    <mergeCell ref="F556:G556"/>
    <mergeCell ref="H556:I556"/>
    <mergeCell ref="J556:K556"/>
    <mergeCell ref="L556:N556"/>
    <mergeCell ref="A557:D559"/>
    <mergeCell ref="E557:G557"/>
    <mergeCell ref="H557:I557"/>
    <mergeCell ref="J557:K557"/>
    <mergeCell ref="L557:N557"/>
    <mergeCell ref="E558:G558"/>
    <mergeCell ref="H558:I558"/>
    <mergeCell ref="J558:K558"/>
    <mergeCell ref="L558:N558"/>
    <mergeCell ref="A560:D560"/>
    <mergeCell ref="E562:I562"/>
    <mergeCell ref="E563:I563"/>
  </mergeCells>
  <conditionalFormatting sqref="N548:N552 N11:N12 N15:N18 N20:N29 N32 N34:N35 N37:N38 N41:N48 N50:N55 N57:N61 N64 N66 N68 N70 N73 N75:N77 N80 N82:N83 N88 N86 N90:N92 N94:N103 N105:N108 N110 N112:N113 N115:N116 N118 N121:N122 N125 N127:N128 N130 N133 N135:N140 N142:N143 N146 N156:N161 N164 N166:N169 N171:N172 N174:N176 N178 N180:N183 N185:N188 N190 N192:N196 N198:N201 N203 N205:N210 N212:N214 N216:N219 N221:N223 N234:N241 N243:N253 N255:N285 N300:N316 N318 N320:N321 N325:N335 N337:N346 N348:N352 N354:N359 N361:N367 N369:N371 N374:N379 N381:N382 N384:N385 N387:N392 N394:N431 N433:N439 N441:N449 N452:N455 N457 N459:N462 N464:N470 N472:N473 N476:N485 N487:N500 N502:N507 N509:N511 N513:N517 N519 N521:N522 N524 N526:N527 N530:N534 N536 N538 N540:N545 N148:N154 N225:N231 N287:N298">
    <cfRule type="cellIs" priority="2" operator="equal" aboveAverage="0" equalAverage="0" bottom="0" percent="0" rank="0" text="" dxfId="0">
      <formula>1</formula>
    </cfRule>
  </conditionalFormatting>
  <conditionalFormatting sqref="N548:N552 N11:N12 N15:N18 N20:N29 N32 N34:N35 N37:N38 N41:N48 N50:N55 N57:N61 N64 N66 N68 N70 N73 N75:N77 N80 N82:N83 N88 N86 N90:N92 N94:N103 N105:N108 N110 N112:N113 N115:N116 N118 N121:N122 N125 N127:N128 N130 N133 N135:N140 N142:N143 N146 N156:N161 N164 N166:N169 N171:N172 N174:N176 N178 N180:N183 N185:N188 N190 N192:N196 N198:N201 N203 N205:N210 N212:N214 N216:N219 N221:N223 N234:N241 N243:N253 N255:N285 N300:N316 N318 N320:N321 N325:N335 N337:N346 N348:N352 N354:N359 N361:N367 N369:N371 N374:N379 N381:N382 N384:N385 N387:N392 N394:N431 N433:N439 N441:N449 N452:N455 N457 N459:N462 N464:N470 N472:N473 N476:N485 N487:N500 N502:N507 N509:N511 N513:N517 N519 N521:N522 N524 N526:N527 N530:N534 N536 N538 N540:N545 N148:N154 N225:N231 N287:N298">
    <cfRule type="cellIs" priority="3" operator="greaterThan" aboveAverage="0" equalAverage="0" bottom="0" percent="0" rank="0" text="" dxfId="1">
      <formula>1</formula>
    </cfRule>
  </conditionalFormatting>
  <printOptions headings="false" gridLines="false" gridLinesSet="true" horizontalCentered="true" verticalCentered="false"/>
  <pageMargins left="0.7875" right="0.7875" top="1.18125" bottom="0.7875" header="0.511811023622047" footer="0.511811023622047"/>
  <pageSetup paperSize="9" scale="100" fitToWidth="1" fitToHeight="0" pageOrder="downThenOver" orientation="landscape" blackAndWhite="false" draft="false" cellComments="none" horizontalDpi="300" verticalDpi="300" copies="1"/>
  <headerFooter differentFirst="false" differentOddEven="false">
    <oddHeader/>
    <oddFooter/>
  </headerFooter>
  <rowBreaks count="9" manualBreakCount="9">
    <brk id="83" man="true" max="16383" min="0"/>
    <brk id="130" man="true" max="16383" min="0"/>
    <brk id="154" man="true" max="16383" min="0"/>
    <brk id="183" man="true" max="16383" min="0"/>
    <brk id="219" man="true" max="16383" min="0"/>
    <brk id="241" man="true" max="16383" min="0"/>
    <brk id="473" man="true" max="16383" min="0"/>
    <brk id="517" man="true" max="16383" min="0"/>
    <brk id="545" man="true" max="16383" min="0"/>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F1048576"/>
  <sheetViews>
    <sheetView showFormulas="false" showGridLines="true" showRowColHeaders="true" showZeros="true" rightToLeft="false" tabSelected="false" showOutlineSymbols="true" defaultGridColor="true" view="pageBreakPreview" topLeftCell="A1" colorId="64" zoomScale="100" zoomScaleNormal="90" zoomScalePageLayoutView="100" workbookViewId="0">
      <selection pane="topLeft" activeCell="F10" activeCellId="0" sqref="F10"/>
    </sheetView>
  </sheetViews>
  <sheetFormatPr defaultColWidth="14.42578125" defaultRowHeight="13.8" zeroHeight="false" outlineLevelRow="0" outlineLevelCol="0"/>
  <cols>
    <col collapsed="false" customWidth="true" hidden="false" outlineLevel="0" max="1" min="1" style="142" width="15.42"/>
    <col collapsed="false" customWidth="true" hidden="false" outlineLevel="0" max="2" min="2" style="143" width="98.29"/>
    <col collapsed="false" customWidth="true" hidden="false" outlineLevel="0" max="3" min="3" style="144" width="12"/>
    <col collapsed="false" customWidth="true" hidden="false" outlineLevel="0" max="4" min="4" style="145" width="15.42"/>
    <col collapsed="false" customWidth="true" hidden="false" outlineLevel="0" max="5" min="5" style="1" width="19.29"/>
    <col collapsed="false" customWidth="false" hidden="false" outlineLevel="0" max="22" min="6" style="1" width="14.42"/>
    <col collapsed="false" customWidth="true" hidden="false" outlineLevel="0" max="16384" min="16381" style="1" width="11.53"/>
  </cols>
  <sheetData>
    <row r="1" customFormat="false" ht="15" hidden="false" customHeight="false" outlineLevel="0" collapsed="false">
      <c r="A1" s="146" t="s">
        <v>1076</v>
      </c>
      <c r="B1" s="146"/>
      <c r="C1" s="146"/>
      <c r="D1" s="146"/>
      <c r="E1" s="147"/>
    </row>
    <row r="2" customFormat="false" ht="60.4" hidden="false" customHeight="true" outlineLevel="0" collapsed="false">
      <c r="A2" s="148" t="s">
        <v>1077</v>
      </c>
      <c r="B2" s="148"/>
      <c r="C2" s="148"/>
      <c r="D2" s="148"/>
      <c r="E2" s="147"/>
    </row>
    <row r="3" customFormat="false" ht="13.8" hidden="false" customHeight="false" outlineLevel="0" collapsed="false">
      <c r="D3" s="149"/>
      <c r="E3" s="147"/>
    </row>
    <row r="4" customFormat="false" ht="13.8" hidden="false" customHeight="false" outlineLevel="0" collapsed="false">
      <c r="A4" s="142" t="s">
        <v>16</v>
      </c>
      <c r="B4" s="142" t="s">
        <v>1078</v>
      </c>
      <c r="C4" s="144" t="s">
        <v>1079</v>
      </c>
      <c r="D4" s="149" t="s">
        <v>1080</v>
      </c>
      <c r="E4" s="147"/>
    </row>
    <row r="5" customFormat="false" ht="13.8" hidden="false" customHeight="false" outlineLevel="0" collapsed="false">
      <c r="A5" s="150" t="s">
        <v>1081</v>
      </c>
      <c r="B5" s="151" t="s">
        <v>26</v>
      </c>
      <c r="C5" s="152"/>
      <c r="D5" s="149"/>
      <c r="E5" s="147"/>
    </row>
    <row r="6" customFormat="false" ht="13.8" hidden="false" customHeight="false" outlineLevel="0" collapsed="false">
      <c r="A6" s="150" t="s">
        <v>1082</v>
      </c>
      <c r="B6" s="151" t="s">
        <v>1083</v>
      </c>
      <c r="C6" s="152"/>
      <c r="D6" s="149"/>
      <c r="E6" s="147"/>
    </row>
    <row r="7" customFormat="false" ht="13.8" hidden="false" customHeight="false" outlineLevel="0" collapsed="false">
      <c r="A7" s="142" t="s">
        <v>29</v>
      </c>
      <c r="B7" s="150" t="s">
        <v>30</v>
      </c>
      <c r="C7" s="153" t="s">
        <v>1084</v>
      </c>
      <c r="D7" s="149" t="n">
        <v>985</v>
      </c>
      <c r="E7" s="147"/>
    </row>
    <row r="8" customFormat="false" ht="13.8" hidden="false" customHeight="false" outlineLevel="0" collapsed="false">
      <c r="A8" s="154"/>
      <c r="B8" s="155" t="s">
        <v>1085</v>
      </c>
      <c r="E8" s="147"/>
    </row>
    <row r="9" customFormat="false" ht="13.8" hidden="false" customHeight="false" outlineLevel="0" collapsed="false">
      <c r="A9" s="154"/>
      <c r="B9" s="156"/>
      <c r="C9" s="153"/>
      <c r="D9" s="149"/>
      <c r="E9" s="147"/>
    </row>
    <row r="10" customFormat="false" ht="23.85" hidden="false" customHeight="false" outlineLevel="0" collapsed="false">
      <c r="A10" s="150" t="s">
        <v>32</v>
      </c>
      <c r="B10" s="157" t="s">
        <v>33</v>
      </c>
      <c r="C10" s="153" t="s">
        <v>1086</v>
      </c>
      <c r="D10" s="149" t="n">
        <v>0.03</v>
      </c>
      <c r="E10" s="147"/>
    </row>
    <row r="11" customFormat="false" ht="13.8" hidden="false" customHeight="false" outlineLevel="0" collapsed="false">
      <c r="B11" s="155" t="s">
        <v>1087</v>
      </c>
      <c r="D11" s="158"/>
      <c r="E11" s="147"/>
    </row>
    <row r="12" customFormat="false" ht="13.8" hidden="false" customHeight="false" outlineLevel="0" collapsed="false">
      <c r="B12" s="150"/>
      <c r="C12" s="152"/>
      <c r="D12" s="149"/>
      <c r="E12" s="147"/>
    </row>
    <row r="13" customFormat="false" ht="15.75" hidden="false" customHeight="true" outlineLevel="0" collapsed="false">
      <c r="A13" s="150" t="s">
        <v>1088</v>
      </c>
      <c r="B13" s="151" t="s">
        <v>35</v>
      </c>
      <c r="C13" s="152"/>
      <c r="D13" s="149"/>
      <c r="E13" s="147"/>
    </row>
    <row r="14" customFormat="false" ht="15.75" hidden="false" customHeight="true" outlineLevel="0" collapsed="false">
      <c r="A14" s="150" t="s">
        <v>36</v>
      </c>
      <c r="B14" s="151" t="s">
        <v>37</v>
      </c>
      <c r="C14" s="152"/>
      <c r="D14" s="149"/>
      <c r="E14" s="147"/>
    </row>
    <row r="15" customFormat="false" ht="23.85" hidden="false" customHeight="false" outlineLevel="0" collapsed="false">
      <c r="A15" s="150" t="s">
        <v>44</v>
      </c>
      <c r="B15" s="157" t="s">
        <v>1089</v>
      </c>
      <c r="C15" s="153" t="s">
        <v>1090</v>
      </c>
      <c r="D15" s="149" t="n">
        <v>21.7</v>
      </c>
      <c r="E15" s="147"/>
    </row>
    <row r="16" customFormat="false" ht="15.75" hidden="false" customHeight="true" outlineLevel="0" collapsed="false">
      <c r="B16" s="159" t="s">
        <v>1091</v>
      </c>
      <c r="C16" s="152"/>
      <c r="D16" s="149"/>
      <c r="E16" s="147"/>
    </row>
    <row r="17" customFormat="false" ht="13.8" hidden="false" customHeight="false" outlineLevel="0" collapsed="false">
      <c r="A17" s="150"/>
      <c r="B17" s="160"/>
      <c r="C17" s="161"/>
      <c r="D17" s="149"/>
      <c r="E17" s="147"/>
    </row>
    <row r="18" customFormat="false" ht="23.85" hidden="false" customHeight="false" outlineLevel="0" collapsed="false">
      <c r="A18" s="150" t="s">
        <v>47</v>
      </c>
      <c r="B18" s="162" t="s">
        <v>1092</v>
      </c>
      <c r="C18" s="153"/>
      <c r="D18" s="163"/>
      <c r="E18" s="147"/>
    </row>
    <row r="19" customFormat="false" ht="13.8" hidden="false" customHeight="false" outlineLevel="0" collapsed="false">
      <c r="A19" s="150"/>
      <c r="B19" s="151"/>
      <c r="C19" s="152"/>
      <c r="D19" s="149"/>
      <c r="E19" s="147"/>
    </row>
    <row r="20" customFormat="false" ht="13.8" hidden="false" customHeight="false" outlineLevel="0" collapsed="false">
      <c r="A20" s="150" t="s">
        <v>58</v>
      </c>
      <c r="B20" s="157" t="s">
        <v>1093</v>
      </c>
      <c r="C20" s="152" t="s">
        <v>1084</v>
      </c>
      <c r="D20" s="149" t="n">
        <v>12</v>
      </c>
      <c r="E20" s="147"/>
    </row>
    <row r="21" customFormat="false" ht="15.75" hidden="false" customHeight="true" outlineLevel="0" collapsed="false">
      <c r="B21" s="155" t="s">
        <v>1094</v>
      </c>
      <c r="D21" s="158"/>
      <c r="E21" s="147"/>
    </row>
    <row r="22" customFormat="false" ht="13.8" hidden="false" customHeight="false" outlineLevel="0" collapsed="false">
      <c r="B22" s="150"/>
      <c r="C22" s="152"/>
      <c r="D22" s="149"/>
      <c r="E22" s="147"/>
    </row>
    <row r="23" customFormat="false" ht="15.75" hidden="false" customHeight="true" outlineLevel="0" collapsed="false">
      <c r="A23" s="150" t="s">
        <v>60</v>
      </c>
      <c r="B23" s="157" t="s">
        <v>1095</v>
      </c>
      <c r="C23" s="152" t="s">
        <v>1096</v>
      </c>
      <c r="D23" s="149" t="n">
        <v>6</v>
      </c>
      <c r="E23" s="147"/>
    </row>
    <row r="24" customFormat="false" ht="15.75" hidden="false" customHeight="true" outlineLevel="0" collapsed="false">
      <c r="B24" s="155" t="s">
        <v>1097</v>
      </c>
      <c r="D24" s="158"/>
      <c r="E24" s="147"/>
    </row>
    <row r="25" customFormat="false" ht="13.8" hidden="false" customHeight="false" outlineLevel="0" collapsed="false">
      <c r="B25" s="150"/>
      <c r="C25" s="152"/>
      <c r="D25" s="149"/>
      <c r="E25" s="147"/>
    </row>
    <row r="26" customFormat="false" ht="13.8" hidden="false" customHeight="false" outlineLevel="0" collapsed="false">
      <c r="A26" s="150" t="s">
        <v>1098</v>
      </c>
      <c r="B26" s="151" t="s">
        <v>88</v>
      </c>
      <c r="C26" s="152"/>
      <c r="D26" s="149"/>
      <c r="E26" s="164"/>
      <c r="F26" s="164"/>
    </row>
    <row r="27" customFormat="false" ht="13.8" hidden="false" customHeight="false" outlineLevel="0" collapsed="false">
      <c r="A27" s="150" t="s">
        <v>89</v>
      </c>
      <c r="B27" s="151" t="s">
        <v>90</v>
      </c>
      <c r="C27" s="152"/>
      <c r="D27" s="149"/>
      <c r="E27" s="164"/>
      <c r="F27" s="164"/>
    </row>
    <row r="28" customFormat="false" ht="13.8" hidden="false" customHeight="false" outlineLevel="0" collapsed="false">
      <c r="A28" s="150" t="s">
        <v>91</v>
      </c>
      <c r="B28" s="157" t="s">
        <v>1099</v>
      </c>
      <c r="C28" s="152" t="s">
        <v>1100</v>
      </c>
      <c r="D28" s="149" t="n">
        <v>0.5</v>
      </c>
      <c r="E28" s="164"/>
      <c r="F28" s="164"/>
    </row>
    <row r="29" customFormat="false" ht="13.8" hidden="false" customHeight="false" outlineLevel="0" collapsed="false">
      <c r="A29" s="150"/>
      <c r="B29" s="165" t="s">
        <v>1101</v>
      </c>
      <c r="D29" s="158"/>
      <c r="E29" s="164"/>
      <c r="F29" s="164"/>
    </row>
    <row r="30" customFormat="false" ht="13.8" hidden="false" customHeight="false" outlineLevel="0" collapsed="false">
      <c r="A30" s="150"/>
      <c r="B30" s="160"/>
      <c r="C30" s="152"/>
      <c r="D30" s="149"/>
      <c r="E30" s="164"/>
      <c r="F30" s="164"/>
    </row>
    <row r="31" customFormat="false" ht="13.8" hidden="false" customHeight="false" outlineLevel="0" collapsed="false">
      <c r="A31" s="150" t="s">
        <v>94</v>
      </c>
      <c r="B31" s="157" t="s">
        <v>1102</v>
      </c>
      <c r="C31" s="152" t="s">
        <v>1090</v>
      </c>
      <c r="D31" s="149" t="n">
        <v>334</v>
      </c>
      <c r="E31" s="164"/>
      <c r="F31" s="164"/>
    </row>
    <row r="32" customFormat="false" ht="68.65" hidden="false" customHeight="false" outlineLevel="0" collapsed="false">
      <c r="A32" s="150"/>
      <c r="B32" s="166" t="s">
        <v>1103</v>
      </c>
      <c r="D32" s="158"/>
      <c r="E32" s="164"/>
      <c r="F32" s="164"/>
    </row>
    <row r="33" customFormat="false" ht="23.85" hidden="false" customHeight="false" outlineLevel="0" collapsed="false">
      <c r="A33" s="150"/>
      <c r="B33" s="166" t="s">
        <v>1104</v>
      </c>
      <c r="C33" s="152"/>
      <c r="D33" s="149"/>
      <c r="E33" s="164"/>
      <c r="F33" s="164"/>
    </row>
    <row r="34" customFormat="false" ht="15.75" hidden="false" customHeight="true" outlineLevel="0" collapsed="false">
      <c r="A34" s="150"/>
      <c r="B34" s="150"/>
      <c r="C34" s="152"/>
      <c r="D34" s="149"/>
      <c r="E34" s="164"/>
      <c r="F34" s="164"/>
    </row>
    <row r="35" customFormat="false" ht="15.75" hidden="false" customHeight="true" outlineLevel="0" collapsed="false">
      <c r="A35" s="150" t="s">
        <v>97</v>
      </c>
      <c r="B35" s="157" t="s">
        <v>1105</v>
      </c>
      <c r="C35" s="152" t="s">
        <v>1090</v>
      </c>
      <c r="D35" s="149" t="n">
        <v>392</v>
      </c>
      <c r="E35" s="164"/>
      <c r="F35" s="164"/>
    </row>
    <row r="36" customFormat="false" ht="68.65" hidden="false" customHeight="false" outlineLevel="0" collapsed="false">
      <c r="A36" s="150"/>
      <c r="B36" s="166" t="s">
        <v>1103</v>
      </c>
      <c r="D36" s="158"/>
      <c r="E36" s="164"/>
      <c r="F36" s="164"/>
    </row>
    <row r="37" customFormat="false" ht="23.85" hidden="false" customHeight="false" outlineLevel="0" collapsed="false">
      <c r="A37" s="150"/>
      <c r="B37" s="166" t="s">
        <v>1106</v>
      </c>
      <c r="C37" s="152"/>
      <c r="D37" s="149"/>
      <c r="E37" s="164"/>
      <c r="F37" s="164"/>
    </row>
    <row r="38" customFormat="false" ht="15.75" hidden="false" customHeight="true" outlineLevel="0" collapsed="false">
      <c r="A38" s="150"/>
      <c r="B38" s="151"/>
      <c r="C38" s="152"/>
      <c r="D38" s="149"/>
      <c r="E38" s="164"/>
      <c r="F38" s="164"/>
    </row>
    <row r="39" customFormat="false" ht="15.75" hidden="false" customHeight="true" outlineLevel="0" collapsed="false">
      <c r="A39" s="150" t="s">
        <v>99</v>
      </c>
      <c r="B39" s="157" t="s">
        <v>1107</v>
      </c>
      <c r="C39" s="152" t="s">
        <v>1090</v>
      </c>
      <c r="D39" s="149" t="n">
        <v>334</v>
      </c>
      <c r="E39" s="164"/>
      <c r="F39" s="164"/>
    </row>
    <row r="40" customFormat="false" ht="15.75" hidden="false" customHeight="true" outlineLevel="0" collapsed="false">
      <c r="A40" s="150"/>
      <c r="B40" s="166" t="s">
        <v>1108</v>
      </c>
      <c r="D40" s="158"/>
      <c r="E40" s="164"/>
      <c r="F40" s="164"/>
    </row>
    <row r="41" customFormat="false" ht="13.8" hidden="false" customHeight="false" outlineLevel="0" collapsed="false">
      <c r="A41" s="150"/>
      <c r="B41" s="151"/>
      <c r="C41" s="152"/>
      <c r="D41" s="149"/>
      <c r="E41" s="164"/>
      <c r="F41" s="164"/>
    </row>
    <row r="42" customFormat="false" ht="15.75" hidden="false" customHeight="true" outlineLevel="0" collapsed="false">
      <c r="A42" s="150" t="s">
        <v>101</v>
      </c>
      <c r="B42" s="157" t="s">
        <v>1109</v>
      </c>
      <c r="C42" s="152" t="s">
        <v>1090</v>
      </c>
      <c r="D42" s="149" t="n">
        <v>392</v>
      </c>
      <c r="E42" s="164"/>
      <c r="F42" s="164"/>
    </row>
    <row r="43" customFormat="false" ht="15.75" hidden="false" customHeight="true" outlineLevel="0" collapsed="false">
      <c r="A43" s="150"/>
      <c r="B43" s="166" t="s">
        <v>1110</v>
      </c>
      <c r="D43" s="158"/>
      <c r="E43" s="164"/>
      <c r="F43" s="164"/>
    </row>
    <row r="44" customFormat="false" ht="13.8" hidden="false" customHeight="false" outlineLevel="0" collapsed="false">
      <c r="A44" s="150"/>
      <c r="B44" s="151"/>
      <c r="C44" s="152"/>
      <c r="D44" s="149"/>
      <c r="E44" s="164"/>
      <c r="F44" s="164"/>
    </row>
    <row r="45" customFormat="false" ht="15.75" hidden="false" customHeight="true" outlineLevel="0" collapsed="false">
      <c r="A45" s="150" t="s">
        <v>103</v>
      </c>
      <c r="B45" s="157" t="s">
        <v>1111</v>
      </c>
      <c r="C45" s="152" t="s">
        <v>1100</v>
      </c>
      <c r="D45" s="149" t="n">
        <v>50</v>
      </c>
      <c r="E45" s="164"/>
      <c r="F45" s="164"/>
    </row>
    <row r="46" customFormat="false" ht="15.75" hidden="false" customHeight="true" outlineLevel="0" collapsed="false">
      <c r="A46" s="150"/>
      <c r="B46" s="166" t="s">
        <v>1112</v>
      </c>
      <c r="D46" s="158"/>
      <c r="E46" s="164"/>
      <c r="F46" s="164"/>
    </row>
    <row r="47" customFormat="false" ht="13.8" hidden="false" customHeight="false" outlineLevel="0" collapsed="false">
      <c r="A47" s="150"/>
      <c r="B47" s="151"/>
      <c r="C47" s="152"/>
      <c r="D47" s="149"/>
      <c r="E47" s="164"/>
      <c r="F47" s="164"/>
    </row>
    <row r="48" customFormat="false" ht="15.75" hidden="false" customHeight="true" outlineLevel="0" collapsed="false">
      <c r="A48" s="150" t="s">
        <v>105</v>
      </c>
      <c r="B48" s="157" t="s">
        <v>1113</v>
      </c>
      <c r="C48" s="152" t="s">
        <v>1100</v>
      </c>
      <c r="D48" s="149" t="n">
        <v>56</v>
      </c>
      <c r="E48" s="164"/>
      <c r="F48" s="164"/>
    </row>
    <row r="49" customFormat="false" ht="15.75" hidden="false" customHeight="true" outlineLevel="0" collapsed="false">
      <c r="A49" s="150"/>
      <c r="B49" s="166" t="s">
        <v>1114</v>
      </c>
      <c r="D49" s="158"/>
      <c r="E49" s="164"/>
      <c r="F49" s="164"/>
    </row>
    <row r="50" customFormat="false" ht="13.8" hidden="false" customHeight="false" outlineLevel="0" collapsed="false">
      <c r="A50" s="150"/>
      <c r="B50" s="151"/>
      <c r="C50" s="152"/>
      <c r="D50" s="149"/>
      <c r="E50" s="164"/>
      <c r="F50" s="164"/>
    </row>
    <row r="51" customFormat="false" ht="15.75" hidden="false" customHeight="true" outlineLevel="0" collapsed="false">
      <c r="A51" s="150" t="s">
        <v>107</v>
      </c>
      <c r="B51" s="157" t="s">
        <v>108</v>
      </c>
      <c r="C51" s="152" t="s">
        <v>1100</v>
      </c>
      <c r="D51" s="149" t="n">
        <v>88</v>
      </c>
      <c r="E51" s="164"/>
      <c r="F51" s="164"/>
    </row>
    <row r="52" customFormat="false" ht="23.85" hidden="false" customHeight="false" outlineLevel="0" collapsed="false">
      <c r="A52" s="150"/>
      <c r="B52" s="166" t="s">
        <v>1115</v>
      </c>
      <c r="D52" s="158"/>
      <c r="E52" s="164"/>
      <c r="F52" s="164"/>
    </row>
    <row r="53" customFormat="false" ht="13.8" hidden="false" customHeight="false" outlineLevel="0" collapsed="false">
      <c r="A53" s="150"/>
      <c r="B53" s="151"/>
      <c r="C53" s="152"/>
      <c r="D53" s="149"/>
      <c r="E53" s="164"/>
      <c r="F53" s="164"/>
    </row>
    <row r="1048569" customFormat="false" ht="12.8" hidden="false" customHeight="false" outlineLevel="0" collapsed="false"/>
    <row r="1048570" customFormat="false" ht="12.8" hidden="false" customHeight="false" outlineLevel="0" collapsed="false"/>
    <row r="1048571" customFormat="false" ht="12.8" hidden="false" customHeight="false" outlineLevel="0" collapsed="false"/>
    <row r="1048572" customFormat="false" ht="12.8" hidden="false" customHeight="false" outlineLevel="0" collapsed="false"/>
    <row r="1048573" customFormat="false" ht="12.8" hidden="false" customHeight="false" outlineLevel="0" collapsed="false"/>
    <row r="1048574" customFormat="false" ht="12.8" hidden="false" customHeight="false" outlineLevel="0" collapsed="false"/>
    <row r="1048575" customFormat="false" ht="12.8" hidden="false" customHeight="false" outlineLevel="0" collapsed="false"/>
    <row r="1048576" customFormat="false" ht="12.8" hidden="false" customHeight="false" outlineLevel="0" collapsed="false"/>
  </sheetData>
  <mergeCells count="2">
    <mergeCell ref="A1:D1"/>
    <mergeCell ref="A2:D2"/>
  </mergeCells>
  <printOptions headings="false" gridLines="false" gridLinesSet="true" horizontalCentered="true" verticalCentered="false"/>
  <pageMargins left="0.7875" right="0.7875" top="1.05277777777778" bottom="1.05277777777778" header="0.7875" footer="0.7875"/>
  <pageSetup paperSize="9" scale="60" fitToWidth="1" fitToHeight="1" pageOrder="downThenOver" orientation="portrait" blackAndWhite="false" draft="false" cellComments="none" horizontalDpi="300" verticalDpi="300" copies="1"/>
  <headerFooter differentFirst="false" differentOddEven="false">
    <oddHeader>&amp;C&amp;"Times New Roman,Normal"&amp;12&amp;Kffffff&amp;A</oddHeader>
    <oddFooter>&amp;C&amp;"Times New Roman,Normal"&amp;12&amp;KffffffPágina &amp;P</oddFooter>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F79"/>
  <sheetViews>
    <sheetView showFormulas="false" showGridLines="true" showRowColHeaders="true" showZeros="true" rightToLeft="false" tabSelected="false" showOutlineSymbols="true" defaultGridColor="true" view="pageBreakPreview" topLeftCell="A1" colorId="64" zoomScale="100" zoomScaleNormal="90" zoomScalePageLayoutView="100" workbookViewId="0">
      <selection pane="topLeft" activeCell="A9" activeCellId="0" sqref="A9"/>
    </sheetView>
  </sheetViews>
  <sheetFormatPr defaultColWidth="14.42578125" defaultRowHeight="13.8" zeroHeight="false" outlineLevelRow="0" outlineLevelCol="0"/>
  <cols>
    <col collapsed="false" customWidth="true" hidden="false" outlineLevel="0" max="1" min="1" style="142" width="15.42"/>
    <col collapsed="false" customWidth="true" hidden="false" outlineLevel="0" max="2" min="2" style="143" width="98.29"/>
    <col collapsed="false" customWidth="true" hidden="false" outlineLevel="0" max="3" min="3" style="144" width="12"/>
    <col collapsed="false" customWidth="true" hidden="false" outlineLevel="0" max="4" min="4" style="145" width="15.42"/>
    <col collapsed="false" customWidth="true" hidden="false" outlineLevel="0" max="5" min="5" style="1" width="19.29"/>
    <col collapsed="false" customWidth="false" hidden="false" outlineLevel="0" max="22" min="6" style="1" width="14.42"/>
    <col collapsed="false" customWidth="true" hidden="false" outlineLevel="0" max="16384" min="16381" style="1" width="11.53"/>
  </cols>
  <sheetData>
    <row r="1" customFormat="false" ht="15" hidden="false" customHeight="false" outlineLevel="0" collapsed="false">
      <c r="A1" s="167" t="s">
        <v>1076</v>
      </c>
      <c r="B1" s="167"/>
      <c r="C1" s="167"/>
      <c r="D1" s="167"/>
      <c r="E1" s="147"/>
    </row>
    <row r="2" customFormat="false" ht="58.2" hidden="false" customHeight="true" outlineLevel="0" collapsed="false">
      <c r="A2" s="148" t="s">
        <v>1116</v>
      </c>
      <c r="B2" s="148"/>
      <c r="C2" s="148"/>
      <c r="D2" s="148"/>
      <c r="E2" s="147"/>
    </row>
    <row r="3" customFormat="false" ht="13.8" hidden="false" customHeight="false" outlineLevel="0" collapsed="false">
      <c r="D3" s="149"/>
      <c r="E3" s="147"/>
    </row>
    <row r="4" customFormat="false" ht="13.8" hidden="false" customHeight="false" outlineLevel="0" collapsed="false">
      <c r="A4" s="142" t="s">
        <v>16</v>
      </c>
      <c r="B4" s="142" t="s">
        <v>1078</v>
      </c>
      <c r="C4" s="144" t="s">
        <v>1079</v>
      </c>
      <c r="D4" s="149" t="s">
        <v>1080</v>
      </c>
      <c r="E4" s="147"/>
    </row>
    <row r="5" customFormat="false" ht="13.8" hidden="false" customHeight="false" outlineLevel="0" collapsed="false">
      <c r="A5" s="150" t="s">
        <v>1081</v>
      </c>
      <c r="B5" s="151" t="s">
        <v>26</v>
      </c>
      <c r="C5" s="152"/>
      <c r="D5" s="149"/>
      <c r="E5" s="147"/>
    </row>
    <row r="6" customFormat="false" ht="13.8" hidden="false" customHeight="false" outlineLevel="0" collapsed="false">
      <c r="A6" s="150"/>
      <c r="B6" s="151"/>
      <c r="C6" s="152"/>
      <c r="D6" s="149"/>
      <c r="E6" s="147"/>
    </row>
    <row r="7" customFormat="false" ht="13.8" hidden="false" customHeight="false" outlineLevel="0" collapsed="false">
      <c r="A7" s="150" t="s">
        <v>1082</v>
      </c>
      <c r="B7" s="151" t="s">
        <v>1083</v>
      </c>
      <c r="C7" s="152"/>
      <c r="D7" s="149"/>
      <c r="E7" s="147"/>
    </row>
    <row r="8" customFormat="false" ht="13.8" hidden="false" customHeight="false" outlineLevel="0" collapsed="false">
      <c r="A8" s="150"/>
      <c r="B8" s="151"/>
      <c r="C8" s="152"/>
      <c r="D8" s="149"/>
      <c r="E8" s="147"/>
    </row>
    <row r="9" customFormat="false" ht="13.8" hidden="false" customHeight="false" outlineLevel="0" collapsed="false">
      <c r="A9" s="150"/>
      <c r="B9" s="151"/>
      <c r="C9" s="152"/>
      <c r="D9" s="149"/>
      <c r="E9" s="147"/>
    </row>
    <row r="10" customFormat="false" ht="13.8" hidden="false" customHeight="false" outlineLevel="0" collapsed="false">
      <c r="A10" s="150"/>
      <c r="B10" s="151"/>
      <c r="C10" s="152"/>
      <c r="D10" s="149"/>
      <c r="E10" s="147"/>
    </row>
    <row r="11" customFormat="false" ht="30" hidden="false" customHeight="false" outlineLevel="0" collapsed="false">
      <c r="A11" s="150" t="s">
        <v>32</v>
      </c>
      <c r="B11" s="157" t="s">
        <v>33</v>
      </c>
      <c r="C11" s="153" t="s">
        <v>1086</v>
      </c>
      <c r="D11" s="149" t="n">
        <v>0.13</v>
      </c>
      <c r="E11" s="147"/>
    </row>
    <row r="12" customFormat="false" ht="13.8" hidden="false" customHeight="false" outlineLevel="0" collapsed="false">
      <c r="B12" s="155" t="s">
        <v>1117</v>
      </c>
      <c r="D12" s="158"/>
      <c r="E12" s="147"/>
    </row>
    <row r="13" customFormat="false" ht="15.75" hidden="false" customHeight="true" outlineLevel="0" collapsed="false">
      <c r="A13" s="150"/>
      <c r="B13" s="157"/>
      <c r="C13" s="153"/>
      <c r="D13" s="149"/>
      <c r="E13" s="147"/>
    </row>
    <row r="14" customFormat="false" ht="15.75" hidden="false" customHeight="true" outlineLevel="0" collapsed="false">
      <c r="A14" s="150" t="s">
        <v>1088</v>
      </c>
      <c r="B14" s="151" t="s">
        <v>35</v>
      </c>
      <c r="C14" s="152"/>
      <c r="D14" s="149"/>
      <c r="E14" s="147"/>
    </row>
    <row r="15" customFormat="false" ht="15.75" hidden="false" customHeight="true" outlineLevel="0" collapsed="false">
      <c r="A15" s="150" t="s">
        <v>36</v>
      </c>
      <c r="B15" s="151" t="s">
        <v>37</v>
      </c>
      <c r="C15" s="152"/>
      <c r="D15" s="149"/>
      <c r="E15" s="147"/>
    </row>
    <row r="16" customFormat="false" ht="15.75" hidden="false" customHeight="true" outlineLevel="0" collapsed="false">
      <c r="A16" s="150" t="s">
        <v>38</v>
      </c>
      <c r="B16" s="168" t="s">
        <v>39</v>
      </c>
      <c r="C16" s="153" t="s">
        <v>1084</v>
      </c>
      <c r="D16" s="149" t="n">
        <v>8</v>
      </c>
      <c r="E16" s="147"/>
    </row>
    <row r="17" customFormat="false" ht="15.75" hidden="false" customHeight="true" outlineLevel="0" collapsed="false">
      <c r="B17" s="155" t="s">
        <v>1118</v>
      </c>
      <c r="D17" s="158"/>
      <c r="E17" s="147"/>
    </row>
    <row r="18" customFormat="false" ht="15.75" hidden="false" customHeight="true" outlineLevel="0" collapsed="false">
      <c r="B18" s="150"/>
      <c r="C18" s="152"/>
      <c r="D18" s="149"/>
      <c r="E18" s="147"/>
    </row>
    <row r="19" customFormat="false" ht="23.85" hidden="false" customHeight="false" outlineLevel="0" collapsed="false">
      <c r="A19" s="150" t="s">
        <v>44</v>
      </c>
      <c r="B19" s="157" t="s">
        <v>1089</v>
      </c>
      <c r="C19" s="153" t="s">
        <v>1090</v>
      </c>
      <c r="D19" s="149" t="n">
        <v>140.85</v>
      </c>
      <c r="E19" s="147"/>
    </row>
    <row r="20" customFormat="false" ht="15.75" hidden="false" customHeight="true" outlineLevel="0" collapsed="false">
      <c r="B20" s="159" t="s">
        <v>1119</v>
      </c>
      <c r="C20" s="152"/>
      <c r="D20" s="149"/>
      <c r="E20" s="147"/>
    </row>
    <row r="21" customFormat="false" ht="15.75" hidden="false" customHeight="true" outlineLevel="0" collapsed="false">
      <c r="A21" s="150"/>
      <c r="B21" s="160"/>
      <c r="C21" s="161"/>
      <c r="D21" s="149"/>
      <c r="E21" s="147"/>
    </row>
    <row r="22" customFormat="false" ht="23.85" hidden="false" customHeight="false" outlineLevel="0" collapsed="false">
      <c r="A22" s="150" t="s">
        <v>47</v>
      </c>
      <c r="B22" s="162" t="s">
        <v>1092</v>
      </c>
      <c r="C22" s="153"/>
      <c r="D22" s="163"/>
      <c r="E22" s="147"/>
    </row>
    <row r="23" customFormat="false" ht="15.75" hidden="false" customHeight="true" outlineLevel="0" collapsed="false">
      <c r="A23" s="150"/>
      <c r="B23" s="151"/>
      <c r="C23" s="152"/>
      <c r="D23" s="149"/>
      <c r="E23" s="147"/>
    </row>
    <row r="24" customFormat="false" ht="13.8" hidden="false" customHeight="false" outlineLevel="0" collapsed="false">
      <c r="A24" s="150" t="s">
        <v>49</v>
      </c>
      <c r="B24" s="157" t="s">
        <v>1120</v>
      </c>
      <c r="C24" s="152" t="s">
        <v>1084</v>
      </c>
      <c r="D24" s="149" t="n">
        <v>14.5</v>
      </c>
      <c r="E24" s="147"/>
    </row>
    <row r="25" customFormat="false" ht="13.8" hidden="false" customHeight="false" outlineLevel="0" collapsed="false">
      <c r="B25" s="155" t="s">
        <v>1121</v>
      </c>
      <c r="D25" s="158"/>
      <c r="E25" s="147"/>
    </row>
    <row r="26" customFormat="false" ht="15.75" hidden="false" customHeight="true" outlineLevel="0" collapsed="false">
      <c r="B26" s="150"/>
      <c r="C26" s="152"/>
      <c r="D26" s="149"/>
      <c r="E26" s="147"/>
    </row>
    <row r="27" customFormat="false" ht="13.8" hidden="false" customHeight="false" outlineLevel="0" collapsed="false">
      <c r="A27" s="150" t="s">
        <v>51</v>
      </c>
      <c r="B27" s="157" t="s">
        <v>1122</v>
      </c>
      <c r="C27" s="152" t="s">
        <v>1084</v>
      </c>
      <c r="D27" s="149" t="n">
        <v>10.9</v>
      </c>
      <c r="E27" s="147"/>
    </row>
    <row r="28" customFormat="false" ht="15.75" hidden="false" customHeight="true" outlineLevel="0" collapsed="false">
      <c r="B28" s="155" t="s">
        <v>1123</v>
      </c>
      <c r="D28" s="158"/>
      <c r="E28" s="147"/>
    </row>
    <row r="29" customFormat="false" ht="15.75" hidden="false" customHeight="true" outlineLevel="0" collapsed="false">
      <c r="B29" s="155" t="s">
        <v>1124</v>
      </c>
      <c r="D29" s="158"/>
      <c r="E29" s="147"/>
    </row>
    <row r="30" customFormat="false" ht="13.8" hidden="false" customHeight="false" outlineLevel="0" collapsed="false">
      <c r="B30" s="150"/>
      <c r="C30" s="152"/>
      <c r="D30" s="149"/>
      <c r="E30" s="147"/>
    </row>
    <row r="31" customFormat="false" ht="13.8" hidden="false" customHeight="false" outlineLevel="0" collapsed="false">
      <c r="A31" s="150" t="s">
        <v>53</v>
      </c>
      <c r="B31" s="157" t="s">
        <v>1125</v>
      </c>
      <c r="C31" s="152" t="s">
        <v>1084</v>
      </c>
      <c r="D31" s="149" t="n">
        <v>10.9</v>
      </c>
      <c r="E31" s="147"/>
    </row>
    <row r="32" customFormat="false" ht="15.75" hidden="false" customHeight="true" outlineLevel="0" collapsed="false">
      <c r="B32" s="155" t="s">
        <v>1126</v>
      </c>
      <c r="D32" s="158"/>
      <c r="E32" s="147"/>
    </row>
    <row r="33" customFormat="false" ht="15.75" hidden="false" customHeight="true" outlineLevel="0" collapsed="false">
      <c r="B33" s="155" t="s">
        <v>1124</v>
      </c>
      <c r="D33" s="158"/>
      <c r="E33" s="147"/>
    </row>
    <row r="34" customFormat="false" ht="15.75" hidden="false" customHeight="true" outlineLevel="0" collapsed="false">
      <c r="B34" s="150"/>
      <c r="C34" s="152"/>
      <c r="D34" s="149"/>
      <c r="E34" s="147"/>
    </row>
    <row r="35" customFormat="false" ht="13.8" hidden="false" customHeight="false" outlineLevel="0" collapsed="false">
      <c r="A35" s="150" t="s">
        <v>55</v>
      </c>
      <c r="B35" s="157" t="s">
        <v>1127</v>
      </c>
      <c r="C35" s="152" t="s">
        <v>1100</v>
      </c>
      <c r="D35" s="149" t="n">
        <v>1</v>
      </c>
      <c r="E35" s="147"/>
    </row>
    <row r="36" customFormat="false" ht="15.75" hidden="false" customHeight="true" outlineLevel="0" collapsed="false">
      <c r="B36" s="155" t="s">
        <v>1128</v>
      </c>
      <c r="D36" s="158"/>
      <c r="E36" s="147"/>
    </row>
    <row r="37" customFormat="false" ht="15.75" hidden="false" customHeight="true" outlineLevel="0" collapsed="false">
      <c r="B37" s="159" t="s">
        <v>1129</v>
      </c>
      <c r="C37" s="152"/>
      <c r="D37" s="149"/>
      <c r="E37" s="147"/>
    </row>
    <row r="38" customFormat="false" ht="15.75" hidden="false" customHeight="true" outlineLevel="0" collapsed="false">
      <c r="A38" s="150"/>
      <c r="B38" s="157"/>
      <c r="C38" s="153"/>
      <c r="D38" s="149"/>
      <c r="E38" s="147"/>
    </row>
    <row r="39" customFormat="false" ht="13.8" hidden="false" customHeight="false" outlineLevel="0" collapsed="false">
      <c r="A39" s="150" t="s">
        <v>58</v>
      </c>
      <c r="B39" s="157" t="s">
        <v>1093</v>
      </c>
      <c r="C39" s="152" t="s">
        <v>1084</v>
      </c>
      <c r="D39" s="149" t="n">
        <v>0</v>
      </c>
      <c r="E39" s="147"/>
    </row>
    <row r="40" customFormat="false" ht="15.75" hidden="false" customHeight="true" outlineLevel="0" collapsed="false">
      <c r="B40" s="155" t="s">
        <v>1130</v>
      </c>
      <c r="D40" s="158"/>
      <c r="E40" s="147"/>
    </row>
    <row r="41" customFormat="false" ht="15.75" hidden="false" customHeight="true" outlineLevel="0" collapsed="false">
      <c r="B41" s="150"/>
      <c r="C41" s="152"/>
      <c r="D41" s="149"/>
      <c r="E41" s="147"/>
    </row>
    <row r="42" customFormat="false" ht="15.75" hidden="false" customHeight="true" outlineLevel="0" collapsed="false">
      <c r="A42" s="150" t="s">
        <v>60</v>
      </c>
      <c r="B42" s="157" t="s">
        <v>1095</v>
      </c>
      <c r="C42" s="152" t="s">
        <v>1096</v>
      </c>
      <c r="D42" s="149" t="n">
        <v>0</v>
      </c>
      <c r="E42" s="147"/>
    </row>
    <row r="43" customFormat="false" ht="15.75" hidden="false" customHeight="true" outlineLevel="0" collapsed="false">
      <c r="B43" s="155" t="s">
        <v>1130</v>
      </c>
      <c r="D43" s="158"/>
      <c r="E43" s="147"/>
    </row>
    <row r="44" customFormat="false" ht="15.75" hidden="false" customHeight="true" outlineLevel="0" collapsed="false">
      <c r="B44" s="150"/>
      <c r="C44" s="152"/>
      <c r="D44" s="149"/>
      <c r="E44" s="147"/>
    </row>
    <row r="45" customFormat="false" ht="15.75" hidden="false" customHeight="true" outlineLevel="0" collapsed="false">
      <c r="A45" s="150" t="s">
        <v>62</v>
      </c>
      <c r="B45" s="157" t="s">
        <v>1131</v>
      </c>
      <c r="C45" s="152" t="s">
        <v>1100</v>
      </c>
      <c r="D45" s="149" t="n">
        <v>1</v>
      </c>
      <c r="E45" s="147"/>
    </row>
    <row r="46" customFormat="false" ht="13.8" hidden="false" customHeight="false" outlineLevel="0" collapsed="false">
      <c r="B46" s="155" t="s">
        <v>1129</v>
      </c>
      <c r="D46" s="158"/>
      <c r="E46" s="147"/>
    </row>
    <row r="47" customFormat="false" ht="15.75" hidden="false" customHeight="true" outlineLevel="0" collapsed="false">
      <c r="B47" s="150"/>
      <c r="C47" s="152"/>
      <c r="D47" s="149"/>
      <c r="E47" s="147"/>
    </row>
    <row r="48" customFormat="false" ht="15.75" hidden="false" customHeight="true" outlineLevel="0" collapsed="false">
      <c r="A48" s="150" t="s">
        <v>64</v>
      </c>
      <c r="B48" s="157" t="s">
        <v>1132</v>
      </c>
      <c r="C48" s="152" t="s">
        <v>1090</v>
      </c>
      <c r="D48" s="149" t="n">
        <v>25</v>
      </c>
      <c r="E48" s="147"/>
    </row>
    <row r="49" customFormat="false" ht="13.8" hidden="false" customHeight="false" outlineLevel="0" collapsed="false">
      <c r="B49" s="155" t="s">
        <v>1133</v>
      </c>
      <c r="D49" s="158"/>
      <c r="E49" s="147"/>
    </row>
    <row r="50" customFormat="false" ht="15.75" hidden="false" customHeight="true" outlineLevel="0" collapsed="false">
      <c r="B50" s="150"/>
      <c r="C50" s="152"/>
      <c r="D50" s="149"/>
      <c r="E50" s="147"/>
    </row>
    <row r="51" customFormat="false" ht="15.75" hidden="false" customHeight="true" outlineLevel="0" collapsed="false">
      <c r="A51" s="150" t="s">
        <v>66</v>
      </c>
      <c r="B51" s="150" t="s">
        <v>1134</v>
      </c>
      <c r="C51" s="152" t="s">
        <v>1090</v>
      </c>
      <c r="D51" s="149" t="n">
        <v>25</v>
      </c>
      <c r="E51" s="147"/>
    </row>
    <row r="52" customFormat="false" ht="13.8" hidden="false" customHeight="false" outlineLevel="0" collapsed="false">
      <c r="B52" s="155" t="s">
        <v>1133</v>
      </c>
      <c r="D52" s="158"/>
      <c r="E52" s="147"/>
    </row>
    <row r="53" customFormat="false" ht="15.75" hidden="false" customHeight="true" outlineLevel="0" collapsed="false">
      <c r="B53" s="150"/>
      <c r="C53" s="152"/>
      <c r="D53" s="149"/>
      <c r="E53" s="147"/>
    </row>
    <row r="54" customFormat="false" ht="15.75" hidden="false" customHeight="true" outlineLevel="0" collapsed="false">
      <c r="A54" s="150" t="s">
        <v>68</v>
      </c>
      <c r="B54" s="150" t="s">
        <v>1135</v>
      </c>
      <c r="C54" s="152" t="s">
        <v>1090</v>
      </c>
      <c r="D54" s="149" t="n">
        <v>10</v>
      </c>
      <c r="E54" s="147"/>
    </row>
    <row r="55" customFormat="false" ht="15.75" hidden="false" customHeight="true" outlineLevel="0" collapsed="false">
      <c r="B55" s="155" t="s">
        <v>1136</v>
      </c>
      <c r="D55" s="158"/>
      <c r="E55" s="147"/>
    </row>
    <row r="56" customFormat="false" ht="15.75" hidden="false" customHeight="true" outlineLevel="0" collapsed="false">
      <c r="B56" s="150"/>
      <c r="C56" s="152"/>
      <c r="D56" s="149"/>
      <c r="E56" s="147"/>
    </row>
    <row r="57" customFormat="false" ht="15.75" hidden="false" customHeight="true" outlineLevel="0" collapsed="false">
      <c r="A57" s="150" t="s">
        <v>1137</v>
      </c>
      <c r="B57" s="151" t="s">
        <v>1138</v>
      </c>
      <c r="C57" s="152"/>
      <c r="D57" s="149"/>
      <c r="E57" s="147"/>
    </row>
    <row r="58" customFormat="false" ht="15.75" hidden="false" customHeight="true" outlineLevel="0" collapsed="false">
      <c r="A58" s="150"/>
      <c r="B58" s="151"/>
      <c r="C58" s="152"/>
      <c r="D58" s="149"/>
      <c r="E58" s="147"/>
    </row>
    <row r="59" customFormat="false" ht="15.75" hidden="false" customHeight="true" outlineLevel="0" collapsed="false">
      <c r="A59" s="150" t="s">
        <v>71</v>
      </c>
      <c r="B59" s="151" t="s">
        <v>72</v>
      </c>
      <c r="C59" s="152"/>
      <c r="D59" s="149"/>
      <c r="E59" s="147"/>
    </row>
    <row r="60" customFormat="false" ht="13.8" hidden="false" customHeight="false" outlineLevel="0" collapsed="false">
      <c r="A60" s="150"/>
      <c r="B60" s="151"/>
      <c r="C60" s="152"/>
      <c r="D60" s="149"/>
      <c r="E60" s="147"/>
    </row>
    <row r="61" customFormat="false" ht="13.8" hidden="false" customHeight="false" outlineLevel="0" collapsed="false">
      <c r="A61" s="150" t="s">
        <v>73</v>
      </c>
      <c r="B61" s="157" t="s">
        <v>1139</v>
      </c>
      <c r="C61" s="152" t="s">
        <v>1140</v>
      </c>
      <c r="D61" s="149" t="n">
        <v>1986.23</v>
      </c>
      <c r="E61" s="147"/>
    </row>
    <row r="62" customFormat="false" ht="15.75" hidden="false" customHeight="true" outlineLevel="0" collapsed="false">
      <c r="B62" s="155" t="s">
        <v>1141</v>
      </c>
      <c r="D62" s="149"/>
      <c r="E62" s="147"/>
    </row>
    <row r="63" customFormat="false" ht="23.85" hidden="false" customHeight="false" outlineLevel="0" collapsed="false">
      <c r="A63" s="150"/>
      <c r="B63" s="169" t="s">
        <v>1142</v>
      </c>
      <c r="C63" s="152"/>
      <c r="D63" s="149"/>
      <c r="E63" s="147"/>
    </row>
    <row r="64" customFormat="false" ht="13.8" hidden="false" customHeight="false" outlineLevel="0" collapsed="false">
      <c r="A64" s="150"/>
      <c r="B64" s="169" t="s">
        <v>1143</v>
      </c>
      <c r="C64" s="152"/>
      <c r="D64" s="149"/>
      <c r="E64" s="147"/>
    </row>
    <row r="65" customFormat="false" ht="13.8" hidden="false" customHeight="false" outlineLevel="0" collapsed="false">
      <c r="A65" s="150"/>
      <c r="B65" s="169" t="s">
        <v>1144</v>
      </c>
      <c r="C65" s="152"/>
      <c r="D65" s="149"/>
      <c r="E65" s="147"/>
    </row>
    <row r="66" customFormat="false" ht="291" hidden="false" customHeight="true" outlineLevel="0" collapsed="false">
      <c r="A66" s="150"/>
      <c r="B66" s="150"/>
      <c r="C66" s="152"/>
      <c r="D66" s="149"/>
      <c r="E66" s="147"/>
    </row>
    <row r="67" customFormat="false" ht="15.75" hidden="false" customHeight="true" outlineLevel="0" collapsed="false">
      <c r="A67" s="150"/>
      <c r="B67" s="151"/>
      <c r="C67" s="152"/>
      <c r="D67" s="149"/>
      <c r="E67" s="164"/>
    </row>
    <row r="68" customFormat="false" ht="15.75" hidden="false" customHeight="true" outlineLevel="0" collapsed="false">
      <c r="A68" s="150" t="s">
        <v>82</v>
      </c>
      <c r="B68" s="151" t="s">
        <v>83</v>
      </c>
      <c r="C68" s="152"/>
      <c r="D68" s="149"/>
      <c r="E68" s="147"/>
    </row>
    <row r="69" customFormat="false" ht="23.85" hidden="false" customHeight="false" outlineLevel="0" collapsed="false">
      <c r="A69" s="150" t="s">
        <v>86</v>
      </c>
      <c r="B69" s="170" t="s">
        <v>1145</v>
      </c>
      <c r="C69" s="152" t="s">
        <v>1140</v>
      </c>
      <c r="D69" s="149" t="n">
        <v>2582.09</v>
      </c>
      <c r="E69" s="147"/>
    </row>
    <row r="70" customFormat="false" ht="15.75" hidden="false" customHeight="true" outlineLevel="0" collapsed="false">
      <c r="B70" s="155" t="s">
        <v>1146</v>
      </c>
      <c r="D70" s="158"/>
      <c r="E70" s="147"/>
    </row>
    <row r="71" customFormat="false" ht="15.75" hidden="false" customHeight="true" outlineLevel="0" collapsed="false">
      <c r="D71" s="158"/>
      <c r="E71" s="164"/>
    </row>
    <row r="72" customFormat="false" ht="13.8" hidden="false" customHeight="false" outlineLevel="0" collapsed="false">
      <c r="A72" s="150" t="s">
        <v>1098</v>
      </c>
      <c r="B72" s="151" t="s">
        <v>88</v>
      </c>
      <c r="C72" s="152"/>
      <c r="D72" s="149"/>
      <c r="E72" s="164"/>
      <c r="F72" s="164"/>
    </row>
    <row r="73" customFormat="false" ht="15.75" hidden="false" customHeight="true" outlineLevel="0" collapsed="false">
      <c r="A73" s="150"/>
      <c r="B73" s="151"/>
      <c r="C73" s="152"/>
      <c r="D73" s="149"/>
      <c r="E73" s="164"/>
      <c r="F73" s="164"/>
    </row>
    <row r="74" customFormat="false" ht="15.75" hidden="false" customHeight="true" outlineLevel="0" collapsed="false">
      <c r="A74" s="150" t="s">
        <v>89</v>
      </c>
      <c r="B74" s="151" t="s">
        <v>90</v>
      </c>
      <c r="C74" s="152"/>
      <c r="D74" s="149"/>
      <c r="E74" s="164"/>
      <c r="F74" s="164"/>
    </row>
    <row r="75" customFormat="false" ht="15.75" hidden="false" customHeight="true" outlineLevel="0" collapsed="false">
      <c r="A75" s="150"/>
      <c r="B75" s="151"/>
      <c r="C75" s="152"/>
      <c r="D75" s="149"/>
      <c r="E75" s="164"/>
      <c r="F75" s="164"/>
    </row>
    <row r="76" customFormat="false" ht="15.75" hidden="false" customHeight="true" outlineLevel="0" collapsed="false">
      <c r="A76" s="150" t="s">
        <v>91</v>
      </c>
      <c r="B76" s="157" t="s">
        <v>1099</v>
      </c>
      <c r="C76" s="152" t="s">
        <v>1100</v>
      </c>
      <c r="D76" s="149" t="n">
        <v>0.5</v>
      </c>
      <c r="E76" s="164"/>
      <c r="F76" s="164"/>
    </row>
    <row r="77" customFormat="false" ht="15.75" hidden="false" customHeight="true" outlineLevel="0" collapsed="false">
      <c r="A77" s="150"/>
      <c r="B77" s="155" t="s">
        <v>1147</v>
      </c>
      <c r="D77" s="158"/>
      <c r="E77" s="164"/>
      <c r="F77" s="164"/>
    </row>
    <row r="78" customFormat="false" ht="15.75" hidden="false" customHeight="true" outlineLevel="0" collapsed="false">
      <c r="A78" s="150"/>
      <c r="B78" s="160"/>
      <c r="C78" s="152"/>
      <c r="D78" s="149"/>
      <c r="E78" s="164"/>
      <c r="F78" s="164"/>
    </row>
    <row r="79" customFormat="false" ht="15.75" hidden="false" customHeight="true" outlineLevel="0" collapsed="false">
      <c r="A79" s="171"/>
      <c r="C79" s="172"/>
      <c r="D79" s="149"/>
      <c r="E79" s="147"/>
    </row>
  </sheetData>
  <mergeCells count="2">
    <mergeCell ref="A1:D1"/>
    <mergeCell ref="A2:D2"/>
  </mergeCells>
  <printOptions headings="false" gridLines="false" gridLinesSet="true" horizontalCentered="false" verticalCentered="false"/>
  <pageMargins left="0.7875" right="0.7875" top="1.05277777777778" bottom="1.05277777777778" header="0.7875" footer="0.7875"/>
  <pageSetup paperSize="9" scale="61" fitToWidth="1" fitToHeight="1" pageOrder="downThenOver" orientation="portrait" blackAndWhite="false" draft="false" cellComments="none" horizontalDpi="300" verticalDpi="300" copies="1"/>
  <headerFooter differentFirst="false" differentOddEven="false">
    <oddHeader>&amp;C&amp;"Times New Roman,Normal"&amp;12&amp;Kffffff&amp;A</oddHeader>
    <oddFooter>&amp;C&amp;"Times New Roman,Normal"&amp;12&amp;KffffffPágina &amp;P</oddFooter>
  </headerFooter>
  <rowBreaks count="1" manualBreakCount="1">
    <brk id="56" man="true" max="16383" min="0"/>
  </rowBreaks>
  <colBreaks count="1" manualBreakCount="1">
    <brk id="4" man="true" max="65535" min="0"/>
  </colBreaks>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Z3961"/>
  <sheetViews>
    <sheetView showFormulas="false" showGridLines="true" showRowColHeaders="true" showZeros="true" rightToLeft="false" tabSelected="false" showOutlineSymbols="true" defaultGridColor="true" view="pageBreakPreview" topLeftCell="A1" colorId="64" zoomScale="100" zoomScaleNormal="90" zoomScalePageLayoutView="100" workbookViewId="0">
      <selection pane="topLeft" activeCell="A9" activeCellId="0" sqref="A9"/>
    </sheetView>
  </sheetViews>
  <sheetFormatPr defaultColWidth="14.42578125" defaultRowHeight="15" zeroHeight="false" outlineLevelRow="0" outlineLevelCol="0"/>
  <cols>
    <col collapsed="false" customWidth="true" hidden="false" outlineLevel="0" max="1" min="1" style="142" width="15.42"/>
    <col collapsed="false" customWidth="true" hidden="false" outlineLevel="0" max="2" min="2" style="143" width="98.29"/>
    <col collapsed="false" customWidth="true" hidden="false" outlineLevel="0" max="3" min="3" style="144" width="12"/>
    <col collapsed="false" customWidth="true" hidden="false" outlineLevel="0" max="4" min="4" style="145" width="15.42"/>
    <col collapsed="false" customWidth="true" hidden="false" outlineLevel="0" max="5" min="5" style="173" width="14.57"/>
    <col collapsed="false" customWidth="true" hidden="false" outlineLevel="0" max="6" min="6" style="1" width="12.42"/>
    <col collapsed="false" customWidth="true" hidden="false" outlineLevel="0" max="7" min="7" style="1" width="13.86"/>
    <col collapsed="false" customWidth="true" hidden="false" outlineLevel="0" max="8" min="8" style="173" width="17"/>
    <col collapsed="false" customWidth="true" hidden="false" outlineLevel="0" max="9" min="9" style="1" width="19.29"/>
    <col collapsed="false" customWidth="false" hidden="false" outlineLevel="0" max="26" min="10" style="1" width="14.42"/>
  </cols>
  <sheetData>
    <row r="1" customFormat="false" ht="21" hidden="false" customHeight="false" outlineLevel="0" collapsed="false">
      <c r="A1" s="174" t="s">
        <v>1148</v>
      </c>
      <c r="B1" s="174"/>
      <c r="C1" s="174"/>
      <c r="D1" s="174"/>
      <c r="E1" s="174"/>
      <c r="F1" s="174"/>
      <c r="G1" s="174"/>
      <c r="H1" s="174"/>
      <c r="I1" s="147"/>
    </row>
    <row r="2" customFormat="false" ht="15" hidden="false" customHeight="false" outlineLevel="0" collapsed="false">
      <c r="A2" s="175" t="s">
        <v>1149</v>
      </c>
      <c r="B2" s="175"/>
      <c r="C2" s="175"/>
      <c r="D2" s="175"/>
      <c r="E2" s="175"/>
      <c r="F2" s="175"/>
      <c r="G2" s="175"/>
      <c r="H2" s="175"/>
      <c r="I2" s="147"/>
    </row>
    <row r="3" customFormat="false" ht="15" hidden="false" customHeight="false" outlineLevel="0" collapsed="false">
      <c r="D3" s="149"/>
      <c r="E3" s="176"/>
      <c r="F3" s="177"/>
      <c r="G3" s="147"/>
      <c r="I3" s="147"/>
    </row>
    <row r="4" customFormat="false" ht="15" hidden="false" customHeight="false" outlineLevel="0" collapsed="false">
      <c r="A4" s="142" t="s">
        <v>16</v>
      </c>
      <c r="B4" s="142" t="s">
        <v>1078</v>
      </c>
      <c r="C4" s="144" t="s">
        <v>1079</v>
      </c>
      <c r="D4" s="149" t="s">
        <v>1080</v>
      </c>
      <c r="E4" s="176"/>
      <c r="F4" s="144"/>
      <c r="G4" s="178"/>
      <c r="H4" s="179"/>
      <c r="I4" s="147"/>
    </row>
    <row r="5" customFormat="false" ht="15" hidden="false" customHeight="false" outlineLevel="0" collapsed="false">
      <c r="A5" s="150" t="s">
        <v>1081</v>
      </c>
      <c r="B5" s="151" t="s">
        <v>26</v>
      </c>
      <c r="C5" s="152"/>
      <c r="D5" s="149"/>
      <c r="E5" s="149"/>
      <c r="F5" s="149"/>
      <c r="G5" s="180"/>
      <c r="H5" s="181"/>
      <c r="I5" s="147"/>
    </row>
    <row r="6" customFormat="false" ht="15" hidden="false" customHeight="false" outlineLevel="0" collapsed="false">
      <c r="A6" s="150"/>
      <c r="B6" s="151"/>
      <c r="C6" s="152"/>
      <c r="D6" s="149"/>
      <c r="E6" s="149"/>
      <c r="F6" s="149"/>
      <c r="G6" s="180"/>
      <c r="H6" s="181"/>
      <c r="I6" s="147"/>
    </row>
    <row r="7" customFormat="false" ht="15" hidden="false" customHeight="false" outlineLevel="0" collapsed="false">
      <c r="A7" s="150" t="s">
        <v>1150</v>
      </c>
      <c r="B7" s="151" t="s">
        <v>1083</v>
      </c>
      <c r="C7" s="152"/>
      <c r="D7" s="149"/>
      <c r="E7" s="149"/>
      <c r="F7" s="149"/>
      <c r="G7" s="180"/>
      <c r="H7" s="181"/>
      <c r="I7" s="147"/>
    </row>
    <row r="8" customFormat="false" ht="15" hidden="false" customHeight="false" outlineLevel="0" collapsed="false">
      <c r="A8" s="150"/>
      <c r="B8" s="151"/>
      <c r="C8" s="152"/>
      <c r="D8" s="149"/>
      <c r="E8" s="149"/>
      <c r="F8" s="149"/>
      <c r="G8" s="180"/>
      <c r="H8" s="181"/>
      <c r="I8" s="147"/>
    </row>
    <row r="9" customFormat="false" ht="15" hidden="false" customHeight="false" outlineLevel="0" collapsed="false">
      <c r="A9" s="142" t="s">
        <v>29</v>
      </c>
      <c r="B9" s="150" t="s">
        <v>30</v>
      </c>
      <c r="C9" s="153" t="s">
        <v>1084</v>
      </c>
      <c r="D9" s="149" t="n">
        <f aca="false">H14</f>
        <v>985</v>
      </c>
      <c r="E9" s="182"/>
      <c r="F9" s="182"/>
      <c r="G9" s="183"/>
      <c r="H9" s="183"/>
      <c r="I9" s="184"/>
    </row>
    <row r="10" customFormat="false" ht="15" hidden="false" customHeight="false" outlineLevel="0" collapsed="false">
      <c r="A10" s="154" t="s">
        <v>1151</v>
      </c>
      <c r="B10" s="156"/>
      <c r="E10" s="185"/>
      <c r="F10" s="186"/>
      <c r="G10" s="187"/>
      <c r="H10" s="187"/>
      <c r="I10" s="188"/>
    </row>
    <row r="11" customFormat="false" ht="15" hidden="false" customHeight="false" outlineLevel="0" collapsed="false">
      <c r="A11" s="154" t="s">
        <v>1152</v>
      </c>
      <c r="B11" s="156"/>
      <c r="C11" s="153"/>
      <c r="D11" s="149"/>
      <c r="E11" s="185"/>
      <c r="F11" s="179" t="s">
        <v>1153</v>
      </c>
      <c r="G11" s="189" t="s">
        <v>1154</v>
      </c>
      <c r="H11" s="187" t="s">
        <v>1155</v>
      </c>
      <c r="I11" s="188"/>
    </row>
    <row r="12" customFormat="false" ht="15" hidden="false" customHeight="false" outlineLevel="0" collapsed="false">
      <c r="A12" s="142" t="s">
        <v>1156</v>
      </c>
      <c r="B12" s="144"/>
      <c r="D12" s="158"/>
      <c r="F12" s="179"/>
      <c r="G12" s="189"/>
      <c r="H12" s="189"/>
      <c r="I12" s="147"/>
    </row>
    <row r="13" customFormat="false" ht="15" hidden="false" customHeight="false" outlineLevel="0" collapsed="false">
      <c r="A13" s="190"/>
      <c r="B13" s="150" t="s">
        <v>1157</v>
      </c>
      <c r="C13" s="152"/>
      <c r="D13" s="191"/>
      <c r="E13" s="182"/>
      <c r="F13" s="179"/>
      <c r="G13" s="189"/>
      <c r="H13" s="192" t="n">
        <v>985</v>
      </c>
      <c r="I13" s="147"/>
    </row>
    <row r="14" customFormat="false" ht="15" hidden="false" customHeight="false" outlineLevel="0" collapsed="false">
      <c r="A14" s="190"/>
      <c r="B14" s="160" t="s">
        <v>1158</v>
      </c>
      <c r="C14" s="152"/>
      <c r="D14" s="191"/>
      <c r="E14" s="182"/>
      <c r="F14" s="173"/>
      <c r="G14" s="193"/>
      <c r="H14" s="194" t="n">
        <f aca="false">SUM(H12:H13)</f>
        <v>985</v>
      </c>
      <c r="I14" s="147"/>
    </row>
    <row r="15" customFormat="false" ht="15" hidden="false" customHeight="false" outlineLevel="0" collapsed="false">
      <c r="A15" s="190"/>
      <c r="D15" s="195"/>
      <c r="E15" s="185"/>
      <c r="F15" s="173"/>
      <c r="G15" s="196"/>
      <c r="H15" s="196"/>
      <c r="I15" s="147"/>
    </row>
    <row r="16" customFormat="false" ht="30" hidden="false" customHeight="false" outlineLevel="0" collapsed="false">
      <c r="A16" s="150" t="s">
        <v>32</v>
      </c>
      <c r="B16" s="157" t="s">
        <v>33</v>
      </c>
      <c r="C16" s="153" t="s">
        <v>1086</v>
      </c>
      <c r="D16" s="149" t="n">
        <f aca="false">H19</f>
        <v>0.25</v>
      </c>
      <c r="E16" s="149"/>
      <c r="F16" s="149"/>
      <c r="G16" s="197"/>
      <c r="H16" s="198"/>
      <c r="I16" s="147"/>
    </row>
    <row r="17" customFormat="false" ht="15" hidden="false" customHeight="false" outlineLevel="0" collapsed="false">
      <c r="A17" s="142" t="s">
        <v>1156</v>
      </c>
      <c r="D17" s="158"/>
      <c r="E17" s="176"/>
      <c r="F17" s="176"/>
      <c r="G17" s="199"/>
      <c r="H17" s="200" t="s">
        <v>1159</v>
      </c>
      <c r="I17" s="147"/>
    </row>
    <row r="18" customFormat="false" ht="15" hidden="false" customHeight="false" outlineLevel="0" collapsed="false">
      <c r="B18" s="150"/>
      <c r="C18" s="152"/>
      <c r="D18" s="149"/>
      <c r="E18" s="179"/>
      <c r="F18" s="179"/>
      <c r="G18" s="178"/>
      <c r="H18" s="201" t="n">
        <f aca="false">1/4</f>
        <v>0.25</v>
      </c>
      <c r="I18" s="147"/>
    </row>
    <row r="19" customFormat="false" ht="15" hidden="false" customHeight="false" outlineLevel="0" collapsed="false">
      <c r="A19" s="150"/>
      <c r="B19" s="160" t="s">
        <v>1158</v>
      </c>
      <c r="C19" s="161"/>
      <c r="D19" s="149"/>
      <c r="E19" s="149"/>
      <c r="F19" s="149"/>
      <c r="G19" s="178"/>
      <c r="H19" s="202" t="n">
        <f aca="false">ROUND(SUM(H18),2)</f>
        <v>0.25</v>
      </c>
      <c r="I19" s="147"/>
    </row>
    <row r="20" customFormat="false" ht="15.75" hidden="false" customHeight="true" outlineLevel="0" collapsed="false">
      <c r="A20" s="150"/>
      <c r="B20" s="157"/>
      <c r="C20" s="153"/>
      <c r="D20" s="149"/>
      <c r="E20" s="149"/>
      <c r="F20" s="149"/>
      <c r="G20" s="197"/>
      <c r="H20" s="198"/>
      <c r="I20" s="147"/>
    </row>
    <row r="21" customFormat="false" ht="15.75" hidden="false" customHeight="true" outlineLevel="0" collapsed="false">
      <c r="A21" s="150" t="s">
        <v>1088</v>
      </c>
      <c r="B21" s="151" t="s">
        <v>35</v>
      </c>
      <c r="C21" s="152"/>
      <c r="D21" s="149"/>
      <c r="E21" s="149"/>
      <c r="F21" s="149"/>
      <c r="G21" s="180"/>
      <c r="H21" s="181"/>
      <c r="I21" s="147"/>
    </row>
    <row r="22" customFormat="false" ht="15.75" hidden="false" customHeight="true" outlineLevel="0" collapsed="false">
      <c r="A22" s="150" t="s">
        <v>36</v>
      </c>
      <c r="B22" s="151" t="s">
        <v>37</v>
      </c>
      <c r="C22" s="152"/>
      <c r="D22" s="149"/>
      <c r="E22" s="149"/>
      <c r="F22" s="149"/>
      <c r="G22" s="180"/>
      <c r="H22" s="181"/>
      <c r="I22" s="147"/>
    </row>
    <row r="23" customFormat="false" ht="15.75" hidden="false" customHeight="true" outlineLevel="0" collapsed="false">
      <c r="A23" s="150" t="s">
        <v>38</v>
      </c>
      <c r="B23" s="168" t="s">
        <v>39</v>
      </c>
      <c r="C23" s="153" t="s">
        <v>1084</v>
      </c>
      <c r="D23" s="149" t="n">
        <f aca="false">H26</f>
        <v>8</v>
      </c>
      <c r="E23" s="149"/>
      <c r="F23" s="149"/>
      <c r="G23" s="197"/>
      <c r="H23" s="198"/>
      <c r="I23" s="147"/>
    </row>
    <row r="24" customFormat="false" ht="15.75" hidden="false" customHeight="true" outlineLevel="0" collapsed="false">
      <c r="D24" s="158"/>
      <c r="E24" s="176" t="s">
        <v>1160</v>
      </c>
      <c r="F24" s="176" t="s">
        <v>1161</v>
      </c>
      <c r="G24" s="199" t="s">
        <v>1162</v>
      </c>
      <c r="H24" s="200" t="s">
        <v>1163</v>
      </c>
      <c r="I24" s="147"/>
    </row>
    <row r="25" customFormat="false" ht="15.75" hidden="false" customHeight="true" outlineLevel="0" collapsed="false">
      <c r="B25" s="150"/>
      <c r="C25" s="152"/>
      <c r="D25" s="149"/>
      <c r="E25" s="179" t="n">
        <v>1</v>
      </c>
      <c r="F25" s="179" t="n">
        <v>2</v>
      </c>
      <c r="G25" s="178" t="n">
        <v>4</v>
      </c>
      <c r="H25" s="201" t="n">
        <f aca="false">ROUND(PRODUCT(E25:G25),2)</f>
        <v>8</v>
      </c>
      <c r="I25" s="147"/>
    </row>
    <row r="26" customFormat="false" ht="15.75" hidden="false" customHeight="true" outlineLevel="0" collapsed="false">
      <c r="A26" s="150"/>
      <c r="B26" s="160" t="s">
        <v>1158</v>
      </c>
      <c r="C26" s="161"/>
      <c r="D26" s="149"/>
      <c r="E26" s="149"/>
      <c r="F26" s="149"/>
      <c r="G26" s="178"/>
      <c r="H26" s="202" t="n">
        <f aca="false">ROUND(SUM(H25),2)</f>
        <v>8</v>
      </c>
      <c r="I26" s="147"/>
    </row>
    <row r="27" customFormat="false" ht="15.75" hidden="false" customHeight="true" outlineLevel="0" collapsed="false">
      <c r="A27" s="150"/>
      <c r="B27" s="157"/>
      <c r="C27" s="153"/>
      <c r="D27" s="149"/>
      <c r="E27" s="149"/>
      <c r="F27" s="149"/>
      <c r="G27" s="197"/>
      <c r="H27" s="198"/>
      <c r="I27" s="147"/>
    </row>
    <row r="28" customFormat="false" ht="55.5" hidden="false" customHeight="true" outlineLevel="0" collapsed="false">
      <c r="A28" s="150" t="s">
        <v>40</v>
      </c>
      <c r="B28" s="157" t="s">
        <v>1164</v>
      </c>
      <c r="C28" s="153" t="s">
        <v>1084</v>
      </c>
      <c r="D28" s="149" t="n">
        <f aca="false">H35</f>
        <v>1151.2</v>
      </c>
      <c r="F28" s="149"/>
      <c r="G28" s="197"/>
      <c r="H28" s="198"/>
      <c r="I28" s="147"/>
    </row>
    <row r="29" customFormat="false" ht="15.75" hidden="false" customHeight="true" outlineLevel="0" collapsed="false">
      <c r="A29" s="142" t="s">
        <v>1156</v>
      </c>
      <c r="D29" s="158"/>
      <c r="F29" s="179"/>
      <c r="G29" s="189"/>
      <c r="H29" s="189" t="s">
        <v>1165</v>
      </c>
      <c r="I29" s="147"/>
    </row>
    <row r="30" customFormat="false" ht="15.75" hidden="false" customHeight="true" outlineLevel="0" collapsed="false">
      <c r="A30" s="142" t="s">
        <v>1166</v>
      </c>
      <c r="B30" s="150"/>
      <c r="C30" s="152"/>
      <c r="D30" s="149"/>
      <c r="F30" s="179"/>
      <c r="G30" s="189"/>
      <c r="H30" s="189" t="s">
        <v>1167</v>
      </c>
      <c r="I30" s="147"/>
    </row>
    <row r="31" customFormat="false" ht="15.75" hidden="false" customHeight="true" outlineLevel="0" collapsed="false">
      <c r="A31" s="203" t="s">
        <v>1168</v>
      </c>
      <c r="B31" s="203"/>
      <c r="C31" s="152"/>
      <c r="D31" s="149"/>
      <c r="F31" s="204"/>
      <c r="G31" s="204"/>
      <c r="H31" s="189" t="n">
        <v>211.7</v>
      </c>
      <c r="I31" s="147"/>
    </row>
    <row r="32" customFormat="false" ht="18" hidden="false" customHeight="true" outlineLevel="0" collapsed="false">
      <c r="A32" s="203" t="s">
        <v>1169</v>
      </c>
      <c r="B32" s="203"/>
      <c r="C32" s="152"/>
      <c r="D32" s="149"/>
      <c r="F32" s="204"/>
      <c r="G32" s="204"/>
      <c r="H32" s="189" t="n">
        <v>360.13</v>
      </c>
      <c r="I32" s="147"/>
    </row>
    <row r="33" customFormat="false" ht="15.75" hidden="false" customHeight="true" outlineLevel="0" collapsed="false">
      <c r="A33" s="203" t="s">
        <v>1170</v>
      </c>
      <c r="B33" s="203"/>
      <c r="C33" s="152"/>
      <c r="D33" s="149"/>
      <c r="F33" s="204"/>
      <c r="G33" s="204"/>
      <c r="H33" s="189" t="n">
        <v>208.36</v>
      </c>
      <c r="I33" s="147"/>
    </row>
    <row r="34" customFormat="false" ht="15.75" hidden="false" customHeight="true" outlineLevel="0" collapsed="false">
      <c r="A34" s="203" t="s">
        <v>1171</v>
      </c>
      <c r="B34" s="203"/>
      <c r="C34" s="152"/>
      <c r="D34" s="149"/>
      <c r="F34" s="204"/>
      <c r="G34" s="204"/>
      <c r="H34" s="189" t="n">
        <v>371.01</v>
      </c>
      <c r="I34" s="147"/>
    </row>
    <row r="35" customFormat="false" ht="15.75" hidden="false" customHeight="true" outlineLevel="0" collapsed="false">
      <c r="A35" s="150"/>
      <c r="B35" s="160" t="s">
        <v>1158</v>
      </c>
      <c r="C35" s="161"/>
      <c r="D35" s="149"/>
      <c r="E35" s="149"/>
      <c r="F35" s="149"/>
      <c r="G35" s="178"/>
      <c r="H35" s="202" t="n">
        <f aca="false">SUM(H31:H34)</f>
        <v>1151.2</v>
      </c>
      <c r="I35" s="147"/>
    </row>
    <row r="36" customFormat="false" ht="15.75" hidden="false" customHeight="true" outlineLevel="0" collapsed="false">
      <c r="A36" s="150"/>
      <c r="B36" s="160"/>
      <c r="C36" s="161"/>
      <c r="D36" s="149"/>
      <c r="E36" s="149"/>
      <c r="F36" s="149"/>
      <c r="G36" s="178"/>
      <c r="H36" s="202"/>
      <c r="I36" s="147"/>
    </row>
    <row r="37" customFormat="false" ht="63" hidden="false" customHeight="true" outlineLevel="0" collapsed="false">
      <c r="A37" s="150" t="s">
        <v>42</v>
      </c>
      <c r="B37" s="162" t="s">
        <v>1172</v>
      </c>
      <c r="C37" s="153" t="s">
        <v>1084</v>
      </c>
      <c r="D37" s="149" t="n">
        <f aca="false">H41</f>
        <v>1151.2</v>
      </c>
      <c r="E37" s="205"/>
      <c r="F37" s="205"/>
      <c r="G37" s="6"/>
      <c r="H37" s="6"/>
      <c r="I37" s="147"/>
    </row>
    <row r="38" customFormat="false" ht="15.75" hidden="false" customHeight="true" outlineLevel="0" collapsed="false">
      <c r="A38" s="142" t="s">
        <v>1156</v>
      </c>
      <c r="D38" s="158"/>
      <c r="F38" s="179"/>
      <c r="G38" s="189"/>
      <c r="H38" s="189" t="s">
        <v>1165</v>
      </c>
      <c r="I38" s="147"/>
    </row>
    <row r="39" customFormat="false" ht="15.75" hidden="false" customHeight="true" outlineLevel="0" collapsed="false">
      <c r="A39" s="142" t="s">
        <v>1166</v>
      </c>
      <c r="B39" s="150"/>
      <c r="C39" s="152"/>
      <c r="D39" s="149"/>
      <c r="F39" s="179"/>
      <c r="G39" s="189"/>
      <c r="H39" s="189" t="s">
        <v>1167</v>
      </c>
      <c r="I39" s="147"/>
    </row>
    <row r="40" customFormat="false" ht="15.75" hidden="false" customHeight="true" outlineLevel="0" collapsed="false">
      <c r="B40" s="150"/>
      <c r="C40" s="152"/>
      <c r="D40" s="149"/>
      <c r="F40" s="179"/>
      <c r="G40" s="178"/>
      <c r="H40" s="189" t="n">
        <f aca="false">H35</f>
        <v>1151.2</v>
      </c>
      <c r="I40" s="147"/>
    </row>
    <row r="41" customFormat="false" ht="15.75" hidden="false" customHeight="true" outlineLevel="0" collapsed="false">
      <c r="A41" s="150"/>
      <c r="B41" s="160" t="s">
        <v>1158</v>
      </c>
      <c r="C41" s="161"/>
      <c r="D41" s="149"/>
      <c r="E41" s="149"/>
      <c r="F41" s="149"/>
      <c r="G41" s="178"/>
      <c r="H41" s="202" t="n">
        <f aca="false">H40</f>
        <v>1151.2</v>
      </c>
      <c r="I41" s="147"/>
    </row>
    <row r="42" customFormat="false" ht="15.75" hidden="false" customHeight="true" outlineLevel="0" collapsed="false">
      <c r="A42" s="150"/>
      <c r="B42" s="160"/>
      <c r="C42" s="161"/>
      <c r="D42" s="149"/>
      <c r="E42" s="149"/>
      <c r="F42" s="149"/>
      <c r="G42" s="178"/>
      <c r="H42" s="202"/>
      <c r="I42" s="147"/>
    </row>
    <row r="43" customFormat="false" ht="69.75" hidden="false" customHeight="true" outlineLevel="0" collapsed="false">
      <c r="A43" s="150" t="s">
        <v>44</v>
      </c>
      <c r="B43" s="157" t="s">
        <v>1089</v>
      </c>
      <c r="C43" s="153" t="s">
        <v>1090</v>
      </c>
      <c r="D43" s="149" t="n">
        <f aca="false">H45</f>
        <v>308.95</v>
      </c>
      <c r="E43" s="149"/>
      <c r="F43" s="149"/>
      <c r="G43" s="197"/>
      <c r="H43" s="206" t="s">
        <v>1173</v>
      </c>
      <c r="I43" s="147"/>
    </row>
    <row r="44" customFormat="false" ht="15.75" hidden="false" customHeight="true" outlineLevel="0" collapsed="false">
      <c r="B44" s="150"/>
      <c r="C44" s="152"/>
      <c r="D44" s="149"/>
      <c r="E44" s="179"/>
      <c r="F44" s="179"/>
      <c r="G44" s="178"/>
      <c r="H44" s="189" t="n">
        <v>308.95</v>
      </c>
      <c r="I44" s="147"/>
    </row>
    <row r="45" customFormat="false" ht="15.75" hidden="false" customHeight="true" outlineLevel="0" collapsed="false">
      <c r="A45" s="150"/>
      <c r="B45" s="160" t="s">
        <v>1158</v>
      </c>
      <c r="C45" s="161"/>
      <c r="D45" s="149"/>
      <c r="E45" s="149"/>
      <c r="F45" s="149"/>
      <c r="G45" s="178"/>
      <c r="H45" s="202" t="n">
        <f aca="false">ROUND(SUM(H44),2)</f>
        <v>308.95</v>
      </c>
      <c r="I45" s="147"/>
    </row>
    <row r="46" customFormat="false" ht="15.75" hidden="false" customHeight="true" outlineLevel="0" collapsed="false">
      <c r="A46" s="150"/>
      <c r="B46" s="160"/>
      <c r="C46" s="161"/>
      <c r="D46" s="149"/>
      <c r="E46" s="149"/>
      <c r="F46" s="149"/>
      <c r="G46" s="178"/>
      <c r="H46" s="202"/>
      <c r="I46" s="147"/>
    </row>
    <row r="47" customFormat="false" ht="15.75" hidden="false" customHeight="true" outlineLevel="0" collapsed="false">
      <c r="A47" s="150"/>
      <c r="B47" s="160"/>
      <c r="C47" s="161"/>
      <c r="D47" s="149"/>
      <c r="E47" s="149"/>
      <c r="F47" s="149"/>
      <c r="G47" s="178"/>
      <c r="H47" s="202"/>
      <c r="I47" s="147"/>
    </row>
    <row r="48" customFormat="false" ht="59.25" hidden="false" customHeight="true" outlineLevel="0" collapsed="false">
      <c r="A48" s="150" t="s">
        <v>47</v>
      </c>
      <c r="B48" s="162" t="s">
        <v>1174</v>
      </c>
      <c r="C48" s="153"/>
      <c r="D48" s="163"/>
      <c r="E48" s="163"/>
      <c r="F48" s="162"/>
      <c r="G48" s="162"/>
      <c r="H48" s="162"/>
      <c r="I48" s="147"/>
    </row>
    <row r="49" customFormat="false" ht="15.75" hidden="false" customHeight="true" outlineLevel="0" collapsed="false">
      <c r="A49" s="150"/>
      <c r="B49" s="151"/>
      <c r="C49" s="152"/>
      <c r="D49" s="149"/>
      <c r="E49" s="149"/>
      <c r="F49" s="149"/>
      <c r="G49" s="180"/>
      <c r="H49" s="181"/>
      <c r="I49" s="147"/>
    </row>
    <row r="50" customFormat="false" ht="43.5" hidden="false" customHeight="true" outlineLevel="0" collapsed="false">
      <c r="A50" s="150" t="s">
        <v>49</v>
      </c>
      <c r="B50" s="157" t="s">
        <v>1175</v>
      </c>
      <c r="C50" s="152" t="s">
        <v>1084</v>
      </c>
      <c r="D50" s="149" t="n">
        <f aca="false">H53</f>
        <v>14.5</v>
      </c>
      <c r="F50" s="149"/>
      <c r="G50" s="197"/>
      <c r="H50" s="198"/>
      <c r="I50" s="147"/>
    </row>
    <row r="51" customFormat="false" ht="15.75" hidden="false" customHeight="true" outlineLevel="0" collapsed="false">
      <c r="A51" s="142" t="s">
        <v>1156</v>
      </c>
      <c r="D51" s="158"/>
      <c r="F51" s="176"/>
      <c r="G51" s="199"/>
      <c r="H51" s="200" t="s">
        <v>1176</v>
      </c>
      <c r="I51" s="147"/>
    </row>
    <row r="52" customFormat="false" ht="15.75" hidden="false" customHeight="true" outlineLevel="0" collapsed="false">
      <c r="A52" s="142" t="s">
        <v>1166</v>
      </c>
      <c r="B52" s="150"/>
      <c r="C52" s="152"/>
      <c r="D52" s="149"/>
      <c r="F52" s="179"/>
      <c r="G52" s="178"/>
      <c r="H52" s="201" t="n">
        <v>14.5</v>
      </c>
      <c r="I52" s="147"/>
    </row>
    <row r="53" customFormat="false" ht="15.75" hidden="false" customHeight="true" outlineLevel="0" collapsed="false">
      <c r="A53" s="150"/>
      <c r="B53" s="160" t="s">
        <v>1158</v>
      </c>
      <c r="C53" s="161"/>
      <c r="D53" s="149"/>
      <c r="E53" s="149"/>
      <c r="F53" s="149"/>
      <c r="G53" s="178"/>
      <c r="H53" s="202" t="n">
        <f aca="false">ROUND(SUM(H52),2)</f>
        <v>14.5</v>
      </c>
      <c r="I53" s="147"/>
    </row>
    <row r="54" customFormat="false" ht="15.75" hidden="false" customHeight="true" outlineLevel="0" collapsed="false">
      <c r="A54" s="150"/>
      <c r="B54" s="157"/>
      <c r="C54" s="153"/>
      <c r="D54" s="149"/>
      <c r="E54" s="149"/>
      <c r="F54" s="149"/>
      <c r="G54" s="197"/>
      <c r="H54" s="198"/>
      <c r="I54" s="147"/>
    </row>
    <row r="55" customFormat="false" ht="46.5" hidden="false" customHeight="true" outlineLevel="0" collapsed="false">
      <c r="A55" s="150" t="s">
        <v>51</v>
      </c>
      <c r="B55" s="157" t="s">
        <v>1122</v>
      </c>
      <c r="C55" s="152" t="s">
        <v>1084</v>
      </c>
      <c r="D55" s="149" t="n">
        <f aca="false">H58</f>
        <v>10.9</v>
      </c>
      <c r="F55" s="149"/>
      <c r="G55" s="197"/>
      <c r="H55" s="198"/>
      <c r="I55" s="147"/>
    </row>
    <row r="56" customFormat="false" ht="15.75" hidden="false" customHeight="true" outlineLevel="0" collapsed="false">
      <c r="A56" s="142" t="s">
        <v>1156</v>
      </c>
      <c r="D56" s="158"/>
      <c r="F56" s="176"/>
      <c r="G56" s="199"/>
      <c r="H56" s="200" t="s">
        <v>1176</v>
      </c>
      <c r="I56" s="147"/>
    </row>
    <row r="57" customFormat="false" ht="15.75" hidden="false" customHeight="true" outlineLevel="0" collapsed="false">
      <c r="A57" s="142" t="s">
        <v>1166</v>
      </c>
      <c r="B57" s="150"/>
      <c r="C57" s="152"/>
      <c r="D57" s="149"/>
      <c r="F57" s="179"/>
      <c r="G57" s="178"/>
      <c r="H57" s="201" t="n">
        <v>10.9</v>
      </c>
      <c r="I57" s="147"/>
    </row>
    <row r="58" customFormat="false" ht="15.75" hidden="false" customHeight="true" outlineLevel="0" collapsed="false">
      <c r="A58" s="150"/>
      <c r="B58" s="160" t="s">
        <v>1158</v>
      </c>
      <c r="C58" s="161"/>
      <c r="D58" s="149"/>
      <c r="E58" s="149"/>
      <c r="F58" s="149"/>
      <c r="G58" s="178"/>
      <c r="H58" s="202" t="n">
        <f aca="false">ROUND(SUM(H57),2)</f>
        <v>10.9</v>
      </c>
      <c r="I58" s="147"/>
    </row>
    <row r="59" customFormat="false" ht="15.75" hidden="false" customHeight="true" outlineLevel="0" collapsed="false">
      <c r="A59" s="150"/>
      <c r="B59" s="157"/>
      <c r="C59" s="153"/>
      <c r="D59" s="149"/>
      <c r="E59" s="149"/>
      <c r="F59" s="149"/>
      <c r="G59" s="197"/>
      <c r="H59" s="198"/>
      <c r="I59" s="147"/>
    </row>
    <row r="60" customFormat="false" ht="36" hidden="false" customHeight="true" outlineLevel="0" collapsed="false">
      <c r="A60" s="150" t="s">
        <v>53</v>
      </c>
      <c r="B60" s="157" t="s">
        <v>1125</v>
      </c>
      <c r="C60" s="152" t="s">
        <v>1084</v>
      </c>
      <c r="D60" s="149" t="n">
        <f aca="false">H63</f>
        <v>10.9</v>
      </c>
      <c r="F60" s="149"/>
      <c r="G60" s="197"/>
      <c r="H60" s="198"/>
      <c r="I60" s="147"/>
    </row>
    <row r="61" customFormat="false" ht="15.75" hidden="false" customHeight="true" outlineLevel="0" collapsed="false">
      <c r="A61" s="142" t="s">
        <v>1156</v>
      </c>
      <c r="D61" s="158"/>
      <c r="F61" s="176"/>
      <c r="G61" s="199"/>
      <c r="H61" s="200" t="s">
        <v>1176</v>
      </c>
      <c r="I61" s="147"/>
    </row>
    <row r="62" customFormat="false" ht="15.75" hidden="false" customHeight="true" outlineLevel="0" collapsed="false">
      <c r="A62" s="142" t="s">
        <v>1166</v>
      </c>
      <c r="B62" s="150"/>
      <c r="C62" s="152"/>
      <c r="D62" s="149"/>
      <c r="F62" s="179"/>
      <c r="G62" s="178"/>
      <c r="H62" s="201" t="n">
        <v>10.9</v>
      </c>
      <c r="I62" s="147"/>
    </row>
    <row r="63" customFormat="false" ht="15.75" hidden="false" customHeight="true" outlineLevel="0" collapsed="false">
      <c r="A63" s="150"/>
      <c r="B63" s="160" t="s">
        <v>1158</v>
      </c>
      <c r="C63" s="161"/>
      <c r="D63" s="149"/>
      <c r="E63" s="149"/>
      <c r="F63" s="149"/>
      <c r="G63" s="178"/>
      <c r="H63" s="202" t="n">
        <f aca="false">ROUND(SUM(H62),2)</f>
        <v>10.9</v>
      </c>
      <c r="I63" s="147"/>
    </row>
    <row r="64" customFormat="false" ht="15.75" hidden="false" customHeight="true" outlineLevel="0" collapsed="false">
      <c r="A64" s="150"/>
      <c r="B64" s="157"/>
      <c r="C64" s="153"/>
      <c r="D64" s="149"/>
      <c r="E64" s="149"/>
      <c r="F64" s="149"/>
      <c r="G64" s="197"/>
      <c r="H64" s="198"/>
      <c r="I64" s="147"/>
    </row>
    <row r="65" customFormat="false" ht="33" hidden="false" customHeight="true" outlineLevel="0" collapsed="false">
      <c r="A65" s="150" t="s">
        <v>55</v>
      </c>
      <c r="B65" s="157" t="s">
        <v>1177</v>
      </c>
      <c r="C65" s="152" t="s">
        <v>1100</v>
      </c>
      <c r="D65" s="149" t="n">
        <f aca="false">H68</f>
        <v>1</v>
      </c>
      <c r="F65" s="149"/>
      <c r="G65" s="197"/>
      <c r="H65" s="198"/>
      <c r="I65" s="147"/>
    </row>
    <row r="66" customFormat="false" ht="15.75" hidden="false" customHeight="true" outlineLevel="0" collapsed="false">
      <c r="A66" s="142" t="s">
        <v>1156</v>
      </c>
      <c r="D66" s="158"/>
      <c r="F66" s="176"/>
      <c r="G66" s="199"/>
      <c r="H66" s="207" t="s">
        <v>1160</v>
      </c>
      <c r="I66" s="147"/>
    </row>
    <row r="67" customFormat="false" ht="15.75" hidden="false" customHeight="true" outlineLevel="0" collapsed="false">
      <c r="A67" s="142" t="s">
        <v>1166</v>
      </c>
      <c r="B67" s="150"/>
      <c r="C67" s="152"/>
      <c r="D67" s="149"/>
      <c r="F67" s="179"/>
      <c r="G67" s="178"/>
      <c r="H67" s="201" t="n">
        <v>1</v>
      </c>
      <c r="I67" s="147"/>
    </row>
    <row r="68" customFormat="false" ht="15.75" hidden="false" customHeight="true" outlineLevel="0" collapsed="false">
      <c r="A68" s="150"/>
      <c r="B68" s="160" t="s">
        <v>1158</v>
      </c>
      <c r="C68" s="161"/>
      <c r="D68" s="149"/>
      <c r="E68" s="149"/>
      <c r="F68" s="149"/>
      <c r="G68" s="178"/>
      <c r="H68" s="202" t="n">
        <f aca="false">ROUND(SUM(H67),2)</f>
        <v>1</v>
      </c>
      <c r="I68" s="147"/>
    </row>
    <row r="69" customFormat="false" ht="15.75" hidden="false" customHeight="true" outlineLevel="0" collapsed="false">
      <c r="A69" s="150"/>
      <c r="B69" s="157"/>
      <c r="C69" s="153"/>
      <c r="D69" s="149"/>
      <c r="E69" s="149"/>
      <c r="F69" s="149"/>
      <c r="G69" s="197"/>
      <c r="H69" s="198"/>
      <c r="I69" s="147"/>
    </row>
    <row r="70" customFormat="false" ht="38.25" hidden="false" customHeight="true" outlineLevel="0" collapsed="false">
      <c r="A70" s="150" t="s">
        <v>58</v>
      </c>
      <c r="B70" s="157" t="s">
        <v>1093</v>
      </c>
      <c r="C70" s="152" t="s">
        <v>1084</v>
      </c>
      <c r="D70" s="149" t="n">
        <f aca="false">H73</f>
        <v>12</v>
      </c>
      <c r="F70" s="149"/>
      <c r="G70" s="197"/>
      <c r="H70" s="198"/>
      <c r="I70" s="147"/>
    </row>
    <row r="71" customFormat="false" ht="15.75" hidden="false" customHeight="true" outlineLevel="0" collapsed="false">
      <c r="A71" s="142" t="s">
        <v>1156</v>
      </c>
      <c r="D71" s="158"/>
      <c r="F71" s="176"/>
      <c r="G71" s="199"/>
      <c r="H71" s="200" t="s">
        <v>1176</v>
      </c>
      <c r="I71" s="147"/>
    </row>
    <row r="72" customFormat="false" ht="15.75" hidden="false" customHeight="true" outlineLevel="0" collapsed="false">
      <c r="A72" s="142" t="s">
        <v>1178</v>
      </c>
      <c r="B72" s="150"/>
      <c r="C72" s="152"/>
      <c r="D72" s="149"/>
      <c r="F72" s="179"/>
      <c r="G72" s="178"/>
      <c r="H72" s="201" t="n">
        <v>12</v>
      </c>
      <c r="I72" s="147"/>
    </row>
    <row r="73" customFormat="false" ht="26.25" hidden="false" customHeight="true" outlineLevel="0" collapsed="false">
      <c r="A73" s="150"/>
      <c r="B73" s="160" t="s">
        <v>1158</v>
      </c>
      <c r="C73" s="161"/>
      <c r="D73" s="149"/>
      <c r="E73" s="149"/>
      <c r="F73" s="149"/>
      <c r="G73" s="178"/>
      <c r="H73" s="202" t="n">
        <f aca="false">ROUND(SUM(H72),2)</f>
        <v>12</v>
      </c>
      <c r="I73" s="147"/>
    </row>
    <row r="74" customFormat="false" ht="15.75" hidden="false" customHeight="true" outlineLevel="0" collapsed="false">
      <c r="A74" s="150"/>
      <c r="B74" s="157"/>
      <c r="C74" s="153"/>
      <c r="D74" s="149"/>
      <c r="E74" s="149"/>
      <c r="F74" s="149"/>
      <c r="G74" s="197"/>
      <c r="H74" s="198"/>
      <c r="I74" s="147"/>
    </row>
    <row r="75" customFormat="false" ht="15.75" hidden="false" customHeight="true" outlineLevel="0" collapsed="false">
      <c r="A75" s="150" t="s">
        <v>60</v>
      </c>
      <c r="B75" s="157" t="s">
        <v>1095</v>
      </c>
      <c r="C75" s="152" t="s">
        <v>1096</v>
      </c>
      <c r="D75" s="149" t="n">
        <f aca="false">H78</f>
        <v>6</v>
      </c>
      <c r="F75" s="149"/>
      <c r="G75" s="197"/>
      <c r="H75" s="198"/>
      <c r="I75" s="147"/>
    </row>
    <row r="76" customFormat="false" ht="15.75" hidden="false" customHeight="true" outlineLevel="0" collapsed="false">
      <c r="A76" s="142" t="s">
        <v>1156</v>
      </c>
      <c r="D76" s="158"/>
      <c r="F76" s="176"/>
      <c r="G76" s="199"/>
      <c r="H76" s="200" t="s">
        <v>1176</v>
      </c>
      <c r="I76" s="147"/>
    </row>
    <row r="77" customFormat="false" ht="15.75" hidden="false" customHeight="true" outlineLevel="0" collapsed="false">
      <c r="A77" s="142" t="s">
        <v>1178</v>
      </c>
      <c r="B77" s="150"/>
      <c r="C77" s="152"/>
      <c r="D77" s="149"/>
      <c r="F77" s="179"/>
      <c r="G77" s="178"/>
      <c r="H77" s="201" t="n">
        <v>6</v>
      </c>
      <c r="I77" s="147"/>
    </row>
    <row r="78" customFormat="false" ht="15.75" hidden="false" customHeight="true" outlineLevel="0" collapsed="false">
      <c r="A78" s="150"/>
      <c r="B78" s="160" t="s">
        <v>1158</v>
      </c>
      <c r="C78" s="161"/>
      <c r="D78" s="149"/>
      <c r="E78" s="149"/>
      <c r="F78" s="149"/>
      <c r="G78" s="178"/>
      <c r="H78" s="202" t="n">
        <f aca="false">ROUND(SUM(H77),2)</f>
        <v>6</v>
      </c>
      <c r="I78" s="147"/>
    </row>
    <row r="79" customFormat="false" ht="27.75" hidden="false" customHeight="true" outlineLevel="0" collapsed="false">
      <c r="A79" s="150"/>
      <c r="B79" s="157"/>
      <c r="C79" s="153"/>
      <c r="D79" s="149"/>
      <c r="E79" s="149"/>
      <c r="F79" s="149"/>
      <c r="G79" s="197"/>
      <c r="H79" s="198"/>
      <c r="I79" s="147"/>
    </row>
    <row r="80" customFormat="false" ht="15.75" hidden="false" customHeight="true" outlineLevel="0" collapsed="false">
      <c r="A80" s="150" t="s">
        <v>62</v>
      </c>
      <c r="B80" s="157" t="s">
        <v>1179</v>
      </c>
      <c r="C80" s="152" t="s">
        <v>1100</v>
      </c>
      <c r="D80" s="149" t="n">
        <f aca="false">H83</f>
        <v>1</v>
      </c>
      <c r="F80" s="149"/>
      <c r="G80" s="197"/>
      <c r="H80" s="198"/>
      <c r="I80" s="147"/>
    </row>
    <row r="81" customFormat="false" ht="25.5" hidden="false" customHeight="true" outlineLevel="0" collapsed="false">
      <c r="A81" s="142" t="s">
        <v>1156</v>
      </c>
      <c r="D81" s="158"/>
      <c r="F81" s="176"/>
      <c r="G81" s="199"/>
      <c r="H81" s="200" t="s">
        <v>1180</v>
      </c>
      <c r="I81" s="147"/>
    </row>
    <row r="82" customFormat="false" ht="15.75" hidden="false" customHeight="true" outlineLevel="0" collapsed="false">
      <c r="B82" s="150"/>
      <c r="C82" s="152"/>
      <c r="D82" s="149"/>
      <c r="F82" s="179"/>
      <c r="G82" s="178"/>
      <c r="H82" s="201" t="n">
        <v>1</v>
      </c>
      <c r="I82" s="147"/>
    </row>
    <row r="83" customFormat="false" ht="15.75" hidden="false" customHeight="true" outlineLevel="0" collapsed="false">
      <c r="A83" s="150"/>
      <c r="B83" s="160" t="s">
        <v>1158</v>
      </c>
      <c r="C83" s="161"/>
      <c r="D83" s="149"/>
      <c r="E83" s="149"/>
      <c r="F83" s="149"/>
      <c r="G83" s="178"/>
      <c r="H83" s="202" t="n">
        <f aca="false">ROUND(SUM(H82),2)</f>
        <v>1</v>
      </c>
      <c r="I83" s="147"/>
    </row>
    <row r="84" customFormat="false" ht="15.75" hidden="false" customHeight="true" outlineLevel="0" collapsed="false">
      <c r="A84" s="150"/>
      <c r="B84" s="157"/>
      <c r="C84" s="153"/>
      <c r="D84" s="149"/>
      <c r="E84" s="149"/>
      <c r="F84" s="149"/>
      <c r="G84" s="197"/>
      <c r="H84" s="198"/>
      <c r="I84" s="147"/>
    </row>
    <row r="85" customFormat="false" ht="15.75" hidden="false" customHeight="true" outlineLevel="0" collapsed="false">
      <c r="A85" s="150" t="s">
        <v>64</v>
      </c>
      <c r="B85" s="157" t="s">
        <v>1132</v>
      </c>
      <c r="C85" s="152" t="s">
        <v>1090</v>
      </c>
      <c r="D85" s="149" t="n">
        <f aca="false">H88</f>
        <v>25</v>
      </c>
      <c r="F85" s="149"/>
      <c r="G85" s="197"/>
      <c r="H85" s="198"/>
      <c r="I85" s="147"/>
    </row>
    <row r="86" customFormat="false" ht="32.25" hidden="false" customHeight="true" outlineLevel="0" collapsed="false">
      <c r="A86" s="142" t="s">
        <v>1156</v>
      </c>
      <c r="D86" s="158"/>
      <c r="F86" s="176"/>
      <c r="G86" s="199"/>
      <c r="H86" s="200" t="s">
        <v>1181</v>
      </c>
      <c r="I86" s="147"/>
    </row>
    <row r="87" customFormat="false" ht="15.75" hidden="false" customHeight="true" outlineLevel="0" collapsed="false">
      <c r="B87" s="150"/>
      <c r="C87" s="152"/>
      <c r="D87" s="149"/>
      <c r="F87" s="179"/>
      <c r="G87" s="178"/>
      <c r="H87" s="201" t="n">
        <v>25</v>
      </c>
      <c r="I87" s="147"/>
    </row>
    <row r="88" customFormat="false" ht="15.75" hidden="false" customHeight="true" outlineLevel="0" collapsed="false">
      <c r="A88" s="150"/>
      <c r="B88" s="160" t="s">
        <v>1158</v>
      </c>
      <c r="C88" s="161"/>
      <c r="D88" s="149"/>
      <c r="E88" s="149"/>
      <c r="F88" s="149"/>
      <c r="G88" s="178"/>
      <c r="H88" s="202" t="n">
        <f aca="false">ROUND(SUM(H87),2)</f>
        <v>25</v>
      </c>
      <c r="I88" s="147"/>
    </row>
    <row r="89" customFormat="false" ht="15.75" hidden="false" customHeight="true" outlineLevel="0" collapsed="false">
      <c r="A89" s="150"/>
      <c r="B89" s="157"/>
      <c r="C89" s="153"/>
      <c r="D89" s="149"/>
      <c r="E89" s="149"/>
      <c r="F89" s="149"/>
      <c r="G89" s="197"/>
      <c r="H89" s="198"/>
      <c r="I89" s="147"/>
    </row>
    <row r="90" customFormat="false" ht="15.75" hidden="false" customHeight="true" outlineLevel="0" collapsed="false">
      <c r="A90" s="150" t="s">
        <v>66</v>
      </c>
      <c r="B90" s="150" t="s">
        <v>1134</v>
      </c>
      <c r="C90" s="152" t="s">
        <v>1090</v>
      </c>
      <c r="D90" s="149" t="n">
        <f aca="false">H93</f>
        <v>25</v>
      </c>
      <c r="F90" s="149"/>
      <c r="G90" s="197"/>
      <c r="H90" s="198"/>
      <c r="I90" s="147"/>
    </row>
    <row r="91" customFormat="false" ht="26.25" hidden="false" customHeight="true" outlineLevel="0" collapsed="false">
      <c r="A91" s="142" t="s">
        <v>1156</v>
      </c>
      <c r="D91" s="158"/>
      <c r="F91" s="176"/>
      <c r="G91" s="199"/>
      <c r="H91" s="200" t="s">
        <v>1181</v>
      </c>
      <c r="I91" s="147"/>
    </row>
    <row r="92" customFormat="false" ht="15.75" hidden="false" customHeight="true" outlineLevel="0" collapsed="false">
      <c r="B92" s="150"/>
      <c r="C92" s="152"/>
      <c r="D92" s="149"/>
      <c r="F92" s="179"/>
      <c r="G92" s="178"/>
      <c r="H92" s="201" t="n">
        <v>25</v>
      </c>
      <c r="I92" s="147"/>
    </row>
    <row r="93" customFormat="false" ht="15.75" hidden="false" customHeight="true" outlineLevel="0" collapsed="false">
      <c r="A93" s="150"/>
      <c r="B93" s="160" t="s">
        <v>1158</v>
      </c>
      <c r="C93" s="161"/>
      <c r="D93" s="149"/>
      <c r="E93" s="149"/>
      <c r="F93" s="149"/>
      <c r="G93" s="178"/>
      <c r="H93" s="202" t="n">
        <f aca="false">ROUND(SUM(H92),2)</f>
        <v>25</v>
      </c>
      <c r="I93" s="147"/>
    </row>
    <row r="94" customFormat="false" ht="15.75" hidden="false" customHeight="true" outlineLevel="0" collapsed="false">
      <c r="A94" s="150"/>
      <c r="B94" s="160"/>
      <c r="C94" s="161"/>
      <c r="D94" s="149"/>
      <c r="E94" s="149"/>
      <c r="F94" s="149"/>
      <c r="G94" s="178"/>
      <c r="H94" s="202"/>
      <c r="I94" s="147"/>
    </row>
    <row r="95" customFormat="false" ht="15.75" hidden="false" customHeight="true" outlineLevel="0" collapsed="false">
      <c r="A95" s="150" t="s">
        <v>68</v>
      </c>
      <c r="B95" s="150" t="s">
        <v>1135</v>
      </c>
      <c r="C95" s="152" t="s">
        <v>1090</v>
      </c>
      <c r="D95" s="149" t="n">
        <f aca="false">H98</f>
        <v>10</v>
      </c>
      <c r="F95" s="149"/>
      <c r="G95" s="197"/>
      <c r="H95" s="198"/>
      <c r="I95" s="147"/>
    </row>
    <row r="96" customFormat="false" ht="15.75" hidden="false" customHeight="true" outlineLevel="0" collapsed="false">
      <c r="A96" s="142" t="s">
        <v>1156</v>
      </c>
      <c r="D96" s="158"/>
      <c r="F96" s="176"/>
      <c r="G96" s="199"/>
      <c r="H96" s="200" t="s">
        <v>1181</v>
      </c>
      <c r="I96" s="147"/>
    </row>
    <row r="97" customFormat="false" ht="15.75" hidden="false" customHeight="true" outlineLevel="0" collapsed="false">
      <c r="B97" s="150"/>
      <c r="C97" s="152"/>
      <c r="D97" s="149"/>
      <c r="F97" s="179"/>
      <c r="G97" s="178"/>
      <c r="H97" s="201" t="n">
        <v>10</v>
      </c>
      <c r="I97" s="147"/>
    </row>
    <row r="98" customFormat="false" ht="15.75" hidden="false" customHeight="true" outlineLevel="0" collapsed="false">
      <c r="A98" s="150"/>
      <c r="B98" s="160" t="s">
        <v>1158</v>
      </c>
      <c r="C98" s="161"/>
      <c r="D98" s="149"/>
      <c r="E98" s="149"/>
      <c r="F98" s="149"/>
      <c r="G98" s="178"/>
      <c r="H98" s="202" t="n">
        <f aca="false">ROUND(SUM(H97),2)</f>
        <v>10</v>
      </c>
      <c r="I98" s="147"/>
    </row>
    <row r="99" customFormat="false" ht="15.75" hidden="false" customHeight="true" outlineLevel="0" collapsed="false">
      <c r="A99" s="150"/>
      <c r="B99" s="157"/>
      <c r="C99" s="153"/>
      <c r="D99" s="149"/>
      <c r="E99" s="149"/>
      <c r="F99" s="149"/>
      <c r="G99" s="197"/>
      <c r="H99" s="198"/>
      <c r="I99" s="147"/>
    </row>
    <row r="100" customFormat="false" ht="15.75" hidden="false" customHeight="true" outlineLevel="0" collapsed="false">
      <c r="A100" s="150"/>
      <c r="B100" s="157"/>
      <c r="C100" s="153"/>
      <c r="D100" s="149"/>
      <c r="E100" s="149"/>
      <c r="F100" s="152"/>
      <c r="G100" s="197"/>
      <c r="H100" s="182"/>
      <c r="I100" s="147"/>
    </row>
    <row r="101" customFormat="false" ht="15.75" hidden="false" customHeight="true" outlineLevel="0" collapsed="false">
      <c r="A101" s="150" t="s">
        <v>1137</v>
      </c>
      <c r="B101" s="151" t="s">
        <v>1138</v>
      </c>
      <c r="C101" s="152"/>
      <c r="D101" s="149"/>
      <c r="E101" s="149"/>
      <c r="F101" s="152"/>
      <c r="G101" s="180"/>
      <c r="H101" s="208"/>
      <c r="I101" s="147"/>
    </row>
    <row r="102" customFormat="false" ht="15.75" hidden="false" customHeight="true" outlineLevel="0" collapsed="false">
      <c r="A102" s="150"/>
      <c r="B102" s="151"/>
      <c r="C102" s="152"/>
      <c r="D102" s="149"/>
      <c r="E102" s="149"/>
      <c r="F102" s="152"/>
      <c r="G102" s="180"/>
      <c r="H102" s="208"/>
      <c r="I102" s="147"/>
    </row>
    <row r="103" customFormat="false" ht="15.75" hidden="false" customHeight="true" outlineLevel="0" collapsed="false">
      <c r="A103" s="150" t="s">
        <v>71</v>
      </c>
      <c r="B103" s="151" t="s">
        <v>72</v>
      </c>
      <c r="C103" s="152"/>
      <c r="D103" s="149"/>
      <c r="E103" s="149"/>
      <c r="F103" s="152"/>
      <c r="G103" s="180"/>
      <c r="H103" s="208"/>
      <c r="I103" s="147"/>
    </row>
    <row r="104" customFormat="false" ht="15.75" hidden="false" customHeight="true" outlineLevel="0" collapsed="false">
      <c r="A104" s="150"/>
      <c r="B104" s="151"/>
      <c r="C104" s="152"/>
      <c r="D104" s="149"/>
      <c r="E104" s="149"/>
      <c r="F104" s="152"/>
      <c r="G104" s="180"/>
      <c r="H104" s="208"/>
      <c r="I104" s="147"/>
    </row>
    <row r="105" customFormat="false" ht="39" hidden="false" customHeight="true" outlineLevel="0" collapsed="false">
      <c r="A105" s="150" t="s">
        <v>73</v>
      </c>
      <c r="B105" s="157" t="s">
        <v>1139</v>
      </c>
      <c r="C105" s="152" t="s">
        <v>1140</v>
      </c>
      <c r="D105" s="149" t="n">
        <f aca="false">H112</f>
        <v>3237.54</v>
      </c>
      <c r="E105" s="176"/>
      <c r="F105" s="152"/>
      <c r="G105" s="197"/>
      <c r="H105" s="182"/>
      <c r="I105" s="147"/>
    </row>
    <row r="106" customFormat="false" ht="15.75" hidden="false" customHeight="true" outlineLevel="0" collapsed="false">
      <c r="A106" s="142" t="s">
        <v>1156</v>
      </c>
      <c r="D106" s="149" t="s">
        <v>1160</v>
      </c>
      <c r="E106" s="176"/>
      <c r="F106" s="199" t="s">
        <v>1182</v>
      </c>
      <c r="G106" s="199" t="s">
        <v>1183</v>
      </c>
      <c r="H106" s="186" t="s">
        <v>1184</v>
      </c>
      <c r="I106" s="147"/>
    </row>
    <row r="107" customFormat="false" ht="15.75" hidden="false" customHeight="true" outlineLevel="0" collapsed="false">
      <c r="A107" s="150" t="s">
        <v>1185</v>
      </c>
      <c r="B107" s="150"/>
      <c r="C107" s="152"/>
      <c r="D107" s="149"/>
      <c r="E107" s="176"/>
      <c r="F107" s="189" t="n">
        <v>1055</v>
      </c>
      <c r="G107" s="178" t="n">
        <v>3</v>
      </c>
      <c r="H107" s="179" t="n">
        <f aca="false">F107*G107</f>
        <v>3165</v>
      </c>
      <c r="I107" s="147"/>
    </row>
    <row r="108" customFormat="false" ht="15.75" hidden="false" customHeight="true" outlineLevel="0" collapsed="false">
      <c r="A108" s="150"/>
      <c r="B108" s="150"/>
      <c r="C108" s="152"/>
      <c r="D108" s="149"/>
      <c r="E108" s="176"/>
      <c r="F108" s="189" t="s">
        <v>1186</v>
      </c>
      <c r="G108" s="178"/>
      <c r="H108" s="179" t="n">
        <f aca="false">H107</f>
        <v>3165</v>
      </c>
      <c r="I108" s="147"/>
    </row>
    <row r="109" customFormat="false" ht="15.75" hidden="false" customHeight="true" outlineLevel="0" collapsed="false">
      <c r="A109" s="150" t="s">
        <v>1187</v>
      </c>
      <c r="B109" s="150"/>
      <c r="C109" s="152"/>
      <c r="D109" s="149"/>
      <c r="E109" s="179"/>
      <c r="F109" s="189"/>
      <c r="G109" s="178"/>
      <c r="H109" s="176" t="n">
        <f aca="false">40.9*1.3</f>
        <v>53.17</v>
      </c>
      <c r="I109" s="147"/>
    </row>
    <row r="110" customFormat="false" ht="15.75" hidden="false" customHeight="true" outlineLevel="0" collapsed="false">
      <c r="A110" s="150" t="s">
        <v>1188</v>
      </c>
      <c r="B110" s="150"/>
      <c r="C110" s="152"/>
      <c r="D110" s="149"/>
      <c r="E110" s="179"/>
      <c r="F110" s="189"/>
      <c r="G110" s="178"/>
      <c r="H110" s="179" t="n">
        <f aca="false">(12.3+2.6)*1.3</f>
        <v>19.37</v>
      </c>
      <c r="I110" s="147"/>
    </row>
    <row r="111" customFormat="false" ht="15.75" hidden="false" customHeight="true" outlineLevel="0" collapsed="false">
      <c r="A111" s="150"/>
      <c r="B111" s="150"/>
      <c r="C111" s="152"/>
      <c r="D111" s="149"/>
      <c r="E111" s="179"/>
      <c r="F111" s="189" t="s">
        <v>1189</v>
      </c>
      <c r="G111" s="178"/>
      <c r="H111" s="179" t="n">
        <f aca="false">SUM(H109:H110)</f>
        <v>72.54</v>
      </c>
      <c r="I111" s="147"/>
    </row>
    <row r="112" customFormat="false" ht="15.75" hidden="false" customHeight="true" outlineLevel="0" collapsed="false">
      <c r="A112" s="150"/>
      <c r="B112" s="160" t="s">
        <v>1158</v>
      </c>
      <c r="C112" s="161"/>
      <c r="D112" s="149"/>
      <c r="E112" s="149"/>
      <c r="F112" s="152"/>
      <c r="G112" s="178"/>
      <c r="H112" s="209" t="n">
        <f aca="false">H108+H111</f>
        <v>3237.54</v>
      </c>
      <c r="I112" s="147"/>
    </row>
    <row r="113" customFormat="false" ht="15.75" hidden="false" customHeight="true" outlineLevel="0" collapsed="false">
      <c r="A113" s="150"/>
      <c r="B113" s="151"/>
      <c r="C113" s="152"/>
      <c r="D113" s="149"/>
      <c r="E113" s="149"/>
      <c r="F113" s="152"/>
      <c r="G113" s="180"/>
      <c r="H113" s="208"/>
      <c r="I113" s="164"/>
    </row>
    <row r="114" customFormat="false" ht="15.75" hidden="false" customHeight="true" outlineLevel="0" collapsed="false">
      <c r="A114" s="150" t="s">
        <v>76</v>
      </c>
      <c r="B114" s="151" t="s">
        <v>77</v>
      </c>
      <c r="C114" s="152"/>
      <c r="D114" s="149"/>
      <c r="E114" s="149"/>
      <c r="F114" s="152"/>
      <c r="G114" s="180"/>
      <c r="H114" s="208"/>
      <c r="I114" s="147"/>
    </row>
    <row r="115" customFormat="false" ht="15.75" hidden="false" customHeight="true" outlineLevel="0" collapsed="false">
      <c r="A115" s="150"/>
      <c r="B115" s="151"/>
      <c r="C115" s="152"/>
      <c r="D115" s="149"/>
      <c r="E115" s="149"/>
      <c r="F115" s="152"/>
      <c r="G115" s="180"/>
      <c r="H115" s="208"/>
      <c r="I115" s="147"/>
    </row>
    <row r="116" customFormat="false" ht="15.75" hidden="false" customHeight="true" outlineLevel="0" collapsed="false">
      <c r="A116" s="150" t="s">
        <v>78</v>
      </c>
      <c r="B116" s="150" t="s">
        <v>79</v>
      </c>
      <c r="C116" s="152" t="s">
        <v>1140</v>
      </c>
      <c r="D116" s="149" t="n">
        <f aca="false">H119</f>
        <v>16.74</v>
      </c>
      <c r="E116" s="176"/>
      <c r="F116" s="152"/>
      <c r="G116" s="197"/>
      <c r="H116" s="182"/>
      <c r="I116" s="147"/>
    </row>
    <row r="117" customFormat="false" ht="15.75" hidden="false" customHeight="true" outlineLevel="0" collapsed="false">
      <c r="A117" s="150" t="s">
        <v>1156</v>
      </c>
      <c r="B117" s="150"/>
      <c r="C117" s="152"/>
      <c r="D117" s="149"/>
      <c r="E117" s="176"/>
      <c r="F117" s="149" t="s">
        <v>1190</v>
      </c>
      <c r="G117" s="197" t="s">
        <v>1191</v>
      </c>
      <c r="H117" s="210" t="s">
        <v>1192</v>
      </c>
      <c r="I117" s="147"/>
    </row>
    <row r="118" customFormat="false" ht="15.75" hidden="false" customHeight="true" outlineLevel="0" collapsed="false">
      <c r="A118" s="150" t="s">
        <v>1193</v>
      </c>
      <c r="B118" s="150"/>
      <c r="C118" s="152"/>
      <c r="D118" s="149"/>
      <c r="E118" s="176"/>
      <c r="F118" s="179" t="n">
        <f aca="false">H111</f>
        <v>72.54</v>
      </c>
      <c r="G118" s="178" t="n">
        <f aca="false">40.9+12.3+2.6</f>
        <v>55.8</v>
      </c>
      <c r="H118" s="201" t="n">
        <f aca="false">F118-G118</f>
        <v>16.74</v>
      </c>
      <c r="I118" s="147"/>
    </row>
    <row r="119" customFormat="false" ht="15.75" hidden="false" customHeight="true" outlineLevel="0" collapsed="false">
      <c r="A119" s="150"/>
      <c r="B119" s="160" t="s">
        <v>1158</v>
      </c>
      <c r="C119" s="152"/>
      <c r="D119" s="149"/>
      <c r="E119" s="176"/>
      <c r="F119" s="152"/>
      <c r="G119" s="178"/>
      <c r="H119" s="209" t="n">
        <f aca="false">SUM(H118:H118)</f>
        <v>16.74</v>
      </c>
      <c r="I119" s="147"/>
    </row>
    <row r="120" customFormat="false" ht="15.75" hidden="false" customHeight="true" outlineLevel="0" collapsed="false">
      <c r="A120" s="150"/>
      <c r="B120" s="160"/>
      <c r="C120" s="152"/>
      <c r="D120" s="149"/>
      <c r="E120" s="176"/>
      <c r="F120" s="152"/>
      <c r="G120" s="178"/>
      <c r="H120" s="209"/>
      <c r="I120" s="147"/>
    </row>
    <row r="121" customFormat="false" ht="33.75" hidden="false" customHeight="true" outlineLevel="0" collapsed="false">
      <c r="A121" s="150" t="s">
        <v>80</v>
      </c>
      <c r="B121" s="211" t="s">
        <v>81</v>
      </c>
      <c r="C121" s="152" t="s">
        <v>1140</v>
      </c>
      <c r="D121" s="149" t="n">
        <f aca="false">H125</f>
        <v>800</v>
      </c>
      <c r="E121" s="176"/>
      <c r="F121" s="152"/>
      <c r="G121" s="178"/>
      <c r="H121" s="209"/>
      <c r="I121" s="147"/>
    </row>
    <row r="122" customFormat="false" ht="15.75" hidden="false" customHeight="true" outlineLevel="0" collapsed="false">
      <c r="A122" s="150" t="s">
        <v>1156</v>
      </c>
      <c r="B122" s="150"/>
      <c r="C122" s="152"/>
      <c r="D122" s="149"/>
      <c r="E122" s="176"/>
      <c r="F122" s="149" t="s">
        <v>1190</v>
      </c>
      <c r="G122" s="197" t="s">
        <v>1194</v>
      </c>
      <c r="H122" s="210" t="s">
        <v>1192</v>
      </c>
      <c r="I122" s="147"/>
    </row>
    <row r="123" customFormat="false" ht="15.75" hidden="false" customHeight="true" outlineLevel="0" collapsed="false">
      <c r="A123" s="150" t="s">
        <v>1195</v>
      </c>
      <c r="B123" s="150"/>
      <c r="C123" s="152"/>
      <c r="D123" s="149"/>
      <c r="E123" s="176"/>
      <c r="F123" s="179" t="n">
        <v>300</v>
      </c>
      <c r="G123" s="178" t="n">
        <f aca="false">200*1</f>
        <v>200</v>
      </c>
      <c r="H123" s="201" t="n">
        <f aca="false">F123-G123</f>
        <v>100</v>
      </c>
      <c r="I123" s="147"/>
    </row>
    <row r="124" customFormat="false" ht="15.75" hidden="false" customHeight="true" outlineLevel="0" collapsed="false">
      <c r="A124" s="150" t="s">
        <v>1196</v>
      </c>
      <c r="B124" s="150"/>
      <c r="C124" s="152"/>
      <c r="D124" s="149"/>
      <c r="E124" s="176"/>
      <c r="F124" s="179" t="n">
        <v>800</v>
      </c>
      <c r="G124" s="178" t="n">
        <v>100</v>
      </c>
      <c r="H124" s="201" t="n">
        <f aca="false">F124-G124</f>
        <v>700</v>
      </c>
      <c r="I124" s="147"/>
    </row>
    <row r="125" customFormat="false" ht="15.75" hidden="false" customHeight="true" outlineLevel="0" collapsed="false">
      <c r="A125" s="150"/>
      <c r="B125" s="160" t="s">
        <v>1158</v>
      </c>
      <c r="C125" s="152"/>
      <c r="D125" s="149"/>
      <c r="E125" s="176"/>
      <c r="F125" s="152"/>
      <c r="G125" s="178"/>
      <c r="H125" s="209" t="n">
        <f aca="false">SUM(H123:H124)</f>
        <v>800</v>
      </c>
      <c r="I125" s="147"/>
    </row>
    <row r="126" customFormat="false" ht="15.75" hidden="false" customHeight="true" outlineLevel="0" collapsed="false">
      <c r="A126" s="150"/>
      <c r="B126" s="160"/>
      <c r="C126" s="152"/>
      <c r="D126" s="149"/>
      <c r="E126" s="176"/>
      <c r="F126" s="152"/>
      <c r="G126" s="178"/>
      <c r="H126" s="209"/>
      <c r="I126" s="147"/>
    </row>
    <row r="127" customFormat="false" ht="15.75" hidden="false" customHeight="true" outlineLevel="0" collapsed="false">
      <c r="A127" s="150" t="s">
        <v>82</v>
      </c>
      <c r="B127" s="151" t="s">
        <v>83</v>
      </c>
      <c r="C127" s="152"/>
      <c r="D127" s="149"/>
      <c r="E127" s="149"/>
      <c r="F127" s="152"/>
      <c r="G127" s="180"/>
      <c r="H127" s="208"/>
      <c r="I127" s="147"/>
    </row>
    <row r="128" customFormat="false" ht="76.5" hidden="false" customHeight="true" outlineLevel="0" collapsed="false">
      <c r="A128" s="150" t="s">
        <v>84</v>
      </c>
      <c r="B128" s="157" t="s">
        <v>85</v>
      </c>
      <c r="C128" s="152" t="s">
        <v>1140</v>
      </c>
      <c r="D128" s="149" t="n">
        <f aca="false">D134</f>
        <v>209.2857</v>
      </c>
      <c r="E128" s="176"/>
      <c r="F128" s="152"/>
      <c r="G128" s="197"/>
      <c r="H128" s="182"/>
      <c r="I128" s="147"/>
    </row>
    <row r="129" customFormat="false" ht="15.75" hidden="false" customHeight="true" outlineLevel="0" collapsed="false">
      <c r="A129" s="150" t="s">
        <v>1197</v>
      </c>
      <c r="B129" s="150"/>
      <c r="C129" s="152"/>
      <c r="D129" s="191"/>
      <c r="E129" s="182"/>
      <c r="F129" s="183"/>
      <c r="G129" s="197"/>
      <c r="H129" s="182"/>
      <c r="I129" s="147"/>
    </row>
    <row r="130" customFormat="false" ht="15.75" hidden="false" customHeight="true" outlineLevel="0" collapsed="false">
      <c r="A130" s="150" t="s">
        <v>1198</v>
      </c>
      <c r="B130" s="150"/>
      <c r="C130" s="152"/>
      <c r="D130" s="191"/>
      <c r="E130" s="182"/>
      <c r="F130" s="183"/>
      <c r="G130" s="197"/>
      <c r="H130" s="182"/>
      <c r="I130" s="147"/>
    </row>
    <row r="131" customFormat="false" ht="15.75" hidden="false" customHeight="true" outlineLevel="0" collapsed="false">
      <c r="B131" s="212" t="s">
        <v>1199</v>
      </c>
      <c r="C131" s="212"/>
      <c r="D131" s="191" t="s">
        <v>1200</v>
      </c>
      <c r="E131" s="182"/>
      <c r="F131" s="183"/>
      <c r="G131" s="213"/>
      <c r="I131" s="147"/>
    </row>
    <row r="132" customFormat="false" ht="15.75" hidden="false" customHeight="true" outlineLevel="0" collapsed="false">
      <c r="B132" s="212" t="s">
        <v>1201</v>
      </c>
      <c r="C132" s="212"/>
      <c r="D132" s="195" t="n">
        <v>2146.52</v>
      </c>
      <c r="E132" s="186" t="s">
        <v>1084</v>
      </c>
      <c r="F132" s="147"/>
      <c r="G132" s="213"/>
      <c r="I132" s="147"/>
    </row>
    <row r="133" customFormat="false" ht="15.75" hidden="false" customHeight="true" outlineLevel="0" collapsed="false">
      <c r="B133" s="212" t="s">
        <v>1202</v>
      </c>
      <c r="C133" s="212"/>
      <c r="D133" s="195" t="n">
        <f aca="false">0.075*D132</f>
        <v>160.989</v>
      </c>
      <c r="E133" s="186" t="s">
        <v>1140</v>
      </c>
      <c r="F133" s="214"/>
      <c r="G133" s="213"/>
      <c r="I133" s="147"/>
    </row>
    <row r="134" customFormat="false" ht="15.75" hidden="false" customHeight="true" outlineLevel="0" collapsed="false">
      <c r="A134" s="150"/>
      <c r="B134" s="215" t="s">
        <v>1203</v>
      </c>
      <c r="C134" s="215"/>
      <c r="D134" s="195" t="n">
        <f aca="false">D133*1.3</f>
        <v>209.2857</v>
      </c>
      <c r="E134" s="173" t="s">
        <v>1140</v>
      </c>
      <c r="F134" s="183"/>
      <c r="G134" s="213"/>
      <c r="I134" s="147"/>
    </row>
    <row r="135" customFormat="false" ht="15.75" hidden="false" customHeight="true" outlineLevel="0" collapsed="false">
      <c r="A135" s="216"/>
      <c r="B135" s="217"/>
      <c r="C135" s="161"/>
      <c r="D135" s="218"/>
      <c r="E135" s="219"/>
      <c r="F135" s="220"/>
      <c r="G135" s="221"/>
      <c r="H135" s="222"/>
      <c r="I135" s="147"/>
    </row>
    <row r="136" customFormat="false" ht="35.25" hidden="false" customHeight="true" outlineLevel="0" collapsed="false">
      <c r="A136" s="150" t="s">
        <v>86</v>
      </c>
      <c r="B136" s="223" t="s">
        <v>1145</v>
      </c>
      <c r="C136" s="152" t="s">
        <v>1140</v>
      </c>
      <c r="D136" s="149" t="n">
        <f aca="false">D142</f>
        <v>3052.738</v>
      </c>
      <c r="E136" s="219"/>
      <c r="F136" s="220"/>
      <c r="G136" s="221"/>
      <c r="H136" s="222"/>
      <c r="I136" s="147"/>
    </row>
    <row r="137" customFormat="false" ht="15.75" hidden="false" customHeight="true" outlineLevel="0" collapsed="false">
      <c r="A137" s="142" t="s">
        <v>1204</v>
      </c>
      <c r="D137" s="158"/>
      <c r="E137" s="224"/>
      <c r="F137" s="225"/>
      <c r="G137" s="180"/>
      <c r="H137" s="208"/>
      <c r="I137" s="147"/>
    </row>
    <row r="138" customFormat="false" ht="15.75" hidden="false" customHeight="true" outlineLevel="0" collapsed="false">
      <c r="B138" s="215" t="s">
        <v>1205</v>
      </c>
      <c r="C138" s="215"/>
      <c r="D138" s="158" t="n">
        <f aca="false">H108</f>
        <v>3165</v>
      </c>
      <c r="E138" s="173" t="s">
        <v>1140</v>
      </c>
      <c r="F138" s="183"/>
      <c r="G138" s="197"/>
      <c r="H138" s="182"/>
      <c r="I138" s="147"/>
    </row>
    <row r="139" customFormat="false" ht="15.75" hidden="false" customHeight="true" outlineLevel="0" collapsed="false">
      <c r="B139" s="215" t="s">
        <v>1206</v>
      </c>
      <c r="C139" s="215"/>
      <c r="D139" s="158" t="n">
        <f aca="false">D116+D121</f>
        <v>816.74</v>
      </c>
      <c r="E139" s="173" t="s">
        <v>1140</v>
      </c>
      <c r="F139" s="183"/>
      <c r="G139" s="197"/>
      <c r="H139" s="182"/>
      <c r="I139" s="147"/>
    </row>
    <row r="140" customFormat="false" ht="15.75" hidden="false" customHeight="true" outlineLevel="0" collapsed="false">
      <c r="B140" s="215" t="s">
        <v>1207</v>
      </c>
      <c r="C140" s="215"/>
      <c r="D140" s="158" t="n">
        <f aca="false">D138-D139</f>
        <v>2348.26</v>
      </c>
      <c r="E140" s="173" t="s">
        <v>1140</v>
      </c>
      <c r="F140" s="183"/>
      <c r="G140" s="197"/>
      <c r="H140" s="182"/>
      <c r="I140" s="147"/>
    </row>
    <row r="141" customFormat="false" ht="15.75" hidden="false" customHeight="true" outlineLevel="0" collapsed="false">
      <c r="A141" s="150"/>
      <c r="B141" s="215" t="s">
        <v>1203</v>
      </c>
      <c r="C141" s="215"/>
      <c r="D141" s="158" t="n">
        <f aca="false">D140*1.3</f>
        <v>3052.738</v>
      </c>
      <c r="E141" s="173" t="s">
        <v>1140</v>
      </c>
      <c r="F141" s="183"/>
      <c r="G141" s="197"/>
      <c r="H141" s="182"/>
      <c r="I141" s="164"/>
    </row>
    <row r="142" customFormat="false" ht="15" hidden="false" customHeight="true" outlineLevel="0" collapsed="false">
      <c r="A142" s="150"/>
      <c r="B142" s="160" t="s">
        <v>1158</v>
      </c>
      <c r="C142" s="161"/>
      <c r="D142" s="149" t="n">
        <f aca="false">D141</f>
        <v>3052.738</v>
      </c>
      <c r="E142" s="173" t="s">
        <v>1140</v>
      </c>
      <c r="F142" s="152"/>
      <c r="G142" s="178"/>
      <c r="H142" s="209"/>
      <c r="I142" s="164"/>
    </row>
    <row r="143" customFormat="false" ht="15.75" hidden="false" customHeight="true" outlineLevel="0" collapsed="false">
      <c r="D143" s="158"/>
      <c r="E143" s="224"/>
      <c r="F143" s="225"/>
      <c r="G143" s="180"/>
      <c r="H143" s="208"/>
      <c r="I143" s="164"/>
    </row>
    <row r="144" customFormat="false" ht="15.75" hidden="false" customHeight="true" outlineLevel="0" collapsed="false">
      <c r="A144" s="150" t="s">
        <v>1098</v>
      </c>
      <c r="B144" s="151" t="s">
        <v>88</v>
      </c>
      <c r="C144" s="152"/>
      <c r="D144" s="149"/>
      <c r="E144" s="149"/>
      <c r="F144" s="152"/>
      <c r="G144" s="180"/>
      <c r="H144" s="208"/>
      <c r="I144" s="164"/>
      <c r="J144" s="164"/>
    </row>
    <row r="145" customFormat="false" ht="15.75" hidden="false" customHeight="true" outlineLevel="0" collapsed="false">
      <c r="A145" s="150"/>
      <c r="B145" s="151"/>
      <c r="C145" s="152"/>
      <c r="D145" s="149"/>
      <c r="E145" s="149"/>
      <c r="F145" s="152"/>
      <c r="G145" s="180"/>
      <c r="H145" s="208"/>
      <c r="I145" s="164"/>
      <c r="J145" s="164"/>
    </row>
    <row r="146" customFormat="false" ht="15.75" hidden="false" customHeight="true" outlineLevel="0" collapsed="false">
      <c r="A146" s="150" t="s">
        <v>89</v>
      </c>
      <c r="B146" s="151" t="s">
        <v>90</v>
      </c>
      <c r="C146" s="152"/>
      <c r="D146" s="149"/>
      <c r="E146" s="149"/>
      <c r="F146" s="152"/>
      <c r="G146" s="180"/>
      <c r="H146" s="208"/>
      <c r="I146" s="164"/>
      <c r="J146" s="164"/>
    </row>
    <row r="147" customFormat="false" ht="15.75" hidden="false" customHeight="true" outlineLevel="0" collapsed="false">
      <c r="A147" s="150"/>
      <c r="B147" s="151"/>
      <c r="C147" s="152"/>
      <c r="D147" s="149"/>
      <c r="E147" s="149"/>
      <c r="F147" s="152"/>
      <c r="G147" s="180"/>
      <c r="H147" s="208"/>
      <c r="I147" s="164"/>
      <c r="J147" s="164"/>
    </row>
    <row r="148" customFormat="false" ht="15.75" hidden="false" customHeight="true" outlineLevel="0" collapsed="false">
      <c r="A148" s="150" t="s">
        <v>91</v>
      </c>
      <c r="B148" s="157" t="s">
        <v>1099</v>
      </c>
      <c r="C148" s="152" t="s">
        <v>1100</v>
      </c>
      <c r="D148" s="149" t="n">
        <f aca="false">H151</f>
        <v>1</v>
      </c>
      <c r="F148" s="149"/>
      <c r="G148" s="197"/>
      <c r="H148" s="198"/>
      <c r="I148" s="164"/>
      <c r="J148" s="164"/>
    </row>
    <row r="149" customFormat="false" ht="15.75" hidden="false" customHeight="true" outlineLevel="0" collapsed="false">
      <c r="A149" s="150" t="s">
        <v>1156</v>
      </c>
      <c r="B149" s="160"/>
      <c r="D149" s="158"/>
      <c r="F149" s="176"/>
      <c r="G149" s="199"/>
      <c r="H149" s="200" t="s">
        <v>1180</v>
      </c>
      <c r="I149" s="164"/>
      <c r="J149" s="164"/>
    </row>
    <row r="150" customFormat="false" ht="15.75" hidden="false" customHeight="true" outlineLevel="0" collapsed="false">
      <c r="A150" s="150" t="s">
        <v>1208</v>
      </c>
      <c r="B150" s="160"/>
      <c r="C150" s="152"/>
      <c r="D150" s="149"/>
      <c r="F150" s="179"/>
      <c r="G150" s="178"/>
      <c r="H150" s="201" t="n">
        <v>1</v>
      </c>
      <c r="I150" s="164"/>
      <c r="J150" s="164"/>
    </row>
    <row r="151" customFormat="false" ht="15.75" hidden="false" customHeight="true" outlineLevel="0" collapsed="false">
      <c r="A151" s="150"/>
      <c r="B151" s="160" t="s">
        <v>1158</v>
      </c>
      <c r="C151" s="161"/>
      <c r="D151" s="149"/>
      <c r="E151" s="149"/>
      <c r="F151" s="149"/>
      <c r="G151" s="178"/>
      <c r="H151" s="202" t="n">
        <f aca="false">ROUND(SUM(H150),2)</f>
        <v>1</v>
      </c>
      <c r="I151" s="164"/>
      <c r="J151" s="164"/>
    </row>
    <row r="152" customFormat="false" ht="15.75" hidden="false" customHeight="true" outlineLevel="0" collapsed="false">
      <c r="A152" s="150"/>
      <c r="B152" s="150"/>
      <c r="C152" s="152"/>
      <c r="D152" s="149"/>
      <c r="E152" s="149"/>
      <c r="F152" s="152"/>
      <c r="G152" s="178"/>
      <c r="H152" s="179"/>
      <c r="I152" s="164"/>
      <c r="J152" s="164"/>
    </row>
    <row r="153" customFormat="false" ht="15.75" hidden="false" customHeight="true" outlineLevel="0" collapsed="false">
      <c r="A153" s="150" t="s">
        <v>94</v>
      </c>
      <c r="B153" s="157" t="s">
        <v>1209</v>
      </c>
      <c r="C153" s="152" t="s">
        <v>1090</v>
      </c>
      <c r="D153" s="149" t="n">
        <f aca="false">H156</f>
        <v>334</v>
      </c>
      <c r="F153" s="149"/>
      <c r="G153" s="197"/>
      <c r="H153" s="198"/>
      <c r="I153" s="164"/>
      <c r="J153" s="164"/>
    </row>
    <row r="154" customFormat="false" ht="15.75" hidden="false" customHeight="true" outlineLevel="0" collapsed="false">
      <c r="A154" s="150" t="s">
        <v>1156</v>
      </c>
      <c r="B154" s="160"/>
      <c r="D154" s="158"/>
      <c r="F154" s="176"/>
      <c r="G154" s="199"/>
      <c r="H154" s="200" t="s">
        <v>1180</v>
      </c>
      <c r="I154" s="164"/>
      <c r="J154" s="164"/>
    </row>
    <row r="155" customFormat="false" ht="15.75" hidden="false" customHeight="true" outlineLevel="0" collapsed="false">
      <c r="A155" s="150" t="s">
        <v>1208</v>
      </c>
      <c r="B155" s="160"/>
      <c r="C155" s="152"/>
      <c r="D155" s="149"/>
      <c r="F155" s="179"/>
      <c r="G155" s="178"/>
      <c r="H155" s="201" t="n">
        <v>334</v>
      </c>
      <c r="I155" s="164"/>
      <c r="J155" s="164"/>
    </row>
    <row r="156" customFormat="false" ht="15.75" hidden="false" customHeight="true" outlineLevel="0" collapsed="false">
      <c r="A156" s="150"/>
      <c r="B156" s="160" t="s">
        <v>1158</v>
      </c>
      <c r="C156" s="161"/>
      <c r="D156" s="149"/>
      <c r="E156" s="149"/>
      <c r="F156" s="149"/>
      <c r="G156" s="178"/>
      <c r="H156" s="202" t="n">
        <f aca="false">ROUND(SUM(H155),2)</f>
        <v>334</v>
      </c>
      <c r="I156" s="164"/>
      <c r="J156" s="164"/>
    </row>
    <row r="157" customFormat="false" ht="15.75" hidden="false" customHeight="true" outlineLevel="0" collapsed="false">
      <c r="A157" s="150"/>
      <c r="B157" s="150"/>
      <c r="C157" s="152"/>
      <c r="D157" s="149"/>
      <c r="E157" s="149"/>
      <c r="F157" s="152"/>
      <c r="G157" s="178"/>
      <c r="H157" s="179"/>
      <c r="I157" s="164"/>
      <c r="J157" s="164"/>
    </row>
    <row r="158" customFormat="false" ht="15.75" hidden="false" customHeight="true" outlineLevel="0" collapsed="false">
      <c r="A158" s="150" t="s">
        <v>97</v>
      </c>
      <c r="B158" s="157" t="s">
        <v>1105</v>
      </c>
      <c r="C158" s="152" t="s">
        <v>1090</v>
      </c>
      <c r="D158" s="149" t="n">
        <f aca="false">H161</f>
        <v>392</v>
      </c>
      <c r="F158" s="149"/>
      <c r="G158" s="197"/>
      <c r="H158" s="198"/>
      <c r="I158" s="164"/>
      <c r="J158" s="164"/>
    </row>
    <row r="159" customFormat="false" ht="15.75" hidden="false" customHeight="true" outlineLevel="0" collapsed="false">
      <c r="A159" s="150" t="s">
        <v>1156</v>
      </c>
      <c r="B159" s="160"/>
      <c r="D159" s="158"/>
      <c r="F159" s="176"/>
      <c r="G159" s="199"/>
      <c r="H159" s="200" t="s">
        <v>1180</v>
      </c>
      <c r="I159" s="164"/>
      <c r="J159" s="164"/>
    </row>
    <row r="160" customFormat="false" ht="15.75" hidden="false" customHeight="true" outlineLevel="0" collapsed="false">
      <c r="A160" s="150" t="s">
        <v>1208</v>
      </c>
      <c r="B160" s="160"/>
      <c r="C160" s="152"/>
      <c r="D160" s="149"/>
      <c r="F160" s="179"/>
      <c r="G160" s="178"/>
      <c r="H160" s="201" t="n">
        <v>392</v>
      </c>
      <c r="I160" s="164"/>
      <c r="J160" s="164"/>
    </row>
    <row r="161" customFormat="false" ht="15.75" hidden="false" customHeight="true" outlineLevel="0" collapsed="false">
      <c r="A161" s="150"/>
      <c r="B161" s="160" t="s">
        <v>1158</v>
      </c>
      <c r="C161" s="161"/>
      <c r="D161" s="149"/>
      <c r="E161" s="149"/>
      <c r="F161" s="149"/>
      <c r="G161" s="178"/>
      <c r="H161" s="202" t="n">
        <f aca="false">ROUND(SUM(H160),2)</f>
        <v>392</v>
      </c>
      <c r="I161" s="164"/>
      <c r="J161" s="164"/>
    </row>
    <row r="162" customFormat="false" ht="15.75" hidden="false" customHeight="true" outlineLevel="0" collapsed="false">
      <c r="A162" s="150"/>
      <c r="B162" s="151"/>
      <c r="C162" s="152"/>
      <c r="D162" s="149"/>
      <c r="E162" s="149"/>
      <c r="F162" s="152"/>
      <c r="G162" s="180"/>
      <c r="H162" s="208"/>
      <c r="I162" s="164"/>
      <c r="J162" s="164"/>
    </row>
    <row r="163" customFormat="false" ht="15.75" hidden="false" customHeight="true" outlineLevel="0" collapsed="false">
      <c r="A163" s="150" t="s">
        <v>99</v>
      </c>
      <c r="B163" s="226" t="s">
        <v>1107</v>
      </c>
      <c r="C163" s="152" t="s">
        <v>1090</v>
      </c>
      <c r="D163" s="149" t="n">
        <f aca="false">H166</f>
        <v>334</v>
      </c>
      <c r="F163" s="149"/>
      <c r="G163" s="197"/>
      <c r="H163" s="198"/>
      <c r="I163" s="164"/>
      <c r="J163" s="164"/>
    </row>
    <row r="164" customFormat="false" ht="15.75" hidden="false" customHeight="true" outlineLevel="0" collapsed="false">
      <c r="A164" s="150" t="s">
        <v>1156</v>
      </c>
      <c r="B164" s="151"/>
      <c r="D164" s="158"/>
      <c r="F164" s="176"/>
      <c r="G164" s="199"/>
      <c r="H164" s="200" t="s">
        <v>1180</v>
      </c>
      <c r="I164" s="164"/>
      <c r="J164" s="164"/>
    </row>
    <row r="165" customFormat="false" ht="15.75" hidden="false" customHeight="true" outlineLevel="0" collapsed="false">
      <c r="A165" s="150" t="s">
        <v>1208</v>
      </c>
      <c r="B165" s="151"/>
      <c r="C165" s="152"/>
      <c r="D165" s="149"/>
      <c r="F165" s="179"/>
      <c r="G165" s="178"/>
      <c r="H165" s="201" t="n">
        <v>334</v>
      </c>
      <c r="I165" s="164"/>
      <c r="J165" s="164"/>
    </row>
    <row r="166" customFormat="false" ht="15.75" hidden="false" customHeight="true" outlineLevel="0" collapsed="false">
      <c r="A166" s="150"/>
      <c r="B166" s="160" t="s">
        <v>1158</v>
      </c>
      <c r="C166" s="161"/>
      <c r="D166" s="149"/>
      <c r="E166" s="149"/>
      <c r="F166" s="149"/>
      <c r="G166" s="178"/>
      <c r="H166" s="202" t="n">
        <f aca="false">ROUND(SUM(H165),2)</f>
        <v>334</v>
      </c>
      <c r="I166" s="164"/>
      <c r="J166" s="164"/>
    </row>
    <row r="167" customFormat="false" ht="15.75" hidden="false" customHeight="true" outlineLevel="0" collapsed="false">
      <c r="A167" s="150"/>
      <c r="B167" s="160"/>
      <c r="C167" s="161"/>
      <c r="D167" s="149"/>
      <c r="E167" s="149"/>
      <c r="F167" s="149"/>
      <c r="G167" s="178"/>
      <c r="H167" s="202"/>
      <c r="I167" s="164"/>
      <c r="J167" s="164"/>
    </row>
    <row r="168" customFormat="false" ht="15.75" hidden="false" customHeight="true" outlineLevel="0" collapsed="false">
      <c r="A168" s="150" t="s">
        <v>101</v>
      </c>
      <c r="B168" s="226" t="s">
        <v>1109</v>
      </c>
      <c r="C168" s="152" t="s">
        <v>1090</v>
      </c>
      <c r="D168" s="149" t="n">
        <f aca="false">H171</f>
        <v>392</v>
      </c>
      <c r="F168" s="149"/>
      <c r="G168" s="197"/>
      <c r="H168" s="198"/>
      <c r="I168" s="164"/>
      <c r="J168" s="164"/>
    </row>
    <row r="169" customFormat="false" ht="15.75" hidden="false" customHeight="true" outlineLevel="0" collapsed="false">
      <c r="A169" s="150" t="s">
        <v>1156</v>
      </c>
      <c r="B169" s="151"/>
      <c r="D169" s="158"/>
      <c r="F169" s="176"/>
      <c r="G169" s="199"/>
      <c r="H169" s="200" t="s">
        <v>1180</v>
      </c>
      <c r="I169" s="164"/>
      <c r="J169" s="164"/>
    </row>
    <row r="170" customFormat="false" ht="15.75" hidden="false" customHeight="true" outlineLevel="0" collapsed="false">
      <c r="A170" s="150" t="s">
        <v>1208</v>
      </c>
      <c r="B170" s="151"/>
      <c r="C170" s="152"/>
      <c r="D170" s="149"/>
      <c r="F170" s="179"/>
      <c r="G170" s="178"/>
      <c r="H170" s="201" t="n">
        <v>392</v>
      </c>
      <c r="I170" s="164"/>
      <c r="J170" s="164"/>
    </row>
    <row r="171" customFormat="false" ht="15.75" hidden="false" customHeight="true" outlineLevel="0" collapsed="false">
      <c r="A171" s="150"/>
      <c r="B171" s="160" t="s">
        <v>1158</v>
      </c>
      <c r="C171" s="161"/>
      <c r="D171" s="149"/>
      <c r="E171" s="149"/>
      <c r="F171" s="149"/>
      <c r="G171" s="178"/>
      <c r="H171" s="202" t="n">
        <f aca="false">ROUND(SUM(H170),2)</f>
        <v>392</v>
      </c>
      <c r="I171" s="164"/>
      <c r="J171" s="164"/>
    </row>
    <row r="172" customFormat="false" ht="15.75" hidden="false" customHeight="true" outlineLevel="0" collapsed="false">
      <c r="A172" s="150" t="s">
        <v>103</v>
      </c>
      <c r="B172" s="226" t="s">
        <v>1111</v>
      </c>
      <c r="C172" s="152" t="s">
        <v>1100</v>
      </c>
      <c r="D172" s="149" t="n">
        <f aca="false">H175</f>
        <v>50</v>
      </c>
      <c r="F172" s="149"/>
      <c r="G172" s="197"/>
      <c r="H172" s="198"/>
      <c r="I172" s="164"/>
      <c r="J172" s="164"/>
    </row>
    <row r="173" customFormat="false" ht="15.75" hidden="false" customHeight="true" outlineLevel="0" collapsed="false">
      <c r="A173" s="150" t="s">
        <v>1156</v>
      </c>
      <c r="B173" s="151"/>
      <c r="D173" s="158"/>
      <c r="F173" s="176"/>
      <c r="G173" s="199"/>
      <c r="H173" s="200" t="s">
        <v>1180</v>
      </c>
      <c r="I173" s="164"/>
      <c r="J173" s="164"/>
    </row>
    <row r="174" customFormat="false" ht="15.75" hidden="false" customHeight="true" outlineLevel="0" collapsed="false">
      <c r="A174" s="150" t="s">
        <v>1208</v>
      </c>
      <c r="B174" s="151"/>
      <c r="C174" s="152"/>
      <c r="D174" s="149"/>
      <c r="F174" s="179"/>
      <c r="G174" s="178"/>
      <c r="H174" s="201" t="n">
        <v>50</v>
      </c>
      <c r="I174" s="164"/>
      <c r="J174" s="164"/>
    </row>
    <row r="175" customFormat="false" ht="15.75" hidden="false" customHeight="true" outlineLevel="0" collapsed="false">
      <c r="A175" s="150"/>
      <c r="B175" s="160" t="s">
        <v>1158</v>
      </c>
      <c r="C175" s="161"/>
      <c r="D175" s="149"/>
      <c r="E175" s="149"/>
      <c r="F175" s="149"/>
      <c r="G175" s="178"/>
      <c r="H175" s="202" t="n">
        <f aca="false">ROUND(SUM(H174),2)</f>
        <v>50</v>
      </c>
      <c r="I175" s="164"/>
      <c r="J175" s="164"/>
    </row>
    <row r="176" customFormat="false" ht="15.75" hidden="false" customHeight="true" outlineLevel="0" collapsed="false">
      <c r="A176" s="150"/>
      <c r="B176" s="160"/>
      <c r="C176" s="161"/>
      <c r="D176" s="149"/>
      <c r="E176" s="149"/>
      <c r="F176" s="149"/>
      <c r="G176" s="178"/>
      <c r="H176" s="202"/>
      <c r="I176" s="164"/>
      <c r="J176" s="164"/>
    </row>
    <row r="177" customFormat="false" ht="15.75" hidden="false" customHeight="true" outlineLevel="0" collapsed="false">
      <c r="A177" s="150" t="s">
        <v>105</v>
      </c>
      <c r="B177" s="226" t="s">
        <v>1113</v>
      </c>
      <c r="C177" s="152" t="s">
        <v>1100</v>
      </c>
      <c r="D177" s="149" t="n">
        <f aca="false">H180</f>
        <v>56</v>
      </c>
      <c r="F177" s="149"/>
      <c r="G177" s="197"/>
      <c r="H177" s="198"/>
      <c r="I177" s="164"/>
      <c r="J177" s="164"/>
    </row>
    <row r="178" customFormat="false" ht="15.75" hidden="false" customHeight="true" outlineLevel="0" collapsed="false">
      <c r="A178" s="150" t="s">
        <v>1156</v>
      </c>
      <c r="B178" s="151"/>
      <c r="D178" s="158"/>
      <c r="F178" s="176"/>
      <c r="G178" s="199"/>
      <c r="H178" s="200" t="s">
        <v>1180</v>
      </c>
      <c r="I178" s="164"/>
      <c r="J178" s="164"/>
    </row>
    <row r="179" customFormat="false" ht="15.75" hidden="false" customHeight="true" outlineLevel="0" collapsed="false">
      <c r="A179" s="150" t="s">
        <v>1208</v>
      </c>
      <c r="B179" s="151"/>
      <c r="C179" s="152"/>
      <c r="D179" s="149"/>
      <c r="F179" s="179"/>
      <c r="G179" s="178"/>
      <c r="H179" s="201" t="n">
        <v>56</v>
      </c>
      <c r="I179" s="164"/>
      <c r="J179" s="164"/>
    </row>
    <row r="180" customFormat="false" ht="15.75" hidden="false" customHeight="true" outlineLevel="0" collapsed="false">
      <c r="A180" s="150"/>
      <c r="B180" s="160" t="s">
        <v>1158</v>
      </c>
      <c r="C180" s="161"/>
      <c r="D180" s="149"/>
      <c r="E180" s="149"/>
      <c r="F180" s="149"/>
      <c r="G180" s="178"/>
      <c r="H180" s="202" t="n">
        <f aca="false">ROUND(SUM(H179),2)</f>
        <v>56</v>
      </c>
      <c r="I180" s="164"/>
      <c r="J180" s="164"/>
    </row>
    <row r="181" customFormat="false" ht="15.75" hidden="false" customHeight="true" outlineLevel="0" collapsed="false">
      <c r="A181" s="150" t="s">
        <v>107</v>
      </c>
      <c r="B181" s="226" t="s">
        <v>108</v>
      </c>
      <c r="C181" s="152" t="s">
        <v>1100</v>
      </c>
      <c r="D181" s="149" t="n">
        <f aca="false">H184</f>
        <v>106</v>
      </c>
      <c r="F181" s="149"/>
      <c r="G181" s="197"/>
      <c r="H181" s="198"/>
      <c r="I181" s="164"/>
      <c r="J181" s="164"/>
    </row>
    <row r="182" customFormat="false" ht="15.75" hidden="false" customHeight="true" outlineLevel="0" collapsed="false">
      <c r="A182" s="150" t="s">
        <v>1156</v>
      </c>
      <c r="B182" s="151"/>
      <c r="D182" s="158"/>
      <c r="F182" s="176"/>
      <c r="G182" s="199"/>
      <c r="H182" s="200" t="s">
        <v>1180</v>
      </c>
      <c r="I182" s="164"/>
      <c r="J182" s="164"/>
    </row>
    <row r="183" customFormat="false" ht="15.75" hidden="false" customHeight="true" outlineLevel="0" collapsed="false">
      <c r="A183" s="150" t="s">
        <v>1208</v>
      </c>
      <c r="B183" s="151"/>
      <c r="C183" s="152"/>
      <c r="D183" s="149"/>
      <c r="F183" s="179"/>
      <c r="G183" s="178"/>
      <c r="H183" s="201" t="n">
        <v>106</v>
      </c>
      <c r="I183" s="164"/>
      <c r="J183" s="164"/>
    </row>
    <row r="184" customFormat="false" ht="15.75" hidden="false" customHeight="true" outlineLevel="0" collapsed="false">
      <c r="A184" s="150"/>
      <c r="B184" s="160" t="s">
        <v>1158</v>
      </c>
      <c r="C184" s="161"/>
      <c r="D184" s="149"/>
      <c r="E184" s="149"/>
      <c r="F184" s="149"/>
      <c r="G184" s="178"/>
      <c r="H184" s="202" t="n">
        <f aca="false">ROUND(SUM(H183),2)</f>
        <v>106</v>
      </c>
      <c r="I184" s="164"/>
      <c r="J184" s="164"/>
    </row>
    <row r="185" customFormat="false" ht="15.75" hidden="false" customHeight="true" outlineLevel="0" collapsed="false">
      <c r="A185" s="150"/>
      <c r="B185" s="151"/>
      <c r="C185" s="152"/>
      <c r="D185" s="149"/>
      <c r="E185" s="149"/>
      <c r="F185" s="152"/>
      <c r="G185" s="180"/>
      <c r="H185" s="208"/>
      <c r="I185" s="164"/>
      <c r="J185" s="164"/>
    </row>
    <row r="186" customFormat="false" ht="15.75" hidden="false" customHeight="true" outlineLevel="0" collapsed="false">
      <c r="A186" s="150"/>
      <c r="B186" s="151"/>
      <c r="C186" s="152"/>
      <c r="D186" s="149"/>
      <c r="E186" s="149"/>
      <c r="F186" s="152"/>
      <c r="G186" s="180"/>
      <c r="H186" s="208"/>
      <c r="I186" s="164"/>
      <c r="J186" s="164"/>
    </row>
    <row r="187" customFormat="false" ht="15.75" hidden="false" customHeight="true" outlineLevel="0" collapsed="false">
      <c r="A187" s="150" t="s">
        <v>109</v>
      </c>
      <c r="B187" s="151" t="s">
        <v>110</v>
      </c>
      <c r="C187" s="152"/>
      <c r="D187" s="149"/>
      <c r="E187" s="149"/>
      <c r="F187" s="152"/>
      <c r="G187" s="180"/>
      <c r="H187" s="208"/>
      <c r="I187" s="164"/>
      <c r="J187" s="164"/>
    </row>
    <row r="188" customFormat="false" ht="15.75" hidden="false" customHeight="true" outlineLevel="0" collapsed="false">
      <c r="A188" s="150"/>
      <c r="B188" s="151"/>
      <c r="C188" s="152"/>
      <c r="D188" s="149"/>
      <c r="E188" s="149"/>
      <c r="F188" s="152"/>
      <c r="G188" s="180"/>
      <c r="H188" s="208"/>
      <c r="I188" s="147"/>
      <c r="J188" s="147"/>
    </row>
    <row r="189" customFormat="false" ht="36.75" hidden="false" customHeight="true" outlineLevel="0" collapsed="false">
      <c r="A189" s="150" t="s">
        <v>111</v>
      </c>
      <c r="B189" s="157" t="s">
        <v>112</v>
      </c>
      <c r="C189" s="152" t="s">
        <v>1084</v>
      </c>
      <c r="D189" s="149" t="n">
        <f aca="false">H198</f>
        <v>1218</v>
      </c>
      <c r="E189" s="176"/>
      <c r="F189" s="152"/>
      <c r="G189" s="197"/>
      <c r="H189" s="182"/>
      <c r="I189" s="147"/>
      <c r="J189" s="147"/>
    </row>
    <row r="190" customFormat="false" ht="15.75" hidden="false" customHeight="true" outlineLevel="0" collapsed="false">
      <c r="A190" s="150" t="s">
        <v>1156</v>
      </c>
      <c r="B190" s="150"/>
      <c r="C190" s="152"/>
      <c r="D190" s="149"/>
      <c r="E190" s="149"/>
      <c r="F190" s="152"/>
      <c r="G190" s="197"/>
      <c r="H190" s="186" t="s">
        <v>1210</v>
      </c>
      <c r="I190" s="147"/>
      <c r="J190" s="147"/>
    </row>
    <row r="191" customFormat="false" ht="15.75" hidden="false" customHeight="true" outlineLevel="0" collapsed="false">
      <c r="A191" s="150" t="s">
        <v>1211</v>
      </c>
      <c r="B191" s="150"/>
      <c r="C191" s="152"/>
      <c r="D191" s="149"/>
      <c r="E191" s="149"/>
      <c r="F191" s="152"/>
      <c r="G191" s="178"/>
      <c r="H191" s="179" t="n">
        <v>165</v>
      </c>
      <c r="I191" s="147"/>
      <c r="J191" s="147"/>
    </row>
    <row r="192" customFormat="false" ht="15.75" hidden="false" customHeight="true" outlineLevel="0" collapsed="false">
      <c r="A192" s="150" t="s">
        <v>1212</v>
      </c>
      <c r="B192" s="150"/>
      <c r="C192" s="152"/>
      <c r="D192" s="149"/>
      <c r="E192" s="149"/>
      <c r="F192" s="152"/>
      <c r="G192" s="178"/>
      <c r="H192" s="179" t="n">
        <v>0</v>
      </c>
      <c r="I192" s="147"/>
      <c r="J192" s="147"/>
    </row>
    <row r="193" customFormat="false" ht="15.75" hidden="false" customHeight="true" outlineLevel="0" collapsed="false">
      <c r="A193" s="150" t="s">
        <v>1213</v>
      </c>
      <c r="B193" s="150"/>
      <c r="C193" s="152"/>
      <c r="D193" s="149"/>
      <c r="E193" s="149"/>
      <c r="F193" s="152"/>
      <c r="G193" s="178"/>
      <c r="H193" s="179" t="n">
        <v>10</v>
      </c>
      <c r="I193" s="147"/>
      <c r="J193" s="147"/>
    </row>
    <row r="194" customFormat="false" ht="15.75" hidden="false" customHeight="true" outlineLevel="0" collapsed="false">
      <c r="A194" s="150" t="s">
        <v>1214</v>
      </c>
      <c r="B194" s="150"/>
      <c r="C194" s="152"/>
      <c r="D194" s="149"/>
      <c r="E194" s="149"/>
      <c r="F194" s="152"/>
      <c r="G194" s="178"/>
      <c r="H194" s="179" t="n">
        <v>176</v>
      </c>
      <c r="I194" s="147"/>
      <c r="J194" s="147"/>
    </row>
    <row r="195" customFormat="false" ht="15.75" hidden="false" customHeight="true" outlineLevel="0" collapsed="false">
      <c r="A195" s="150" t="s">
        <v>1215</v>
      </c>
      <c r="B195" s="150"/>
      <c r="C195" s="152"/>
      <c r="D195" s="149"/>
      <c r="E195" s="149"/>
      <c r="F195" s="152"/>
      <c r="G195" s="178"/>
      <c r="H195" s="179" t="n">
        <v>812</v>
      </c>
      <c r="I195" s="147"/>
      <c r="J195" s="147"/>
    </row>
    <row r="196" customFormat="false" ht="15.75" hidden="false" customHeight="true" outlineLevel="0" collapsed="false">
      <c r="A196" s="150" t="s">
        <v>1216</v>
      </c>
      <c r="B196" s="150"/>
      <c r="C196" s="152"/>
      <c r="D196" s="149"/>
      <c r="E196" s="149"/>
      <c r="F196" s="152"/>
      <c r="G196" s="178"/>
      <c r="H196" s="179" t="n">
        <v>27</v>
      </c>
      <c r="I196" s="147"/>
      <c r="J196" s="147"/>
    </row>
    <row r="197" customFormat="false" ht="15.75" hidden="false" customHeight="true" outlineLevel="0" collapsed="false">
      <c r="A197" s="150" t="s">
        <v>1217</v>
      </c>
      <c r="B197" s="150"/>
      <c r="C197" s="152"/>
      <c r="D197" s="149"/>
      <c r="E197" s="149"/>
      <c r="F197" s="152"/>
      <c r="G197" s="178"/>
      <c r="H197" s="179" t="n">
        <v>28</v>
      </c>
      <c r="I197" s="147"/>
      <c r="J197" s="147"/>
    </row>
    <row r="198" customFormat="false" ht="15.75" hidden="false" customHeight="true" outlineLevel="0" collapsed="false">
      <c r="A198" s="150"/>
      <c r="B198" s="160" t="s">
        <v>1158</v>
      </c>
      <c r="C198" s="161"/>
      <c r="D198" s="149"/>
      <c r="E198" s="149"/>
      <c r="F198" s="152"/>
      <c r="G198" s="178"/>
      <c r="H198" s="209" t="n">
        <f aca="false">SUM(H191:H197)</f>
        <v>1218</v>
      </c>
      <c r="I198" s="147"/>
      <c r="J198" s="147"/>
    </row>
    <row r="199" customFormat="false" ht="15.75" hidden="false" customHeight="true" outlineLevel="0" collapsed="false">
      <c r="A199" s="150"/>
      <c r="B199" s="150"/>
      <c r="C199" s="152"/>
      <c r="D199" s="149"/>
      <c r="E199" s="149"/>
      <c r="F199" s="152"/>
      <c r="G199" s="178"/>
      <c r="H199" s="179"/>
      <c r="I199" s="147"/>
      <c r="J199" s="147"/>
    </row>
    <row r="200" customFormat="false" ht="44.25" hidden="false" customHeight="true" outlineLevel="0" collapsed="false">
      <c r="A200" s="150" t="s">
        <v>113</v>
      </c>
      <c r="B200" s="157" t="s">
        <v>1218</v>
      </c>
      <c r="C200" s="152" t="s">
        <v>1140</v>
      </c>
      <c r="D200" s="149" t="n">
        <f aca="false">H209</f>
        <v>225.3</v>
      </c>
      <c r="E200" s="176"/>
      <c r="F200" s="152"/>
      <c r="G200" s="197"/>
      <c r="H200" s="182"/>
      <c r="I200" s="147"/>
      <c r="J200" s="147"/>
    </row>
    <row r="201" customFormat="false" ht="15.75" hidden="false" customHeight="true" outlineLevel="0" collapsed="false">
      <c r="A201" s="150" t="s">
        <v>1156</v>
      </c>
      <c r="B201" s="150"/>
      <c r="C201" s="152"/>
      <c r="D201" s="149"/>
      <c r="E201" s="149"/>
      <c r="F201" s="152"/>
      <c r="G201" s="197"/>
      <c r="H201" s="186" t="s">
        <v>1192</v>
      </c>
      <c r="I201" s="147"/>
      <c r="J201" s="147"/>
    </row>
    <row r="202" customFormat="false" ht="15.75" hidden="false" customHeight="true" outlineLevel="0" collapsed="false">
      <c r="A202" s="150" t="s">
        <v>1211</v>
      </c>
      <c r="B202" s="150"/>
      <c r="C202" s="152"/>
      <c r="D202" s="149"/>
      <c r="E202" s="149"/>
      <c r="F202" s="152"/>
      <c r="G202" s="178"/>
      <c r="H202" s="179" t="n">
        <v>12.3</v>
      </c>
      <c r="I202" s="147"/>
      <c r="J202" s="147"/>
    </row>
    <row r="203" customFormat="false" ht="15.75" hidden="false" customHeight="true" outlineLevel="0" collapsed="false">
      <c r="A203" s="150" t="s">
        <v>1212</v>
      </c>
      <c r="B203" s="150"/>
      <c r="C203" s="152"/>
      <c r="D203" s="149"/>
      <c r="E203" s="149"/>
      <c r="F203" s="152"/>
      <c r="G203" s="178"/>
      <c r="H203" s="179" t="n">
        <v>86.6</v>
      </c>
      <c r="I203" s="147"/>
      <c r="J203" s="147"/>
    </row>
    <row r="204" customFormat="false" ht="15.75" hidden="false" customHeight="true" outlineLevel="0" collapsed="false">
      <c r="A204" s="150" t="s">
        <v>1213</v>
      </c>
      <c r="B204" s="150"/>
      <c r="C204" s="152"/>
      <c r="D204" s="149"/>
      <c r="E204" s="149"/>
      <c r="F204" s="152"/>
      <c r="G204" s="178"/>
      <c r="H204" s="179" t="n">
        <v>0.6</v>
      </c>
      <c r="I204" s="147"/>
      <c r="J204" s="147"/>
    </row>
    <row r="205" customFormat="false" ht="15.75" hidden="false" customHeight="true" outlineLevel="0" collapsed="false">
      <c r="A205" s="150" t="s">
        <v>1214</v>
      </c>
      <c r="B205" s="150"/>
      <c r="C205" s="152"/>
      <c r="D205" s="149"/>
      <c r="E205" s="149"/>
      <c r="F205" s="152"/>
      <c r="G205" s="178"/>
      <c r="H205" s="179" t="n">
        <v>40.9</v>
      </c>
      <c r="I205" s="147"/>
      <c r="J205" s="147"/>
    </row>
    <row r="206" customFormat="false" ht="15.75" hidden="false" customHeight="true" outlineLevel="0" collapsed="false">
      <c r="A206" s="150" t="s">
        <v>1215</v>
      </c>
      <c r="B206" s="150"/>
      <c r="C206" s="152"/>
      <c r="D206" s="149"/>
      <c r="E206" s="149"/>
      <c r="F206" s="152"/>
      <c r="G206" s="178"/>
      <c r="H206" s="179" t="n">
        <v>79.9</v>
      </c>
      <c r="I206" s="147"/>
      <c r="J206" s="147"/>
    </row>
    <row r="207" customFormat="false" ht="15.75" hidden="false" customHeight="true" outlineLevel="0" collapsed="false">
      <c r="A207" s="150" t="s">
        <v>1216</v>
      </c>
      <c r="B207" s="150"/>
      <c r="C207" s="152"/>
      <c r="D207" s="149"/>
      <c r="E207" s="149"/>
      <c r="F207" s="152"/>
      <c r="G207" s="178"/>
      <c r="H207" s="179" t="n">
        <v>2.6</v>
      </c>
      <c r="I207" s="147"/>
      <c r="J207" s="147"/>
    </row>
    <row r="208" customFormat="false" ht="15.75" hidden="false" customHeight="true" outlineLevel="0" collapsed="false">
      <c r="A208" s="150" t="s">
        <v>1217</v>
      </c>
      <c r="B208" s="150"/>
      <c r="C208" s="152"/>
      <c r="D208" s="149"/>
      <c r="E208" s="149"/>
      <c r="F208" s="152"/>
      <c r="G208" s="178"/>
      <c r="H208" s="179" t="n">
        <v>2.4</v>
      </c>
      <c r="I208" s="147"/>
      <c r="J208" s="147"/>
    </row>
    <row r="209" customFormat="false" ht="15.75" hidden="false" customHeight="true" outlineLevel="0" collapsed="false">
      <c r="A209" s="150"/>
      <c r="B209" s="160" t="s">
        <v>1158</v>
      </c>
      <c r="C209" s="161"/>
      <c r="D209" s="149"/>
      <c r="E209" s="149"/>
      <c r="F209" s="152"/>
      <c r="G209" s="178"/>
      <c r="H209" s="209" t="n">
        <f aca="false">ROUND(SUM(H202:H208),2)</f>
        <v>225.3</v>
      </c>
      <c r="I209" s="147"/>
      <c r="J209" s="147"/>
    </row>
    <row r="210" customFormat="false" ht="15.75" hidden="false" customHeight="true" outlineLevel="0" collapsed="false">
      <c r="A210" s="150"/>
      <c r="B210" s="150"/>
      <c r="C210" s="152"/>
      <c r="D210" s="149"/>
      <c r="E210" s="149"/>
      <c r="F210" s="152"/>
      <c r="G210" s="178"/>
      <c r="H210" s="179"/>
      <c r="I210" s="147"/>
      <c r="J210" s="147"/>
    </row>
    <row r="211" customFormat="false" ht="41.25" hidden="false" customHeight="true" outlineLevel="0" collapsed="false">
      <c r="A211" s="150" t="s">
        <v>115</v>
      </c>
      <c r="B211" s="157" t="s">
        <v>116</v>
      </c>
      <c r="C211" s="152" t="s">
        <v>1140</v>
      </c>
      <c r="D211" s="149" t="n">
        <f aca="false">H220</f>
        <v>51.1</v>
      </c>
      <c r="E211" s="176"/>
      <c r="F211" s="152"/>
      <c r="G211" s="197"/>
      <c r="H211" s="182"/>
      <c r="I211" s="147"/>
      <c r="J211" s="147"/>
    </row>
    <row r="212" customFormat="false" ht="15.75" hidden="false" customHeight="true" outlineLevel="0" collapsed="false">
      <c r="A212" s="150" t="s">
        <v>1156</v>
      </c>
      <c r="B212" s="150"/>
      <c r="C212" s="152"/>
      <c r="D212" s="149"/>
      <c r="E212" s="149"/>
      <c r="F212" s="152"/>
      <c r="G212" s="197"/>
      <c r="H212" s="186" t="s">
        <v>1192</v>
      </c>
      <c r="I212" s="147"/>
      <c r="J212" s="147"/>
    </row>
    <row r="213" customFormat="false" ht="15.75" hidden="false" customHeight="true" outlineLevel="0" collapsed="false">
      <c r="A213" s="150" t="s">
        <v>1211</v>
      </c>
      <c r="B213" s="150"/>
      <c r="C213" s="152"/>
      <c r="D213" s="149"/>
      <c r="E213" s="149"/>
      <c r="F213" s="152"/>
      <c r="G213" s="178"/>
      <c r="H213" s="179" t="n">
        <v>7.6</v>
      </c>
      <c r="I213" s="147"/>
      <c r="J213" s="147"/>
    </row>
    <row r="214" customFormat="false" ht="15.75" hidden="false" customHeight="true" outlineLevel="0" collapsed="false">
      <c r="A214" s="150" t="s">
        <v>1212</v>
      </c>
      <c r="B214" s="150"/>
      <c r="C214" s="152"/>
      <c r="D214" s="149"/>
      <c r="E214" s="149"/>
      <c r="F214" s="152"/>
      <c r="G214" s="178"/>
      <c r="H214" s="179" t="n">
        <v>36</v>
      </c>
      <c r="I214" s="147"/>
      <c r="J214" s="147"/>
    </row>
    <row r="215" customFormat="false" ht="15.75" hidden="false" customHeight="true" outlineLevel="0" collapsed="false">
      <c r="A215" s="150" t="s">
        <v>1213</v>
      </c>
      <c r="B215" s="150"/>
      <c r="C215" s="152"/>
      <c r="D215" s="149"/>
      <c r="E215" s="149"/>
      <c r="F215" s="152"/>
      <c r="G215" s="178"/>
      <c r="H215" s="179" t="n">
        <v>0.4</v>
      </c>
      <c r="I215" s="147"/>
      <c r="J215" s="147"/>
    </row>
    <row r="216" customFormat="false" ht="15.75" hidden="false" customHeight="true" outlineLevel="0" collapsed="false">
      <c r="A216" s="150" t="s">
        <v>1214</v>
      </c>
      <c r="B216" s="150"/>
      <c r="C216" s="152"/>
      <c r="D216" s="149"/>
      <c r="E216" s="149"/>
      <c r="F216" s="152"/>
      <c r="G216" s="178"/>
      <c r="H216" s="179" t="n">
        <v>2.2</v>
      </c>
      <c r="I216" s="147"/>
      <c r="J216" s="147"/>
    </row>
    <row r="217" customFormat="false" ht="15.75" hidden="false" customHeight="true" outlineLevel="0" collapsed="false">
      <c r="A217" s="150" t="s">
        <v>1215</v>
      </c>
      <c r="B217" s="150"/>
      <c r="C217" s="152"/>
      <c r="D217" s="149"/>
      <c r="E217" s="149"/>
      <c r="F217" s="152"/>
      <c r="G217" s="178"/>
      <c r="H217" s="179" t="n">
        <v>4.3</v>
      </c>
      <c r="I217" s="147"/>
      <c r="J217" s="147"/>
    </row>
    <row r="218" customFormat="false" ht="15.75" hidden="false" customHeight="true" outlineLevel="0" collapsed="false">
      <c r="A218" s="150" t="s">
        <v>1216</v>
      </c>
      <c r="B218" s="150"/>
      <c r="C218" s="152"/>
      <c r="D218" s="149"/>
      <c r="E218" s="149"/>
      <c r="F218" s="152"/>
      <c r="G218" s="178"/>
      <c r="H218" s="179" t="n">
        <v>0.6</v>
      </c>
      <c r="I218" s="147"/>
      <c r="J218" s="147"/>
    </row>
    <row r="219" customFormat="false" ht="15.75" hidden="false" customHeight="true" outlineLevel="0" collapsed="false">
      <c r="A219" s="150" t="s">
        <v>1217</v>
      </c>
      <c r="B219" s="150"/>
      <c r="C219" s="152"/>
      <c r="D219" s="149"/>
      <c r="E219" s="149"/>
      <c r="F219" s="152"/>
      <c r="G219" s="178"/>
      <c r="H219" s="179" t="n">
        <v>0</v>
      </c>
      <c r="I219" s="147"/>
      <c r="J219" s="147"/>
    </row>
    <row r="220" customFormat="false" ht="15.75" hidden="false" customHeight="true" outlineLevel="0" collapsed="false">
      <c r="A220" s="150"/>
      <c r="B220" s="160" t="s">
        <v>1158</v>
      </c>
      <c r="C220" s="161"/>
      <c r="D220" s="149"/>
      <c r="E220" s="149"/>
      <c r="F220" s="152"/>
      <c r="G220" s="178"/>
      <c r="H220" s="209" t="n">
        <f aca="false">ROUND(SUM(H213:H219),2)</f>
        <v>51.1</v>
      </c>
      <c r="I220" s="147"/>
      <c r="J220" s="147"/>
    </row>
    <row r="221" customFormat="false" ht="15.75" hidden="false" customHeight="true" outlineLevel="0" collapsed="false">
      <c r="A221" s="150"/>
      <c r="B221" s="150"/>
      <c r="C221" s="152"/>
      <c r="D221" s="149"/>
      <c r="E221" s="149"/>
      <c r="F221" s="152"/>
      <c r="G221" s="178"/>
      <c r="H221" s="179"/>
      <c r="I221" s="147"/>
      <c r="J221" s="147"/>
    </row>
    <row r="222" customFormat="false" ht="36.75" hidden="false" customHeight="true" outlineLevel="0" collapsed="false">
      <c r="A222" s="150" t="s">
        <v>117</v>
      </c>
      <c r="B222" s="157" t="s">
        <v>118</v>
      </c>
      <c r="C222" s="152" t="s">
        <v>1219</v>
      </c>
      <c r="D222" s="149" t="n">
        <f aca="false">H231</f>
        <v>3886</v>
      </c>
      <c r="E222" s="176"/>
      <c r="F222" s="152"/>
      <c r="G222" s="197"/>
      <c r="H222" s="182"/>
      <c r="I222" s="147"/>
      <c r="J222" s="147"/>
    </row>
    <row r="223" customFormat="false" ht="15.75" hidden="false" customHeight="true" outlineLevel="0" collapsed="false">
      <c r="A223" s="150" t="s">
        <v>1156</v>
      </c>
      <c r="B223" s="150"/>
      <c r="C223" s="152"/>
      <c r="D223" s="149"/>
      <c r="E223" s="149"/>
      <c r="F223" s="152"/>
      <c r="G223" s="197"/>
      <c r="H223" s="186" t="s">
        <v>1220</v>
      </c>
      <c r="I223" s="147"/>
      <c r="J223" s="147"/>
    </row>
    <row r="224" customFormat="false" ht="15.75" hidden="false" customHeight="true" outlineLevel="0" collapsed="false">
      <c r="A224" s="150" t="s">
        <v>1211</v>
      </c>
      <c r="B224" s="150"/>
      <c r="C224" s="152"/>
      <c r="D224" s="149"/>
      <c r="E224" s="149"/>
      <c r="F224" s="152"/>
      <c r="G224" s="178"/>
      <c r="H224" s="179" t="n">
        <v>22</v>
      </c>
      <c r="I224" s="147"/>
      <c r="J224" s="147"/>
    </row>
    <row r="225" customFormat="false" ht="15.75" hidden="false" customHeight="true" outlineLevel="0" collapsed="false">
      <c r="A225" s="150" t="s">
        <v>1212</v>
      </c>
      <c r="B225" s="150"/>
      <c r="C225" s="152"/>
      <c r="D225" s="149"/>
      <c r="E225" s="149"/>
      <c r="F225" s="152"/>
      <c r="G225" s="178"/>
      <c r="H225" s="179" t="n">
        <v>3747</v>
      </c>
      <c r="I225" s="147"/>
      <c r="J225" s="147"/>
    </row>
    <row r="226" customFormat="false" ht="15.75" hidden="false" customHeight="true" outlineLevel="0" collapsed="false">
      <c r="A226" s="150" t="s">
        <v>1213</v>
      </c>
      <c r="B226" s="150"/>
      <c r="C226" s="152"/>
      <c r="D226" s="149"/>
      <c r="E226" s="149"/>
      <c r="F226" s="152"/>
      <c r="G226" s="178"/>
      <c r="H226" s="179" t="n">
        <v>0</v>
      </c>
      <c r="I226" s="147"/>
      <c r="J226" s="147"/>
    </row>
    <row r="227" customFormat="false" ht="15.75" hidden="false" customHeight="true" outlineLevel="0" collapsed="false">
      <c r="A227" s="150" t="s">
        <v>1214</v>
      </c>
      <c r="B227" s="150"/>
      <c r="C227" s="152"/>
      <c r="D227" s="149"/>
      <c r="E227" s="149"/>
      <c r="F227" s="152"/>
      <c r="G227" s="178"/>
      <c r="H227" s="179" t="n">
        <v>0</v>
      </c>
      <c r="I227" s="147"/>
      <c r="J227" s="147"/>
    </row>
    <row r="228" customFormat="false" ht="15.75" hidden="false" customHeight="true" outlineLevel="0" collapsed="false">
      <c r="A228" s="150" t="s">
        <v>1215</v>
      </c>
      <c r="B228" s="150"/>
      <c r="C228" s="152"/>
      <c r="D228" s="149"/>
      <c r="E228" s="149"/>
      <c r="F228" s="152"/>
      <c r="G228" s="178"/>
      <c r="H228" s="179" t="n">
        <v>0</v>
      </c>
      <c r="I228" s="147"/>
      <c r="J228" s="147"/>
    </row>
    <row r="229" customFormat="false" ht="15.75" hidden="false" customHeight="true" outlineLevel="0" collapsed="false">
      <c r="A229" s="150" t="s">
        <v>1216</v>
      </c>
      <c r="B229" s="150"/>
      <c r="C229" s="152"/>
      <c r="D229" s="149"/>
      <c r="E229" s="149"/>
      <c r="F229" s="152"/>
      <c r="G229" s="178"/>
      <c r="H229" s="179" t="n">
        <v>7</v>
      </c>
      <c r="I229" s="147"/>
      <c r="J229" s="147"/>
    </row>
    <row r="230" customFormat="false" ht="15.75" hidden="false" customHeight="true" outlineLevel="0" collapsed="false">
      <c r="A230" s="150" t="s">
        <v>1217</v>
      </c>
      <c r="B230" s="150"/>
      <c r="C230" s="152"/>
      <c r="D230" s="149"/>
      <c r="E230" s="149"/>
      <c r="F230" s="152"/>
      <c r="G230" s="178"/>
      <c r="H230" s="179" t="n">
        <v>110</v>
      </c>
      <c r="I230" s="147"/>
      <c r="J230" s="147"/>
    </row>
    <row r="231" customFormat="false" ht="15.75" hidden="false" customHeight="true" outlineLevel="0" collapsed="false">
      <c r="A231" s="150"/>
      <c r="B231" s="160" t="s">
        <v>1158</v>
      </c>
      <c r="C231" s="161"/>
      <c r="D231" s="149"/>
      <c r="E231" s="149"/>
      <c r="F231" s="152"/>
      <c r="G231" s="178"/>
      <c r="H231" s="209" t="n">
        <f aca="false">ROUND(SUM(H224:H230),2)</f>
        <v>3886</v>
      </c>
      <c r="I231" s="147"/>
      <c r="J231" s="147"/>
    </row>
    <row r="232" customFormat="false" ht="15.75" hidden="false" customHeight="true" outlineLevel="0" collapsed="false">
      <c r="A232" s="150"/>
      <c r="B232" s="150"/>
      <c r="C232" s="152"/>
      <c r="D232" s="149"/>
      <c r="E232" s="149"/>
      <c r="F232" s="152"/>
      <c r="G232" s="178"/>
      <c r="H232" s="179"/>
      <c r="I232" s="147"/>
      <c r="J232" s="147"/>
    </row>
    <row r="233" customFormat="false" ht="36.75" hidden="false" customHeight="true" outlineLevel="0" collapsed="false">
      <c r="A233" s="150" t="s">
        <v>120</v>
      </c>
      <c r="B233" s="157" t="s">
        <v>121</v>
      </c>
      <c r="C233" s="152" t="s">
        <v>1219</v>
      </c>
      <c r="D233" s="149" t="n">
        <f aca="false">H242</f>
        <v>5586</v>
      </c>
      <c r="E233" s="176"/>
      <c r="F233" s="152"/>
      <c r="G233" s="197"/>
      <c r="H233" s="182"/>
      <c r="I233" s="147"/>
      <c r="J233" s="147"/>
    </row>
    <row r="234" customFormat="false" ht="15.75" hidden="false" customHeight="true" outlineLevel="0" collapsed="false">
      <c r="A234" s="150" t="s">
        <v>1156</v>
      </c>
      <c r="B234" s="150"/>
      <c r="C234" s="152"/>
      <c r="D234" s="149"/>
      <c r="E234" s="149"/>
      <c r="F234" s="152"/>
      <c r="G234" s="197"/>
      <c r="H234" s="186" t="s">
        <v>1220</v>
      </c>
      <c r="I234" s="147"/>
      <c r="J234" s="147"/>
    </row>
    <row r="235" customFormat="false" ht="15.75" hidden="false" customHeight="true" outlineLevel="0" collapsed="false">
      <c r="A235" s="150" t="s">
        <v>1211</v>
      </c>
      <c r="B235" s="150"/>
      <c r="C235" s="152"/>
      <c r="D235" s="149"/>
      <c r="E235" s="149"/>
      <c r="F235" s="152"/>
      <c r="G235" s="178"/>
      <c r="H235" s="179" t="n">
        <v>400</v>
      </c>
      <c r="I235" s="147"/>
      <c r="J235" s="147"/>
    </row>
    <row r="236" customFormat="false" ht="15.75" hidden="false" customHeight="true" outlineLevel="0" collapsed="false">
      <c r="A236" s="150" t="s">
        <v>1212</v>
      </c>
      <c r="B236" s="150"/>
      <c r="C236" s="152"/>
      <c r="D236" s="149"/>
      <c r="E236" s="149"/>
      <c r="F236" s="152"/>
      <c r="G236" s="178"/>
      <c r="H236" s="179" t="n">
        <v>120</v>
      </c>
      <c r="I236" s="147"/>
      <c r="J236" s="147"/>
    </row>
    <row r="237" customFormat="false" ht="15.75" hidden="false" customHeight="true" outlineLevel="0" collapsed="false">
      <c r="A237" s="150" t="s">
        <v>1213</v>
      </c>
      <c r="B237" s="150"/>
      <c r="C237" s="152"/>
      <c r="D237" s="149"/>
      <c r="E237" s="149"/>
      <c r="F237" s="152"/>
      <c r="G237" s="178"/>
      <c r="H237" s="179" t="n">
        <v>14</v>
      </c>
      <c r="I237" s="147"/>
      <c r="J237" s="147"/>
    </row>
    <row r="238" customFormat="false" ht="15.75" hidden="false" customHeight="true" outlineLevel="0" collapsed="false">
      <c r="A238" s="150" t="s">
        <v>1214</v>
      </c>
      <c r="B238" s="150"/>
      <c r="C238" s="152"/>
      <c r="D238" s="149"/>
      <c r="E238" s="149"/>
      <c r="F238" s="152"/>
      <c r="G238" s="178"/>
      <c r="H238" s="179" t="n">
        <v>850</v>
      </c>
      <c r="I238" s="147"/>
      <c r="J238" s="147"/>
    </row>
    <row r="239" customFormat="false" ht="15.75" hidden="false" customHeight="true" outlineLevel="0" collapsed="false">
      <c r="A239" s="150" t="s">
        <v>1215</v>
      </c>
      <c r="B239" s="150"/>
      <c r="C239" s="152"/>
      <c r="D239" s="149"/>
      <c r="E239" s="149"/>
      <c r="F239" s="152"/>
      <c r="G239" s="178"/>
      <c r="H239" s="179" t="n">
        <v>3913</v>
      </c>
      <c r="I239" s="147"/>
      <c r="J239" s="147"/>
    </row>
    <row r="240" customFormat="false" ht="15.75" hidden="false" customHeight="true" outlineLevel="0" collapsed="false">
      <c r="A240" s="150" t="s">
        <v>1216</v>
      </c>
      <c r="B240" s="150"/>
      <c r="C240" s="152"/>
      <c r="D240" s="149"/>
      <c r="E240" s="149"/>
      <c r="F240" s="152"/>
      <c r="G240" s="178"/>
      <c r="H240" s="179" t="n">
        <v>289</v>
      </c>
      <c r="I240" s="147"/>
      <c r="J240" s="147"/>
    </row>
    <row r="241" customFormat="false" ht="15.75" hidden="false" customHeight="true" outlineLevel="0" collapsed="false">
      <c r="A241" s="150" t="s">
        <v>1217</v>
      </c>
      <c r="B241" s="150"/>
      <c r="C241" s="152"/>
      <c r="D241" s="149"/>
      <c r="E241" s="149"/>
      <c r="F241" s="152"/>
      <c r="G241" s="178"/>
      <c r="H241" s="179" t="n">
        <v>0</v>
      </c>
      <c r="I241" s="147"/>
      <c r="J241" s="147"/>
    </row>
    <row r="242" customFormat="false" ht="15.75" hidden="false" customHeight="true" outlineLevel="0" collapsed="false">
      <c r="A242" s="150"/>
      <c r="B242" s="160" t="s">
        <v>1158</v>
      </c>
      <c r="C242" s="161"/>
      <c r="D242" s="149"/>
      <c r="E242" s="149"/>
      <c r="F242" s="152"/>
      <c r="G242" s="178"/>
      <c r="H242" s="209" t="n">
        <f aca="false">ROUND(SUM(H235:H241),2)</f>
        <v>5586</v>
      </c>
      <c r="I242" s="147"/>
      <c r="J242" s="147"/>
    </row>
    <row r="243" customFormat="false" ht="15.75" hidden="false" customHeight="true" outlineLevel="0" collapsed="false">
      <c r="A243" s="150"/>
      <c r="B243" s="150"/>
      <c r="C243" s="152"/>
      <c r="D243" s="149"/>
      <c r="E243" s="149"/>
      <c r="F243" s="152"/>
      <c r="G243" s="178"/>
      <c r="H243" s="179"/>
      <c r="I243" s="147"/>
      <c r="J243" s="147"/>
    </row>
    <row r="244" customFormat="false" ht="42" hidden="false" customHeight="true" outlineLevel="0" collapsed="false">
      <c r="A244" s="150" t="s">
        <v>122</v>
      </c>
      <c r="B244" s="157" t="s">
        <v>123</v>
      </c>
      <c r="C244" s="152" t="s">
        <v>1219</v>
      </c>
      <c r="D244" s="149" t="n">
        <f aca="false">H253</f>
        <v>9427</v>
      </c>
      <c r="E244" s="176"/>
      <c r="F244" s="152"/>
      <c r="G244" s="197"/>
      <c r="H244" s="182"/>
      <c r="I244" s="147"/>
      <c r="J244" s="147"/>
    </row>
    <row r="245" customFormat="false" ht="15.75" hidden="false" customHeight="true" outlineLevel="0" collapsed="false">
      <c r="A245" s="150" t="s">
        <v>1156</v>
      </c>
      <c r="B245" s="150"/>
      <c r="C245" s="152"/>
      <c r="D245" s="149"/>
      <c r="E245" s="149"/>
      <c r="F245" s="152"/>
      <c r="G245" s="197"/>
      <c r="H245" s="186" t="s">
        <v>1220</v>
      </c>
      <c r="I245" s="147"/>
      <c r="J245" s="147"/>
    </row>
    <row r="246" customFormat="false" ht="15.75" hidden="false" customHeight="true" outlineLevel="0" collapsed="false">
      <c r="A246" s="150" t="s">
        <v>1211</v>
      </c>
      <c r="B246" s="150"/>
      <c r="C246" s="152"/>
      <c r="D246" s="149"/>
      <c r="E246" s="149"/>
      <c r="F246" s="152"/>
      <c r="G246" s="178"/>
      <c r="H246" s="179" t="n">
        <v>998</v>
      </c>
      <c r="I246" s="147"/>
      <c r="J246" s="147"/>
    </row>
    <row r="247" customFormat="false" ht="15.75" hidden="false" customHeight="true" outlineLevel="0" collapsed="false">
      <c r="A247" s="150" t="s">
        <v>1212</v>
      </c>
      <c r="B247" s="150"/>
      <c r="C247" s="152"/>
      <c r="D247" s="149"/>
      <c r="E247" s="149"/>
      <c r="F247" s="152"/>
      <c r="G247" s="178"/>
      <c r="H247" s="179" t="n">
        <v>0</v>
      </c>
      <c r="I247" s="147"/>
      <c r="J247" s="147"/>
    </row>
    <row r="248" customFormat="false" ht="15.75" hidden="false" customHeight="true" outlineLevel="0" collapsed="false">
      <c r="A248" s="150" t="s">
        <v>1213</v>
      </c>
      <c r="B248" s="150"/>
      <c r="C248" s="152"/>
      <c r="D248" s="149"/>
      <c r="E248" s="149"/>
      <c r="F248" s="152"/>
      <c r="G248" s="178"/>
      <c r="H248" s="179" t="n">
        <v>48</v>
      </c>
      <c r="I248" s="147"/>
      <c r="J248" s="147"/>
    </row>
    <row r="249" customFormat="false" ht="15.75" hidden="false" customHeight="true" outlineLevel="0" collapsed="false">
      <c r="A249" s="150" t="s">
        <v>1214</v>
      </c>
      <c r="B249" s="150"/>
      <c r="C249" s="152"/>
      <c r="D249" s="149"/>
      <c r="E249" s="149"/>
      <c r="F249" s="152"/>
      <c r="G249" s="178"/>
      <c r="H249" s="179" t="n">
        <v>2008</v>
      </c>
      <c r="I249" s="147"/>
      <c r="J249" s="147"/>
    </row>
    <row r="250" customFormat="false" ht="15.75" hidden="false" customHeight="true" outlineLevel="0" collapsed="false">
      <c r="A250" s="150" t="s">
        <v>1215</v>
      </c>
      <c r="B250" s="150"/>
      <c r="C250" s="152"/>
      <c r="D250" s="149"/>
      <c r="E250" s="149"/>
      <c r="F250" s="152"/>
      <c r="G250" s="178"/>
      <c r="H250" s="179" t="n">
        <v>5737</v>
      </c>
      <c r="I250" s="147"/>
      <c r="J250" s="147"/>
    </row>
    <row r="251" customFormat="false" ht="15.75" hidden="false" customHeight="true" outlineLevel="0" collapsed="false">
      <c r="A251" s="150" t="s">
        <v>1216</v>
      </c>
      <c r="B251" s="150"/>
      <c r="C251" s="152"/>
      <c r="D251" s="149"/>
      <c r="E251" s="149"/>
      <c r="F251" s="152"/>
      <c r="G251" s="178"/>
      <c r="H251" s="179" t="n">
        <v>123</v>
      </c>
      <c r="I251" s="147"/>
      <c r="J251" s="147"/>
    </row>
    <row r="252" customFormat="false" ht="15.75" hidden="false" customHeight="true" outlineLevel="0" collapsed="false">
      <c r="A252" s="150" t="s">
        <v>1217</v>
      </c>
      <c r="B252" s="150"/>
      <c r="C252" s="152"/>
      <c r="D252" s="149"/>
      <c r="E252" s="149"/>
      <c r="F252" s="152"/>
      <c r="G252" s="178"/>
      <c r="H252" s="179" t="n">
        <v>513</v>
      </c>
      <c r="I252" s="147"/>
      <c r="J252" s="147"/>
    </row>
    <row r="253" customFormat="false" ht="15.75" hidden="false" customHeight="true" outlineLevel="0" collapsed="false">
      <c r="A253" s="150"/>
      <c r="B253" s="160" t="s">
        <v>1158</v>
      </c>
      <c r="C253" s="161"/>
      <c r="D253" s="149"/>
      <c r="E253" s="149"/>
      <c r="F253" s="152"/>
      <c r="G253" s="178"/>
      <c r="H253" s="209" t="n">
        <f aca="false">ROUND(SUM(H246:H252),2)</f>
        <v>9427</v>
      </c>
      <c r="I253" s="147"/>
      <c r="J253" s="147"/>
    </row>
    <row r="254" customFormat="false" ht="15.75" hidden="false" customHeight="true" outlineLevel="0" collapsed="false">
      <c r="A254" s="150"/>
      <c r="B254" s="150"/>
      <c r="C254" s="152"/>
      <c r="D254" s="149"/>
      <c r="E254" s="149"/>
      <c r="F254" s="152"/>
      <c r="G254" s="178"/>
      <c r="H254" s="179"/>
      <c r="I254" s="147"/>
      <c r="J254" s="147"/>
    </row>
    <row r="255" customFormat="false" ht="15" hidden="false" customHeight="false" outlineLevel="0" collapsed="false">
      <c r="A255" s="150" t="s">
        <v>124</v>
      </c>
      <c r="B255" s="151" t="s">
        <v>125</v>
      </c>
      <c r="C255" s="152"/>
      <c r="D255" s="149"/>
      <c r="E255" s="149"/>
      <c r="F255" s="152"/>
      <c r="G255" s="180"/>
      <c r="H255" s="208"/>
      <c r="I255" s="147"/>
      <c r="J255" s="147"/>
    </row>
    <row r="256" customFormat="false" ht="60.75" hidden="false" customHeight="true" outlineLevel="0" collapsed="false">
      <c r="A256" s="150" t="s">
        <v>126</v>
      </c>
      <c r="B256" s="157" t="s">
        <v>1221</v>
      </c>
      <c r="C256" s="152" t="s">
        <v>1084</v>
      </c>
      <c r="D256" s="149" t="n">
        <f aca="false">H266</f>
        <v>3793</v>
      </c>
      <c r="E256" s="176"/>
      <c r="F256" s="152"/>
      <c r="G256" s="197"/>
      <c r="H256" s="182"/>
      <c r="I256" s="147"/>
      <c r="J256" s="147"/>
    </row>
    <row r="257" customFormat="false" ht="38.25" hidden="false" customHeight="true" outlineLevel="0" collapsed="false">
      <c r="A257" s="150" t="s">
        <v>1156</v>
      </c>
      <c r="B257" s="150"/>
      <c r="C257" s="152"/>
      <c r="D257" s="149"/>
      <c r="E257" s="149"/>
      <c r="F257" s="152"/>
      <c r="G257" s="197"/>
      <c r="H257" s="186" t="s">
        <v>1210</v>
      </c>
      <c r="I257" s="147"/>
      <c r="J257" s="147"/>
    </row>
    <row r="258" customFormat="false" ht="15" hidden="false" customHeight="false" outlineLevel="0" collapsed="false">
      <c r="A258" s="150" t="s">
        <v>1222</v>
      </c>
      <c r="B258" s="150"/>
      <c r="C258" s="152"/>
      <c r="D258" s="149"/>
      <c r="E258" s="149"/>
      <c r="F258" s="152"/>
      <c r="G258" s="178"/>
      <c r="H258" s="179" t="n">
        <v>60</v>
      </c>
      <c r="I258" s="147"/>
      <c r="J258" s="147"/>
    </row>
    <row r="259" customFormat="false" ht="15" hidden="false" customHeight="false" outlineLevel="0" collapsed="false">
      <c r="A259" s="150" t="s">
        <v>1223</v>
      </c>
      <c r="B259" s="150"/>
      <c r="C259" s="152"/>
      <c r="D259" s="149"/>
      <c r="E259" s="149"/>
      <c r="F259" s="152"/>
      <c r="G259" s="178"/>
      <c r="H259" s="179" t="n">
        <v>456</v>
      </c>
      <c r="I259" s="147"/>
      <c r="J259" s="147"/>
    </row>
    <row r="260" customFormat="false" ht="15" hidden="false" customHeight="false" outlineLevel="0" collapsed="false">
      <c r="A260" s="150" t="s">
        <v>1224</v>
      </c>
      <c r="B260" s="150"/>
      <c r="C260" s="152"/>
      <c r="D260" s="149"/>
      <c r="E260" s="149"/>
      <c r="F260" s="152"/>
      <c r="G260" s="178"/>
      <c r="H260" s="179" t="n">
        <v>704</v>
      </c>
      <c r="I260" s="147"/>
      <c r="J260" s="147"/>
    </row>
    <row r="261" customFormat="false" ht="15" hidden="false" customHeight="false" outlineLevel="0" collapsed="false">
      <c r="A261" s="150" t="s">
        <v>1225</v>
      </c>
      <c r="B261" s="150"/>
      <c r="C261" s="152"/>
      <c r="D261" s="149"/>
      <c r="E261" s="149"/>
      <c r="F261" s="152"/>
      <c r="G261" s="178"/>
      <c r="H261" s="179" t="n">
        <v>330</v>
      </c>
      <c r="I261" s="147"/>
      <c r="J261" s="147"/>
    </row>
    <row r="262" customFormat="false" ht="15" hidden="false" customHeight="false" outlineLevel="0" collapsed="false">
      <c r="A262" s="150" t="s">
        <v>1226</v>
      </c>
      <c r="B262" s="150"/>
      <c r="C262" s="152"/>
      <c r="D262" s="149"/>
      <c r="E262" s="149"/>
      <c r="F262" s="152"/>
      <c r="G262" s="178"/>
      <c r="H262" s="179" t="n">
        <v>533</v>
      </c>
      <c r="I262" s="147"/>
      <c r="J262" s="147"/>
    </row>
    <row r="263" customFormat="false" ht="15" hidden="false" customHeight="false" outlineLevel="0" collapsed="false">
      <c r="A263" s="150" t="s">
        <v>1227</v>
      </c>
      <c r="B263" s="150"/>
      <c r="C263" s="152"/>
      <c r="D263" s="149"/>
      <c r="E263" s="149"/>
      <c r="F263" s="152"/>
      <c r="G263" s="178"/>
      <c r="H263" s="179" t="n">
        <v>423</v>
      </c>
      <c r="I263" s="147"/>
      <c r="J263" s="147"/>
    </row>
    <row r="264" customFormat="false" ht="15" hidden="false" customHeight="false" outlineLevel="0" collapsed="false">
      <c r="A264" s="150" t="s">
        <v>1228</v>
      </c>
      <c r="B264" s="150"/>
      <c r="C264" s="152"/>
      <c r="D264" s="149"/>
      <c r="E264" s="149"/>
      <c r="F264" s="152"/>
      <c r="G264" s="178"/>
      <c r="H264" s="179" t="n">
        <v>739</v>
      </c>
      <c r="I264" s="147"/>
      <c r="J264" s="147"/>
    </row>
    <row r="265" customFormat="false" ht="15" hidden="false" customHeight="false" outlineLevel="0" collapsed="false">
      <c r="A265" s="150" t="s">
        <v>1229</v>
      </c>
      <c r="B265" s="150"/>
      <c r="C265" s="152"/>
      <c r="D265" s="149"/>
      <c r="E265" s="149"/>
      <c r="F265" s="152"/>
      <c r="G265" s="178"/>
      <c r="H265" s="179" t="n">
        <v>548</v>
      </c>
      <c r="I265" s="147"/>
      <c r="J265" s="147"/>
    </row>
    <row r="266" customFormat="false" ht="15" hidden="false" customHeight="false" outlineLevel="0" collapsed="false">
      <c r="A266" s="150"/>
      <c r="B266" s="160" t="s">
        <v>1158</v>
      </c>
      <c r="C266" s="161"/>
      <c r="D266" s="149"/>
      <c r="E266" s="149"/>
      <c r="F266" s="152"/>
      <c r="G266" s="178"/>
      <c r="H266" s="209" t="n">
        <f aca="false">ROUND(SUM(H258:H265),2)</f>
        <v>3793</v>
      </c>
      <c r="I266" s="147"/>
      <c r="J266" s="147"/>
    </row>
    <row r="267" customFormat="false" ht="18" hidden="false" customHeight="true" outlineLevel="0" collapsed="false">
      <c r="A267" s="150"/>
      <c r="B267" s="150"/>
      <c r="C267" s="152"/>
      <c r="D267" s="149"/>
      <c r="E267" s="149"/>
      <c r="F267" s="152"/>
      <c r="G267" s="178"/>
      <c r="H267" s="179"/>
      <c r="I267" s="147"/>
      <c r="J267" s="147"/>
    </row>
    <row r="268" customFormat="false" ht="46.5" hidden="false" customHeight="true" outlineLevel="0" collapsed="false">
      <c r="A268" s="150" t="s">
        <v>128</v>
      </c>
      <c r="B268" s="157" t="s">
        <v>129</v>
      </c>
      <c r="C268" s="152" t="s">
        <v>1140</v>
      </c>
      <c r="D268" s="149" t="n">
        <f aca="false">H278</f>
        <v>481.7</v>
      </c>
      <c r="E268" s="176"/>
      <c r="F268" s="152"/>
      <c r="G268" s="197"/>
      <c r="H268" s="182"/>
      <c r="I268" s="147"/>
      <c r="J268" s="147"/>
    </row>
    <row r="269" customFormat="false" ht="15" hidden="false" customHeight="false" outlineLevel="0" collapsed="false">
      <c r="A269" s="150" t="s">
        <v>1156</v>
      </c>
      <c r="B269" s="150"/>
      <c r="C269" s="152"/>
      <c r="D269" s="149"/>
      <c r="E269" s="149"/>
      <c r="F269" s="152"/>
      <c r="G269" s="197"/>
      <c r="H269" s="186" t="s">
        <v>1192</v>
      </c>
      <c r="I269" s="147"/>
      <c r="J269" s="147"/>
    </row>
    <row r="270" customFormat="false" ht="15" hidden="false" customHeight="false" outlineLevel="0" collapsed="false">
      <c r="A270" s="150" t="s">
        <v>1222</v>
      </c>
      <c r="B270" s="150"/>
      <c r="C270" s="152"/>
      <c r="D270" s="149"/>
      <c r="E270" s="149"/>
      <c r="F270" s="152"/>
      <c r="G270" s="178"/>
      <c r="H270" s="179" t="n">
        <v>3.6</v>
      </c>
      <c r="I270" s="147"/>
      <c r="J270" s="147"/>
    </row>
    <row r="271" customFormat="false" ht="15" hidden="false" customHeight="false" outlineLevel="0" collapsed="false">
      <c r="A271" s="150" t="s">
        <v>1223</v>
      </c>
      <c r="B271" s="150"/>
      <c r="C271" s="152"/>
      <c r="D271" s="149"/>
      <c r="E271" s="149"/>
      <c r="F271" s="152"/>
      <c r="G271" s="178"/>
      <c r="H271" s="179" t="n">
        <v>39</v>
      </c>
      <c r="I271" s="147"/>
      <c r="J271" s="147"/>
    </row>
    <row r="272" customFormat="false" ht="15" hidden="false" customHeight="false" outlineLevel="0" collapsed="false">
      <c r="A272" s="150" t="s">
        <v>1224</v>
      </c>
      <c r="B272" s="150"/>
      <c r="C272" s="152"/>
      <c r="D272" s="149"/>
      <c r="E272" s="149"/>
      <c r="F272" s="152"/>
      <c r="G272" s="178"/>
      <c r="H272" s="179" t="n">
        <v>113.9</v>
      </c>
      <c r="I272" s="147"/>
      <c r="J272" s="147"/>
    </row>
    <row r="273" customFormat="false" ht="15" hidden="false" customHeight="false" outlineLevel="0" collapsed="false">
      <c r="A273" s="150" t="s">
        <v>1225</v>
      </c>
      <c r="B273" s="150"/>
      <c r="C273" s="152"/>
      <c r="D273" s="149"/>
      <c r="E273" s="149"/>
      <c r="F273" s="152"/>
      <c r="G273" s="178"/>
      <c r="H273" s="179" t="n">
        <v>29.7</v>
      </c>
      <c r="I273" s="147"/>
      <c r="J273" s="147"/>
    </row>
    <row r="274" customFormat="false" ht="15" hidden="false" customHeight="false" outlineLevel="0" collapsed="false">
      <c r="A274" s="150" t="s">
        <v>1226</v>
      </c>
      <c r="B274" s="150"/>
      <c r="C274" s="152"/>
      <c r="D274" s="149"/>
      <c r="E274" s="149"/>
      <c r="F274" s="152"/>
      <c r="G274" s="178"/>
      <c r="H274" s="179" t="n">
        <v>85.2</v>
      </c>
      <c r="I274" s="147"/>
      <c r="J274" s="147"/>
    </row>
    <row r="275" customFormat="false" ht="15" hidden="false" customHeight="false" outlineLevel="0" collapsed="false">
      <c r="A275" s="150" t="s">
        <v>1227</v>
      </c>
      <c r="B275" s="150"/>
      <c r="C275" s="152"/>
      <c r="D275" s="149"/>
      <c r="E275" s="149"/>
      <c r="F275" s="152"/>
      <c r="G275" s="178"/>
      <c r="H275" s="179" t="n">
        <v>37.3</v>
      </c>
      <c r="I275" s="147"/>
      <c r="J275" s="147"/>
    </row>
    <row r="276" customFormat="false" ht="15" hidden="false" customHeight="false" outlineLevel="0" collapsed="false">
      <c r="A276" s="150" t="s">
        <v>1228</v>
      </c>
      <c r="B276" s="150"/>
      <c r="C276" s="152"/>
      <c r="D276" s="149"/>
      <c r="E276" s="149"/>
      <c r="F276" s="152"/>
      <c r="G276" s="178"/>
      <c r="H276" s="179" t="n">
        <v>117.6</v>
      </c>
      <c r="I276" s="147"/>
      <c r="J276" s="147"/>
    </row>
    <row r="277" customFormat="false" ht="15" hidden="false" customHeight="false" outlineLevel="0" collapsed="false">
      <c r="A277" s="150" t="s">
        <v>1229</v>
      </c>
      <c r="B277" s="150"/>
      <c r="C277" s="152"/>
      <c r="D277" s="149"/>
      <c r="E277" s="149"/>
      <c r="F277" s="152"/>
      <c r="G277" s="178"/>
      <c r="H277" s="179" t="n">
        <v>55.4</v>
      </c>
      <c r="I277" s="147"/>
      <c r="J277" s="147"/>
    </row>
    <row r="278" customFormat="false" ht="15" hidden="false" customHeight="false" outlineLevel="0" collapsed="false">
      <c r="A278" s="150"/>
      <c r="B278" s="160" t="s">
        <v>1158</v>
      </c>
      <c r="C278" s="161"/>
      <c r="D278" s="149"/>
      <c r="E278" s="149"/>
      <c r="F278" s="152"/>
      <c r="G278" s="178"/>
      <c r="H278" s="209" t="n">
        <f aca="false">ROUND(SUM(H270:H277),2)</f>
        <v>481.7</v>
      </c>
      <c r="I278" s="147"/>
      <c r="J278" s="147"/>
    </row>
    <row r="279" customFormat="false" ht="15" hidden="false" customHeight="false" outlineLevel="0" collapsed="false">
      <c r="A279" s="150"/>
      <c r="B279" s="150"/>
      <c r="C279" s="152"/>
      <c r="D279" s="149"/>
      <c r="E279" s="149"/>
      <c r="F279" s="152"/>
      <c r="G279" s="178"/>
      <c r="H279" s="179"/>
      <c r="I279" s="147"/>
      <c r="J279" s="147"/>
    </row>
    <row r="280" customFormat="false" ht="37.5" hidden="false" customHeight="true" outlineLevel="0" collapsed="false">
      <c r="A280" s="150" t="s">
        <v>130</v>
      </c>
      <c r="B280" s="157" t="s">
        <v>118</v>
      </c>
      <c r="C280" s="152" t="s">
        <v>1219</v>
      </c>
      <c r="D280" s="149" t="n">
        <f aca="false">H290</f>
        <v>4067</v>
      </c>
      <c r="E280" s="176"/>
      <c r="F280" s="152"/>
      <c r="G280" s="197"/>
      <c r="H280" s="182"/>
      <c r="I280" s="147"/>
      <c r="J280" s="147"/>
    </row>
    <row r="281" customFormat="false" ht="15" hidden="false" customHeight="false" outlineLevel="0" collapsed="false">
      <c r="A281" s="150" t="s">
        <v>1156</v>
      </c>
      <c r="B281" s="150"/>
      <c r="C281" s="152"/>
      <c r="D281" s="149"/>
      <c r="E281" s="149"/>
      <c r="F281" s="152"/>
      <c r="G281" s="197"/>
      <c r="H281" s="186" t="s">
        <v>1220</v>
      </c>
      <c r="I281" s="147"/>
      <c r="J281" s="147"/>
    </row>
    <row r="282" customFormat="false" ht="15" hidden="false" customHeight="false" outlineLevel="0" collapsed="false">
      <c r="A282" s="150" t="s">
        <v>1222</v>
      </c>
      <c r="B282" s="150"/>
      <c r="C282" s="152"/>
      <c r="D282" s="149"/>
      <c r="E282" s="149"/>
      <c r="F282" s="152"/>
      <c r="G282" s="178"/>
      <c r="H282" s="179" t="n">
        <v>77</v>
      </c>
      <c r="I282" s="147"/>
      <c r="J282" s="147"/>
    </row>
    <row r="283" customFormat="false" ht="15" hidden="false" customHeight="false" outlineLevel="0" collapsed="false">
      <c r="A283" s="150" t="s">
        <v>1223</v>
      </c>
      <c r="B283" s="150"/>
      <c r="C283" s="152"/>
      <c r="D283" s="149"/>
      <c r="E283" s="149"/>
      <c r="F283" s="152"/>
      <c r="G283" s="178"/>
      <c r="H283" s="179" t="n">
        <v>458</v>
      </c>
      <c r="I283" s="147"/>
      <c r="J283" s="147"/>
    </row>
    <row r="284" customFormat="false" ht="15" hidden="false" customHeight="false" outlineLevel="0" collapsed="false">
      <c r="A284" s="150" t="s">
        <v>1224</v>
      </c>
      <c r="B284" s="150"/>
      <c r="C284" s="152"/>
      <c r="D284" s="149"/>
      <c r="E284" s="149"/>
      <c r="F284" s="152"/>
      <c r="G284" s="178"/>
      <c r="H284" s="179" t="n">
        <v>529</v>
      </c>
      <c r="I284" s="147"/>
      <c r="J284" s="147"/>
    </row>
    <row r="285" customFormat="false" ht="15" hidden="false" customHeight="false" outlineLevel="0" collapsed="false">
      <c r="A285" s="150" t="s">
        <v>1225</v>
      </c>
      <c r="B285" s="150"/>
      <c r="C285" s="152"/>
      <c r="D285" s="149"/>
      <c r="E285" s="149"/>
      <c r="F285" s="152"/>
      <c r="G285" s="178"/>
      <c r="H285" s="179" t="n">
        <v>224</v>
      </c>
      <c r="I285" s="147"/>
      <c r="J285" s="147"/>
    </row>
    <row r="286" customFormat="false" ht="15" hidden="false" customHeight="false" outlineLevel="0" collapsed="false">
      <c r="A286" s="150" t="s">
        <v>1226</v>
      </c>
      <c r="B286" s="150"/>
      <c r="C286" s="152"/>
      <c r="D286" s="149"/>
      <c r="E286" s="149"/>
      <c r="F286" s="152"/>
      <c r="G286" s="178"/>
      <c r="H286" s="179" t="n">
        <v>462</v>
      </c>
      <c r="I286" s="147"/>
      <c r="J286" s="147"/>
    </row>
    <row r="287" customFormat="false" ht="15" hidden="false" customHeight="false" outlineLevel="0" collapsed="false">
      <c r="A287" s="150" t="s">
        <v>1227</v>
      </c>
      <c r="B287" s="150"/>
      <c r="C287" s="152"/>
      <c r="D287" s="149"/>
      <c r="E287" s="149"/>
      <c r="F287" s="152"/>
      <c r="G287" s="178"/>
      <c r="H287" s="179" t="n">
        <v>341</v>
      </c>
      <c r="I287" s="147"/>
      <c r="J287" s="147"/>
    </row>
    <row r="288" customFormat="false" ht="15" hidden="false" customHeight="false" outlineLevel="0" collapsed="false">
      <c r="A288" s="150" t="s">
        <v>1228</v>
      </c>
      <c r="B288" s="150"/>
      <c r="C288" s="152"/>
      <c r="D288" s="149"/>
      <c r="E288" s="149"/>
      <c r="F288" s="152"/>
      <c r="G288" s="178"/>
      <c r="H288" s="179" t="n">
        <v>1117</v>
      </c>
      <c r="I288" s="147"/>
      <c r="J288" s="147"/>
    </row>
    <row r="289" customFormat="false" ht="15" hidden="false" customHeight="false" outlineLevel="0" collapsed="false">
      <c r="A289" s="150" t="s">
        <v>1229</v>
      </c>
      <c r="B289" s="150"/>
      <c r="C289" s="152"/>
      <c r="D289" s="149"/>
      <c r="E289" s="149"/>
      <c r="F289" s="152"/>
      <c r="G289" s="178"/>
      <c r="H289" s="179" t="n">
        <v>859</v>
      </c>
      <c r="I289" s="147"/>
      <c r="J289" s="147"/>
    </row>
    <row r="290" customFormat="false" ht="15" hidden="false" customHeight="false" outlineLevel="0" collapsed="false">
      <c r="A290" s="150"/>
      <c r="B290" s="160" t="s">
        <v>1158</v>
      </c>
      <c r="C290" s="161"/>
      <c r="D290" s="149"/>
      <c r="E290" s="149"/>
      <c r="F290" s="152"/>
      <c r="G290" s="178"/>
      <c r="H290" s="209" t="n">
        <f aca="false">ROUND(SUM(H282:H289),2)</f>
        <v>4067</v>
      </c>
      <c r="I290" s="147"/>
      <c r="J290" s="147"/>
    </row>
    <row r="291" customFormat="false" ht="15" hidden="false" customHeight="false" outlineLevel="0" collapsed="false">
      <c r="A291" s="150"/>
      <c r="B291" s="150"/>
      <c r="C291" s="152"/>
      <c r="D291" s="149"/>
      <c r="E291" s="149"/>
      <c r="F291" s="152"/>
      <c r="G291" s="178"/>
      <c r="H291" s="179"/>
      <c r="I291" s="147"/>
      <c r="J291" s="147"/>
    </row>
    <row r="292" customFormat="false" ht="37.5" hidden="false" customHeight="true" outlineLevel="0" collapsed="false">
      <c r="A292" s="150" t="s">
        <v>131</v>
      </c>
      <c r="B292" s="157" t="s">
        <v>121</v>
      </c>
      <c r="C292" s="152" t="s">
        <v>1219</v>
      </c>
      <c r="D292" s="149" t="n">
        <f aca="false">H302</f>
        <v>13959</v>
      </c>
      <c r="E292" s="176"/>
      <c r="F292" s="152"/>
      <c r="G292" s="197"/>
      <c r="H292" s="182"/>
      <c r="I292" s="147"/>
      <c r="J292" s="147"/>
    </row>
    <row r="293" customFormat="false" ht="15" hidden="false" customHeight="false" outlineLevel="0" collapsed="false">
      <c r="A293" s="150" t="s">
        <v>1156</v>
      </c>
      <c r="B293" s="150"/>
      <c r="C293" s="152"/>
      <c r="D293" s="149"/>
      <c r="E293" s="149"/>
      <c r="F293" s="152"/>
      <c r="G293" s="197"/>
      <c r="H293" s="186" t="s">
        <v>1220</v>
      </c>
      <c r="I293" s="147"/>
      <c r="J293" s="147"/>
    </row>
    <row r="294" customFormat="false" ht="15" hidden="false" customHeight="false" outlineLevel="0" collapsed="false">
      <c r="A294" s="150" t="s">
        <v>1222</v>
      </c>
      <c r="B294" s="150"/>
      <c r="C294" s="152"/>
      <c r="D294" s="149"/>
      <c r="E294" s="149"/>
      <c r="F294" s="152"/>
      <c r="G294" s="178"/>
      <c r="H294" s="179" t="n">
        <v>94</v>
      </c>
      <c r="I294" s="147"/>
      <c r="J294" s="147"/>
    </row>
    <row r="295" customFormat="false" ht="15" hidden="false" customHeight="false" outlineLevel="0" collapsed="false">
      <c r="A295" s="150" t="s">
        <v>1223</v>
      </c>
      <c r="B295" s="150"/>
      <c r="C295" s="152"/>
      <c r="D295" s="149"/>
      <c r="E295" s="149"/>
      <c r="F295" s="152"/>
      <c r="G295" s="178"/>
      <c r="H295" s="179" t="n">
        <v>1074</v>
      </c>
      <c r="I295" s="147"/>
      <c r="J295" s="147"/>
    </row>
    <row r="296" customFormat="false" ht="15" hidden="false" customHeight="false" outlineLevel="0" collapsed="false">
      <c r="A296" s="150" t="s">
        <v>1224</v>
      </c>
      <c r="B296" s="150"/>
      <c r="C296" s="152"/>
      <c r="D296" s="149"/>
      <c r="E296" s="149"/>
      <c r="F296" s="152"/>
      <c r="G296" s="178"/>
      <c r="H296" s="179" t="n">
        <v>4242</v>
      </c>
      <c r="I296" s="147"/>
      <c r="J296" s="147"/>
    </row>
    <row r="297" customFormat="false" ht="15" hidden="false" customHeight="false" outlineLevel="0" collapsed="false">
      <c r="A297" s="150" t="s">
        <v>1225</v>
      </c>
      <c r="B297" s="150"/>
      <c r="C297" s="152"/>
      <c r="D297" s="149"/>
      <c r="E297" s="149"/>
      <c r="F297" s="152"/>
      <c r="G297" s="178"/>
      <c r="H297" s="179" t="n">
        <v>1148</v>
      </c>
      <c r="I297" s="147"/>
      <c r="J297" s="147"/>
    </row>
    <row r="298" customFormat="false" ht="15" hidden="false" customHeight="false" outlineLevel="0" collapsed="false">
      <c r="A298" s="150" t="s">
        <v>1226</v>
      </c>
      <c r="B298" s="150"/>
      <c r="C298" s="152"/>
      <c r="D298" s="149"/>
      <c r="E298" s="149"/>
      <c r="F298" s="152"/>
      <c r="G298" s="178"/>
      <c r="H298" s="179" t="n">
        <v>3657</v>
      </c>
      <c r="I298" s="147"/>
      <c r="J298" s="147"/>
    </row>
    <row r="299" customFormat="false" ht="15" hidden="false" customHeight="false" outlineLevel="0" collapsed="false">
      <c r="A299" s="150" t="s">
        <v>1227</v>
      </c>
      <c r="B299" s="150"/>
      <c r="C299" s="152"/>
      <c r="D299" s="149"/>
      <c r="E299" s="149"/>
      <c r="F299" s="152"/>
      <c r="G299" s="178"/>
      <c r="H299" s="179" t="n">
        <v>1279</v>
      </c>
      <c r="I299" s="147"/>
      <c r="J299" s="147"/>
    </row>
    <row r="300" customFormat="false" ht="15" hidden="false" customHeight="false" outlineLevel="0" collapsed="false">
      <c r="A300" s="150" t="s">
        <v>1228</v>
      </c>
      <c r="B300" s="150"/>
      <c r="C300" s="152"/>
      <c r="D300" s="149"/>
      <c r="E300" s="149"/>
      <c r="F300" s="152"/>
      <c r="G300" s="178"/>
      <c r="H300" s="179" t="n">
        <v>2465</v>
      </c>
      <c r="I300" s="147"/>
      <c r="J300" s="147"/>
    </row>
    <row r="301" customFormat="false" ht="15" hidden="false" customHeight="false" outlineLevel="0" collapsed="false">
      <c r="A301" s="150" t="s">
        <v>1229</v>
      </c>
      <c r="B301" s="150"/>
      <c r="C301" s="152"/>
      <c r="D301" s="149"/>
      <c r="E301" s="149"/>
      <c r="F301" s="152"/>
      <c r="G301" s="178"/>
      <c r="H301" s="179" t="n">
        <v>0</v>
      </c>
      <c r="I301" s="147"/>
      <c r="J301" s="147"/>
    </row>
    <row r="302" customFormat="false" ht="15" hidden="false" customHeight="false" outlineLevel="0" collapsed="false">
      <c r="A302" s="150"/>
      <c r="B302" s="160" t="s">
        <v>1158</v>
      </c>
      <c r="C302" s="161"/>
      <c r="D302" s="149"/>
      <c r="E302" s="149"/>
      <c r="F302" s="152"/>
      <c r="G302" s="178"/>
      <c r="H302" s="209" t="n">
        <f aca="false">ROUND(SUM(H294:H301),2)</f>
        <v>13959</v>
      </c>
      <c r="I302" s="147"/>
      <c r="J302" s="147"/>
    </row>
    <row r="303" customFormat="false" ht="18" hidden="false" customHeight="true" outlineLevel="0" collapsed="false">
      <c r="A303" s="150"/>
      <c r="B303" s="150"/>
      <c r="C303" s="152"/>
      <c r="D303" s="149"/>
      <c r="E303" s="149"/>
      <c r="F303" s="152"/>
      <c r="G303" s="178"/>
      <c r="H303" s="179"/>
      <c r="I303" s="147"/>
      <c r="J303" s="147"/>
    </row>
    <row r="304" customFormat="false" ht="33" hidden="false" customHeight="true" outlineLevel="0" collapsed="false">
      <c r="A304" s="150" t="s">
        <v>132</v>
      </c>
      <c r="B304" s="157" t="s">
        <v>133</v>
      </c>
      <c r="C304" s="152" t="s">
        <v>1219</v>
      </c>
      <c r="D304" s="149" t="n">
        <f aca="false">H314</f>
        <v>12205</v>
      </c>
      <c r="E304" s="176"/>
      <c r="F304" s="152"/>
      <c r="G304" s="197"/>
      <c r="H304" s="182"/>
      <c r="I304" s="147"/>
      <c r="J304" s="147"/>
    </row>
    <row r="305" customFormat="false" ht="18" hidden="false" customHeight="true" outlineLevel="0" collapsed="false">
      <c r="A305" s="150" t="s">
        <v>1156</v>
      </c>
      <c r="B305" s="150"/>
      <c r="C305" s="152"/>
      <c r="D305" s="149"/>
      <c r="E305" s="149"/>
      <c r="F305" s="152"/>
      <c r="G305" s="197"/>
      <c r="H305" s="186" t="s">
        <v>1220</v>
      </c>
      <c r="I305" s="147"/>
      <c r="J305" s="147"/>
    </row>
    <row r="306" customFormat="false" ht="15" hidden="false" customHeight="false" outlineLevel="0" collapsed="false">
      <c r="A306" s="150" t="s">
        <v>1222</v>
      </c>
      <c r="B306" s="150"/>
      <c r="C306" s="152"/>
      <c r="D306" s="149"/>
      <c r="E306" s="149"/>
      <c r="F306" s="152"/>
      <c r="G306" s="178"/>
      <c r="H306" s="179" t="n">
        <v>0</v>
      </c>
      <c r="I306" s="147"/>
      <c r="J306" s="147"/>
    </row>
    <row r="307" customFormat="false" ht="15" hidden="false" customHeight="false" outlineLevel="0" collapsed="false">
      <c r="A307" s="150" t="s">
        <v>1223</v>
      </c>
      <c r="B307" s="150"/>
      <c r="C307" s="152"/>
      <c r="D307" s="149"/>
      <c r="E307" s="149"/>
      <c r="F307" s="152"/>
      <c r="G307" s="178"/>
      <c r="H307" s="179" t="n">
        <v>2466</v>
      </c>
      <c r="I307" s="147"/>
      <c r="J307" s="147"/>
    </row>
    <row r="308" customFormat="false" ht="15" hidden="false" customHeight="false" outlineLevel="0" collapsed="false">
      <c r="A308" s="150" t="s">
        <v>1224</v>
      </c>
      <c r="B308" s="150"/>
      <c r="C308" s="152"/>
      <c r="D308" s="149"/>
      <c r="E308" s="149"/>
      <c r="F308" s="152"/>
      <c r="G308" s="178"/>
      <c r="H308" s="179" t="n">
        <v>714</v>
      </c>
      <c r="I308" s="147"/>
      <c r="J308" s="147"/>
    </row>
    <row r="309" customFormat="false" ht="15" hidden="false" customHeight="false" outlineLevel="0" collapsed="false">
      <c r="A309" s="150" t="s">
        <v>1225</v>
      </c>
      <c r="B309" s="150"/>
      <c r="C309" s="152"/>
      <c r="D309" s="149"/>
      <c r="E309" s="149"/>
      <c r="F309" s="152"/>
      <c r="G309" s="178"/>
      <c r="H309" s="179" t="n">
        <v>2083</v>
      </c>
      <c r="I309" s="147"/>
      <c r="J309" s="147"/>
    </row>
    <row r="310" customFormat="false" ht="15" hidden="false" customHeight="false" outlineLevel="0" collapsed="false">
      <c r="A310" s="150" t="s">
        <v>1226</v>
      </c>
      <c r="B310" s="150"/>
      <c r="C310" s="152"/>
      <c r="D310" s="149"/>
      <c r="E310" s="149"/>
      <c r="F310" s="152"/>
      <c r="G310" s="178"/>
      <c r="H310" s="179" t="n">
        <v>1050</v>
      </c>
      <c r="I310" s="147"/>
      <c r="J310" s="147"/>
    </row>
    <row r="311" customFormat="false" ht="15" hidden="false" customHeight="false" outlineLevel="0" collapsed="false">
      <c r="A311" s="150" t="s">
        <v>1227</v>
      </c>
      <c r="B311" s="150"/>
      <c r="C311" s="152"/>
      <c r="D311" s="149"/>
      <c r="E311" s="149"/>
      <c r="F311" s="152"/>
      <c r="G311" s="178"/>
      <c r="H311" s="179" t="n">
        <v>2523</v>
      </c>
      <c r="I311" s="147"/>
      <c r="J311" s="147"/>
    </row>
    <row r="312" customFormat="false" ht="15" hidden="false" customHeight="false" outlineLevel="0" collapsed="false">
      <c r="A312" s="150" t="s">
        <v>1228</v>
      </c>
      <c r="B312" s="150"/>
      <c r="C312" s="152"/>
      <c r="D312" s="149"/>
      <c r="E312" s="149"/>
      <c r="F312" s="152"/>
      <c r="G312" s="178"/>
      <c r="H312" s="179" t="n">
        <v>380</v>
      </c>
      <c r="I312" s="147"/>
      <c r="J312" s="147"/>
    </row>
    <row r="313" customFormat="false" ht="15" hidden="false" customHeight="false" outlineLevel="0" collapsed="false">
      <c r="A313" s="150" t="s">
        <v>1229</v>
      </c>
      <c r="B313" s="150"/>
      <c r="C313" s="152"/>
      <c r="D313" s="149"/>
      <c r="E313" s="149"/>
      <c r="F313" s="152"/>
      <c r="G313" s="178"/>
      <c r="H313" s="179" t="n">
        <v>2989</v>
      </c>
      <c r="I313" s="147"/>
      <c r="J313" s="147"/>
    </row>
    <row r="314" customFormat="false" ht="15" hidden="false" customHeight="false" outlineLevel="0" collapsed="false">
      <c r="A314" s="150"/>
      <c r="B314" s="160" t="s">
        <v>1158</v>
      </c>
      <c r="C314" s="161"/>
      <c r="D314" s="149"/>
      <c r="E314" s="149"/>
      <c r="F314" s="152"/>
      <c r="G314" s="178"/>
      <c r="H314" s="209" t="n">
        <f aca="false">SUM(H306:H313)</f>
        <v>12205</v>
      </c>
      <c r="I314" s="147"/>
      <c r="J314" s="147"/>
    </row>
    <row r="315" customFormat="false" ht="15" hidden="false" customHeight="false" outlineLevel="0" collapsed="false">
      <c r="A315" s="150"/>
      <c r="B315" s="160"/>
      <c r="C315" s="161"/>
      <c r="D315" s="149"/>
      <c r="E315" s="149"/>
      <c r="F315" s="152"/>
      <c r="G315" s="178"/>
      <c r="H315" s="209"/>
      <c r="I315" s="147"/>
      <c r="J315" s="147"/>
    </row>
    <row r="316" customFormat="false" ht="15" hidden="false" customHeight="false" outlineLevel="0" collapsed="false">
      <c r="A316" s="150" t="s">
        <v>1230</v>
      </c>
      <c r="B316" s="151" t="s">
        <v>134</v>
      </c>
      <c r="C316" s="152"/>
      <c r="D316" s="149"/>
      <c r="E316" s="149"/>
      <c r="F316" s="152"/>
      <c r="G316" s="180"/>
      <c r="H316" s="208"/>
      <c r="I316" s="147"/>
    </row>
    <row r="317" customFormat="false" ht="15.75" hidden="false" customHeight="true" outlineLevel="0" collapsed="false">
      <c r="A317" s="150" t="s">
        <v>135</v>
      </c>
      <c r="B317" s="150" t="s">
        <v>136</v>
      </c>
      <c r="C317" s="152"/>
      <c r="D317" s="149"/>
      <c r="E317" s="149"/>
      <c r="F317" s="152"/>
      <c r="G317" s="197"/>
      <c r="H317" s="182"/>
      <c r="I317" s="147"/>
    </row>
    <row r="318" customFormat="false" ht="15.75" hidden="false" customHeight="true" outlineLevel="0" collapsed="false">
      <c r="A318" s="150"/>
      <c r="B318" s="150"/>
      <c r="C318" s="152"/>
      <c r="D318" s="149"/>
      <c r="E318" s="149"/>
      <c r="F318" s="152"/>
      <c r="G318" s="197"/>
      <c r="H318" s="182"/>
      <c r="I318" s="147"/>
    </row>
    <row r="319" customFormat="false" ht="15.75" hidden="false" customHeight="true" outlineLevel="0" collapsed="false">
      <c r="A319" s="227" t="s">
        <v>137</v>
      </c>
      <c r="B319" s="228" t="s">
        <v>138</v>
      </c>
      <c r="C319" s="152" t="s">
        <v>1084</v>
      </c>
      <c r="D319" s="149" t="n">
        <f aca="false">H329</f>
        <v>14.08</v>
      </c>
      <c r="E319" s="229"/>
      <c r="F319" s="230"/>
      <c r="G319" s="230"/>
      <c r="H319" s="229"/>
      <c r="I319" s="147"/>
    </row>
    <row r="320" customFormat="false" ht="42.75" hidden="false" customHeight="true" outlineLevel="0" collapsed="false">
      <c r="A320" s="227"/>
      <c r="B320" s="228"/>
      <c r="C320" s="153"/>
      <c r="D320" s="163"/>
      <c r="E320" s="229"/>
      <c r="F320" s="230"/>
      <c r="G320" s="230"/>
      <c r="H320" s="229"/>
      <c r="I320" s="147"/>
    </row>
    <row r="321" customFormat="false" ht="15.75" hidden="false" customHeight="true" outlineLevel="0" collapsed="false">
      <c r="A321" s="150" t="s">
        <v>1156</v>
      </c>
      <c r="B321" s="150"/>
      <c r="C321" s="152"/>
      <c r="D321" s="149" t="s">
        <v>1160</v>
      </c>
      <c r="E321" s="176" t="s">
        <v>1231</v>
      </c>
      <c r="F321" s="199" t="s">
        <v>1183</v>
      </c>
      <c r="G321" s="197"/>
      <c r="H321" s="186" t="s">
        <v>1210</v>
      </c>
      <c r="I321" s="147"/>
    </row>
    <row r="322" customFormat="false" ht="15.75" hidden="false" customHeight="true" outlineLevel="0" collapsed="false">
      <c r="A322" s="231" t="s">
        <v>1232</v>
      </c>
      <c r="B322" s="150"/>
      <c r="C322" s="152"/>
      <c r="D322" s="149" t="n">
        <v>1</v>
      </c>
      <c r="E322" s="179" t="n">
        <v>0.8</v>
      </c>
      <c r="F322" s="179" t="n">
        <v>0.4</v>
      </c>
      <c r="G322" s="178"/>
      <c r="H322" s="201" t="n">
        <f aca="false">D322*E322*F322</f>
        <v>0.32</v>
      </c>
      <c r="I322" s="147"/>
    </row>
    <row r="323" customFormat="false" ht="15.75" hidden="false" customHeight="true" outlineLevel="0" collapsed="false">
      <c r="A323" s="231" t="s">
        <v>1233</v>
      </c>
      <c r="B323" s="150"/>
      <c r="C323" s="152"/>
      <c r="D323" s="149" t="n">
        <v>1</v>
      </c>
      <c r="E323" s="179" t="n">
        <v>3.6</v>
      </c>
      <c r="F323" s="179" t="n">
        <v>0.4</v>
      </c>
      <c r="G323" s="178"/>
      <c r="H323" s="201" t="n">
        <f aca="false">D323*E323*F323</f>
        <v>1.44</v>
      </c>
      <c r="I323" s="147"/>
    </row>
    <row r="324" customFormat="false" ht="15.75" hidden="false" customHeight="true" outlineLevel="0" collapsed="false">
      <c r="A324" s="231" t="s">
        <v>1234</v>
      </c>
      <c r="B324" s="150"/>
      <c r="C324" s="152"/>
      <c r="D324" s="149" t="n">
        <v>1</v>
      </c>
      <c r="E324" s="179" t="n">
        <v>3.2</v>
      </c>
      <c r="F324" s="179" t="n">
        <v>0.4</v>
      </c>
      <c r="G324" s="178"/>
      <c r="H324" s="201" t="n">
        <f aca="false">D324*E324*F324</f>
        <v>1.28</v>
      </c>
      <c r="I324" s="147"/>
    </row>
    <row r="325" customFormat="false" ht="15.75" hidden="false" customHeight="true" outlineLevel="0" collapsed="false">
      <c r="A325" s="231" t="s">
        <v>1235</v>
      </c>
      <c r="B325" s="150"/>
      <c r="C325" s="152"/>
      <c r="D325" s="149" t="n">
        <v>2</v>
      </c>
      <c r="E325" s="179" t="n">
        <v>5</v>
      </c>
      <c r="F325" s="179" t="n">
        <v>0.4</v>
      </c>
      <c r="G325" s="178"/>
      <c r="H325" s="201" t="n">
        <f aca="false">D325*E325*F325</f>
        <v>4</v>
      </c>
      <c r="I325" s="147"/>
    </row>
    <row r="326" customFormat="false" ht="15.75" hidden="false" customHeight="true" outlineLevel="0" collapsed="false">
      <c r="A326" s="231" t="s">
        <v>1236</v>
      </c>
      <c r="B326" s="150"/>
      <c r="C326" s="152"/>
      <c r="D326" s="149" t="n">
        <v>1</v>
      </c>
      <c r="E326" s="179" t="n">
        <v>3.6</v>
      </c>
      <c r="F326" s="179" t="n">
        <v>0.4</v>
      </c>
      <c r="G326" s="178"/>
      <c r="H326" s="201" t="n">
        <f aca="false">D326*E326*F326</f>
        <v>1.44</v>
      </c>
      <c r="I326" s="147"/>
    </row>
    <row r="327" customFormat="false" ht="15.75" hidden="false" customHeight="true" outlineLevel="0" collapsed="false">
      <c r="A327" s="231" t="s">
        <v>1237</v>
      </c>
      <c r="B327" s="150"/>
      <c r="C327" s="152"/>
      <c r="D327" s="149" t="n">
        <v>1</v>
      </c>
      <c r="E327" s="179" t="n">
        <v>6</v>
      </c>
      <c r="F327" s="179" t="n">
        <v>0.4</v>
      </c>
      <c r="G327" s="178"/>
      <c r="H327" s="201" t="n">
        <f aca="false">D327*E327*F327</f>
        <v>2.4</v>
      </c>
      <c r="I327" s="147"/>
    </row>
    <row r="328" customFormat="false" ht="15.75" hidden="false" customHeight="true" outlineLevel="0" collapsed="false">
      <c r="A328" s="231" t="s">
        <v>1238</v>
      </c>
      <c r="B328" s="150"/>
      <c r="C328" s="152"/>
      <c r="D328" s="149" t="n">
        <v>1</v>
      </c>
      <c r="E328" s="179" t="n">
        <v>8</v>
      </c>
      <c r="F328" s="179" t="n">
        <v>0.4</v>
      </c>
      <c r="G328" s="178"/>
      <c r="H328" s="201" t="n">
        <f aca="false">D328*E328*F328</f>
        <v>3.2</v>
      </c>
      <c r="I328" s="147"/>
    </row>
    <row r="329" customFormat="false" ht="15.75" hidden="false" customHeight="true" outlineLevel="0" collapsed="false">
      <c r="A329" s="150"/>
      <c r="B329" s="160" t="s">
        <v>1158</v>
      </c>
      <c r="C329" s="161"/>
      <c r="D329" s="149"/>
      <c r="E329" s="149"/>
      <c r="F329" s="149"/>
      <c r="G329" s="178"/>
      <c r="H329" s="202" t="n">
        <f aca="false">ROUND(SUM(H322:H328),2)</f>
        <v>14.08</v>
      </c>
      <c r="I329" s="147"/>
    </row>
    <row r="330" customFormat="false" ht="15.75" hidden="false" customHeight="true" outlineLevel="0" collapsed="false">
      <c r="A330" s="150"/>
      <c r="B330" s="150"/>
      <c r="C330" s="152"/>
      <c r="D330" s="149"/>
      <c r="E330" s="149"/>
      <c r="F330" s="152"/>
      <c r="G330" s="197"/>
      <c r="H330" s="182"/>
      <c r="I330" s="147"/>
    </row>
    <row r="331" customFormat="false" ht="15.75" hidden="false" customHeight="true" outlineLevel="0" collapsed="false">
      <c r="A331" s="150" t="s">
        <v>139</v>
      </c>
      <c r="B331" s="150" t="s">
        <v>1239</v>
      </c>
      <c r="C331" s="152"/>
      <c r="D331" s="149"/>
      <c r="E331" s="149"/>
      <c r="F331" s="152"/>
      <c r="G331" s="197"/>
      <c r="H331" s="182"/>
      <c r="I331" s="147"/>
    </row>
    <row r="332" customFormat="false" ht="31.5" hidden="false" customHeight="true" outlineLevel="0" collapsed="false">
      <c r="A332" s="150" t="s">
        <v>141</v>
      </c>
      <c r="B332" s="157" t="s">
        <v>1240</v>
      </c>
      <c r="C332" s="152" t="s">
        <v>1084</v>
      </c>
      <c r="D332" s="232" t="n">
        <f aca="false">H349</f>
        <v>51.312</v>
      </c>
      <c r="E332" s="149"/>
      <c r="F332" s="152"/>
      <c r="G332" s="197"/>
      <c r="H332" s="182"/>
      <c r="I332" s="147"/>
    </row>
    <row r="333" customFormat="false" ht="14.25" hidden="false" customHeight="true" outlineLevel="0" collapsed="false">
      <c r="A333" s="233" t="s">
        <v>1156</v>
      </c>
      <c r="B333" s="234"/>
      <c r="C333" s="144" t="s">
        <v>1241</v>
      </c>
      <c r="D333" s="149" t="s">
        <v>1160</v>
      </c>
      <c r="E333" s="176" t="s">
        <v>1242</v>
      </c>
      <c r="F333" s="199" t="s">
        <v>1243</v>
      </c>
      <c r="G333" s="199" t="s">
        <v>1244</v>
      </c>
      <c r="H333" s="176" t="s">
        <v>1155</v>
      </c>
      <c r="I333" s="147"/>
    </row>
    <row r="334" customFormat="false" ht="14.25" hidden="false" customHeight="true" outlineLevel="0" collapsed="false">
      <c r="A334" s="233" t="s">
        <v>1245</v>
      </c>
      <c r="B334" s="234"/>
      <c r="D334" s="149"/>
      <c r="E334" s="176"/>
      <c r="F334" s="176"/>
      <c r="G334" s="199"/>
      <c r="H334" s="207"/>
      <c r="I334" s="147"/>
    </row>
    <row r="335" customFormat="false" ht="14.25" hidden="false" customHeight="true" outlineLevel="0" collapsed="false">
      <c r="A335" s="142" t="s">
        <v>1246</v>
      </c>
      <c r="B335" s="234"/>
      <c r="C335" s="144" t="n">
        <v>1</v>
      </c>
      <c r="D335" s="149" t="n">
        <v>1</v>
      </c>
      <c r="E335" s="179" t="n">
        <v>3.54</v>
      </c>
      <c r="F335" s="179" t="n">
        <v>1.8</v>
      </c>
      <c r="G335" s="189" t="n">
        <f aca="false">3*(0.8*1.8)</f>
        <v>4.32</v>
      </c>
      <c r="H335" s="189" t="n">
        <f aca="false">C335*D335*(E335*F335)-G335</f>
        <v>2.052</v>
      </c>
      <c r="I335" s="147"/>
    </row>
    <row r="336" customFormat="false" ht="14.25" hidden="false" customHeight="true" outlineLevel="0" collapsed="false">
      <c r="A336" s="142" t="s">
        <v>1246</v>
      </c>
      <c r="B336" s="234"/>
      <c r="C336" s="144" t="n">
        <v>1</v>
      </c>
      <c r="D336" s="149" t="n">
        <v>3</v>
      </c>
      <c r="E336" s="179" t="n">
        <v>1.94</v>
      </c>
      <c r="F336" s="179" t="n">
        <v>1.8</v>
      </c>
      <c r="G336" s="189"/>
      <c r="H336" s="189" t="n">
        <f aca="false">C336*D336*(E336*F336)-G336</f>
        <v>10.476</v>
      </c>
      <c r="I336" s="147"/>
    </row>
    <row r="337" customFormat="false" ht="14.25" hidden="false" customHeight="true" outlineLevel="0" collapsed="false">
      <c r="A337" s="142" t="s">
        <v>1247</v>
      </c>
      <c r="B337" s="234"/>
      <c r="C337" s="144" t="n">
        <v>1</v>
      </c>
      <c r="D337" s="149" t="n">
        <v>1</v>
      </c>
      <c r="E337" s="179" t="n">
        <v>3.54</v>
      </c>
      <c r="F337" s="179" t="n">
        <v>1.8</v>
      </c>
      <c r="G337" s="189" t="n">
        <f aca="false">3*(0.8*1.8)</f>
        <v>4.32</v>
      </c>
      <c r="H337" s="189" t="n">
        <f aca="false">C337*D337*(E337*F337)-G337</f>
        <v>2.052</v>
      </c>
      <c r="I337" s="147"/>
    </row>
    <row r="338" customFormat="false" ht="14.25" hidden="false" customHeight="true" outlineLevel="0" collapsed="false">
      <c r="A338" s="142" t="s">
        <v>1247</v>
      </c>
      <c r="B338" s="234"/>
      <c r="C338" s="144" t="n">
        <v>1</v>
      </c>
      <c r="D338" s="149" t="n">
        <v>3</v>
      </c>
      <c r="E338" s="179" t="n">
        <v>1.94</v>
      </c>
      <c r="F338" s="179" t="n">
        <v>1.8</v>
      </c>
      <c r="G338" s="189"/>
      <c r="H338" s="189" t="n">
        <f aca="false">C338*D338*(E338*F338)-G338</f>
        <v>10.476</v>
      </c>
      <c r="I338" s="147"/>
    </row>
    <row r="339" customFormat="false" ht="14.25" hidden="false" customHeight="true" outlineLevel="0" collapsed="false">
      <c r="A339" s="142" t="s">
        <v>1248</v>
      </c>
      <c r="B339" s="234"/>
      <c r="C339" s="144" t="n">
        <v>1</v>
      </c>
      <c r="D339" s="149" t="n">
        <v>1</v>
      </c>
      <c r="E339" s="179" t="n">
        <v>0.6</v>
      </c>
      <c r="F339" s="179" t="n">
        <v>1</v>
      </c>
      <c r="G339" s="189"/>
      <c r="H339" s="189" t="n">
        <f aca="false">C339*D339*(E339*F339)-G339</f>
        <v>0.6</v>
      </c>
      <c r="I339" s="147"/>
    </row>
    <row r="340" customFormat="false" ht="14.25" hidden="false" customHeight="true" outlineLevel="0" collapsed="false">
      <c r="B340" s="234"/>
      <c r="D340" s="149"/>
      <c r="E340" s="179"/>
      <c r="F340" s="179"/>
      <c r="G340" s="235" t="s">
        <v>1249</v>
      </c>
      <c r="H340" s="235" t="n">
        <f aca="false">SUM(H335:H339)</f>
        <v>25.656</v>
      </c>
      <c r="I340" s="147"/>
    </row>
    <row r="341" customFormat="false" ht="14.25" hidden="false" customHeight="true" outlineLevel="0" collapsed="false">
      <c r="B341" s="234"/>
      <c r="D341" s="149"/>
      <c r="E341" s="179"/>
      <c r="F341" s="179"/>
      <c r="G341" s="189"/>
      <c r="H341" s="189"/>
      <c r="I341" s="147"/>
    </row>
    <row r="342" customFormat="false" ht="14.25" hidden="false" customHeight="true" outlineLevel="0" collapsed="false">
      <c r="A342" s="142" t="s">
        <v>1250</v>
      </c>
      <c r="B342" s="234"/>
      <c r="D342" s="149"/>
      <c r="E342" s="179"/>
      <c r="F342" s="179"/>
      <c r="G342" s="189"/>
      <c r="H342" s="207"/>
      <c r="I342" s="147"/>
    </row>
    <row r="343" customFormat="false" ht="14.25" hidden="false" customHeight="true" outlineLevel="0" collapsed="false">
      <c r="A343" s="142" t="s">
        <v>1246</v>
      </c>
      <c r="B343" s="234"/>
      <c r="C343" s="144" t="n">
        <v>1</v>
      </c>
      <c r="D343" s="149" t="n">
        <v>1</v>
      </c>
      <c r="E343" s="179" t="n">
        <v>3.54</v>
      </c>
      <c r="F343" s="179" t="n">
        <v>1.8</v>
      </c>
      <c r="G343" s="189" t="n">
        <f aca="false">3*(0.8*1.8)</f>
        <v>4.32</v>
      </c>
      <c r="H343" s="189" t="n">
        <f aca="false">C343*D343*(E343*F343)-G343</f>
        <v>2.052</v>
      </c>
      <c r="I343" s="147"/>
    </row>
    <row r="344" customFormat="false" ht="15.75" hidden="false" customHeight="true" outlineLevel="0" collapsed="false">
      <c r="A344" s="142" t="s">
        <v>1246</v>
      </c>
      <c r="B344" s="234"/>
      <c r="C344" s="144" t="n">
        <v>1</v>
      </c>
      <c r="D344" s="149" t="n">
        <v>3</v>
      </c>
      <c r="E344" s="179" t="n">
        <v>1.94</v>
      </c>
      <c r="F344" s="179" t="n">
        <v>1.8</v>
      </c>
      <c r="G344" s="189"/>
      <c r="H344" s="189" t="n">
        <f aca="false">C344*D344*(E344*F344)-G344</f>
        <v>10.476</v>
      </c>
      <c r="I344" s="147"/>
    </row>
    <row r="345" customFormat="false" ht="15.75" hidden="false" customHeight="true" outlineLevel="0" collapsed="false">
      <c r="A345" s="142" t="s">
        <v>1247</v>
      </c>
      <c r="B345" s="234"/>
      <c r="C345" s="144" t="n">
        <v>1</v>
      </c>
      <c r="D345" s="149" t="n">
        <v>1</v>
      </c>
      <c r="E345" s="179" t="n">
        <v>3.54</v>
      </c>
      <c r="F345" s="179" t="n">
        <v>1.8</v>
      </c>
      <c r="G345" s="189" t="n">
        <f aca="false">3*(0.8*1.8)</f>
        <v>4.32</v>
      </c>
      <c r="H345" s="189" t="n">
        <f aca="false">C345*D345*(E345*F345)-G345</f>
        <v>2.052</v>
      </c>
      <c r="I345" s="147"/>
    </row>
    <row r="346" customFormat="false" ht="15.75" hidden="false" customHeight="true" outlineLevel="0" collapsed="false">
      <c r="A346" s="142" t="s">
        <v>1247</v>
      </c>
      <c r="B346" s="234"/>
      <c r="C346" s="144" t="n">
        <v>1</v>
      </c>
      <c r="D346" s="149" t="n">
        <v>3</v>
      </c>
      <c r="E346" s="179" t="n">
        <v>1.94</v>
      </c>
      <c r="F346" s="179" t="n">
        <v>1.8</v>
      </c>
      <c r="G346" s="189"/>
      <c r="H346" s="189" t="n">
        <f aca="false">C346*D346*(E346*F346)-G346</f>
        <v>10.476</v>
      </c>
      <c r="I346" s="147"/>
    </row>
    <row r="347" customFormat="false" ht="15.75" hidden="false" customHeight="true" outlineLevel="0" collapsed="false">
      <c r="A347" s="142" t="s">
        <v>1248</v>
      </c>
      <c r="B347" s="234"/>
      <c r="C347" s="144" t="n">
        <v>1</v>
      </c>
      <c r="D347" s="149" t="n">
        <v>1</v>
      </c>
      <c r="E347" s="179" t="n">
        <v>0.6</v>
      </c>
      <c r="F347" s="179" t="n">
        <v>1</v>
      </c>
      <c r="G347" s="189"/>
      <c r="H347" s="189" t="n">
        <f aca="false">C347*D347*(E347*F347)-G347</f>
        <v>0.6</v>
      </c>
      <c r="I347" s="147"/>
    </row>
    <row r="348" customFormat="false" ht="15.75" hidden="false" customHeight="true" outlineLevel="0" collapsed="false">
      <c r="B348" s="234"/>
      <c r="D348" s="149"/>
      <c r="E348" s="179"/>
      <c r="F348" s="179"/>
      <c r="G348" s="235" t="s">
        <v>1249</v>
      </c>
      <c r="H348" s="235" t="n">
        <f aca="false">SUM(H343:H347)</f>
        <v>25.656</v>
      </c>
      <c r="I348" s="147"/>
    </row>
    <row r="349" customFormat="false" ht="15.75" hidden="false" customHeight="true" outlineLevel="0" collapsed="false">
      <c r="B349" s="160" t="s">
        <v>1158</v>
      </c>
      <c r="D349" s="149"/>
      <c r="E349" s="179"/>
      <c r="F349" s="179"/>
      <c r="G349" s="235"/>
      <c r="H349" s="236" t="n">
        <f aca="false">H348+H340</f>
        <v>51.312</v>
      </c>
      <c r="I349" s="147"/>
    </row>
    <row r="350" customFormat="false" ht="15.75" hidden="false" customHeight="true" outlineLevel="0" collapsed="false">
      <c r="A350" s="150"/>
      <c r="B350" s="150"/>
      <c r="C350" s="152"/>
      <c r="D350" s="149"/>
      <c r="E350" s="149"/>
      <c r="F350" s="152"/>
      <c r="G350" s="197"/>
      <c r="H350" s="182"/>
      <c r="I350" s="147"/>
    </row>
    <row r="351" customFormat="false" ht="15.75" hidden="false" customHeight="true" outlineLevel="0" collapsed="false">
      <c r="A351" s="150" t="s">
        <v>143</v>
      </c>
      <c r="B351" s="151" t="s">
        <v>1251</v>
      </c>
      <c r="C351" s="152"/>
      <c r="D351" s="149"/>
      <c r="E351" s="149"/>
      <c r="F351" s="152"/>
      <c r="G351" s="180"/>
      <c r="H351" s="208"/>
      <c r="I351" s="147"/>
    </row>
    <row r="352" customFormat="false" ht="15.75" hidden="false" customHeight="true" outlineLevel="0" collapsed="false">
      <c r="A352" s="150"/>
      <c r="B352" s="150"/>
      <c r="C352" s="152"/>
      <c r="D352" s="149"/>
      <c r="E352" s="149"/>
      <c r="F352" s="152"/>
      <c r="G352" s="197"/>
      <c r="H352" s="182"/>
      <c r="I352" s="147"/>
    </row>
    <row r="353" customFormat="false" ht="27" hidden="false" customHeight="true" outlineLevel="0" collapsed="false">
      <c r="A353" s="150" t="s">
        <v>145</v>
      </c>
      <c r="B353" s="157" t="s">
        <v>146</v>
      </c>
      <c r="C353" s="152" t="s">
        <v>1090</v>
      </c>
      <c r="D353" s="149" t="n">
        <f aca="false">H382</f>
        <v>114.4</v>
      </c>
      <c r="E353" s="149"/>
      <c r="F353" s="152"/>
      <c r="G353" s="197"/>
      <c r="H353" s="182"/>
      <c r="I353" s="147"/>
    </row>
    <row r="354" customFormat="false" ht="21.75" hidden="false" customHeight="true" outlineLevel="0" collapsed="false">
      <c r="A354" s="237" t="s">
        <v>1252</v>
      </c>
      <c r="B354" s="156"/>
      <c r="C354" s="238"/>
      <c r="D354" s="239"/>
      <c r="E354" s="240"/>
      <c r="F354" s="147"/>
      <c r="G354" s="213"/>
      <c r="I354" s="147"/>
    </row>
    <row r="355" customFormat="false" ht="19.5" hidden="false" customHeight="true" outlineLevel="0" collapsed="false">
      <c r="A355" s="237" t="s">
        <v>1253</v>
      </c>
      <c r="B355" s="156"/>
      <c r="C355" s="238"/>
      <c r="D355" s="239"/>
      <c r="E355" s="240"/>
      <c r="F355" s="147"/>
      <c r="G355" s="213"/>
      <c r="I355" s="147"/>
    </row>
    <row r="356" customFormat="false" ht="14.25" hidden="false" customHeight="true" outlineLevel="0" collapsed="false">
      <c r="A356" s="150" t="s">
        <v>1156</v>
      </c>
      <c r="D356" s="149"/>
      <c r="E356" s="179"/>
      <c r="F356" s="241"/>
      <c r="G356" s="242"/>
      <c r="H356" s="179"/>
      <c r="I356" s="147"/>
    </row>
    <row r="357" customFormat="false" ht="14.25" hidden="false" customHeight="true" outlineLevel="0" collapsed="false">
      <c r="A357" s="243" t="s">
        <v>1254</v>
      </c>
      <c r="B357" s="234"/>
      <c r="D357" s="149" t="s">
        <v>1160</v>
      </c>
      <c r="E357" s="176" t="s">
        <v>1255</v>
      </c>
      <c r="F357" s="176" t="s">
        <v>1256</v>
      </c>
      <c r="G357" s="199"/>
      <c r="H357" s="207" t="s">
        <v>1257</v>
      </c>
      <c r="I357" s="147"/>
    </row>
    <row r="358" customFormat="false" ht="14.25" hidden="false" customHeight="true" outlineLevel="0" collapsed="false">
      <c r="A358" s="142" t="s">
        <v>1258</v>
      </c>
      <c r="B358" s="234"/>
      <c r="D358" s="149" t="n">
        <v>35</v>
      </c>
      <c r="E358" s="179" t="n">
        <v>0.9</v>
      </c>
      <c r="F358" s="179" t="n">
        <f aca="false">(E358+0.4)</f>
        <v>1.3</v>
      </c>
      <c r="G358" s="199"/>
      <c r="H358" s="178" t="n">
        <f aca="false">D358*F358</f>
        <v>45.5</v>
      </c>
      <c r="I358" s="147"/>
    </row>
    <row r="359" customFormat="false" ht="14.25" hidden="false" customHeight="true" outlineLevel="0" collapsed="false">
      <c r="A359" s="142" t="s">
        <v>1259</v>
      </c>
      <c r="B359" s="234"/>
      <c r="D359" s="149" t="n">
        <v>4</v>
      </c>
      <c r="E359" s="179" t="n">
        <v>0.9</v>
      </c>
      <c r="F359" s="179" t="n">
        <f aca="false">(E359+0.4)</f>
        <v>1.3</v>
      </c>
      <c r="G359" s="199"/>
      <c r="H359" s="178" t="n">
        <f aca="false">D359*F359</f>
        <v>5.2</v>
      </c>
      <c r="I359" s="147"/>
    </row>
    <row r="360" customFormat="false" ht="14.25" hidden="false" customHeight="true" outlineLevel="0" collapsed="false">
      <c r="A360" s="142" t="s">
        <v>1260</v>
      </c>
      <c r="B360" s="234"/>
      <c r="D360" s="149" t="n">
        <v>2</v>
      </c>
      <c r="E360" s="179" t="n">
        <v>0.9</v>
      </c>
      <c r="F360" s="179" t="n">
        <f aca="false">(E360+0.4)</f>
        <v>1.3</v>
      </c>
      <c r="G360" s="199"/>
      <c r="H360" s="178" t="n">
        <f aca="false">D360*F360</f>
        <v>2.6</v>
      </c>
      <c r="I360" s="147"/>
    </row>
    <row r="361" customFormat="false" ht="14.25" hidden="false" customHeight="true" outlineLevel="0" collapsed="false">
      <c r="A361" s="142" t="s">
        <v>1261</v>
      </c>
      <c r="B361" s="234"/>
      <c r="D361" s="149" t="n">
        <v>2</v>
      </c>
      <c r="E361" s="179" t="n">
        <v>0.6</v>
      </c>
      <c r="F361" s="179" t="n">
        <f aca="false">(E361+0.4)</f>
        <v>1</v>
      </c>
      <c r="G361" s="199"/>
      <c r="H361" s="178" t="n">
        <f aca="false">D361*F361</f>
        <v>2</v>
      </c>
      <c r="I361" s="147"/>
    </row>
    <row r="362" customFormat="false" ht="14.25" hidden="false" customHeight="true" outlineLevel="0" collapsed="false">
      <c r="A362" s="142" t="s">
        <v>1262</v>
      </c>
      <c r="B362" s="234"/>
      <c r="D362" s="149" t="n">
        <v>1</v>
      </c>
      <c r="E362" s="179" t="n">
        <v>0.9</v>
      </c>
      <c r="F362" s="179" t="n">
        <f aca="false">(E362+0.4)</f>
        <v>1.3</v>
      </c>
      <c r="G362" s="199"/>
      <c r="H362" s="178" t="n">
        <f aca="false">D362*F362</f>
        <v>1.3</v>
      </c>
      <c r="I362" s="147"/>
    </row>
    <row r="363" customFormat="false" ht="14.25" hidden="false" customHeight="true" outlineLevel="0" collapsed="false">
      <c r="A363" s="150"/>
      <c r="D363" s="244"/>
      <c r="E363" s="245"/>
      <c r="F363" s="245"/>
      <c r="G363" s="187" t="s">
        <v>1263</v>
      </c>
      <c r="H363" s="246" t="n">
        <f aca="false">SUM(H358:H362)</f>
        <v>56.6</v>
      </c>
      <c r="I363" s="147"/>
    </row>
    <row r="364" customFormat="false" ht="15.75" hidden="false" customHeight="true" outlineLevel="0" collapsed="false">
      <c r="A364" s="243" t="s">
        <v>1264</v>
      </c>
      <c r="D364" s="244"/>
      <c r="E364" s="245"/>
      <c r="F364" s="245"/>
      <c r="G364" s="187"/>
      <c r="H364" s="246"/>
      <c r="I364" s="147"/>
    </row>
    <row r="365" customFormat="false" ht="14.25" hidden="false" customHeight="true" outlineLevel="0" collapsed="false">
      <c r="A365" s="142" t="s">
        <v>1265</v>
      </c>
      <c r="D365" s="149" t="n">
        <v>1</v>
      </c>
      <c r="E365" s="179" t="n">
        <v>3</v>
      </c>
      <c r="F365" s="179" t="n">
        <f aca="false">E365+0.4</f>
        <v>3.4</v>
      </c>
      <c r="G365" s="187"/>
      <c r="H365" s="178" t="n">
        <f aca="false">D365*F365</f>
        <v>3.4</v>
      </c>
      <c r="I365" s="147"/>
    </row>
    <row r="366" customFormat="false" ht="14.25" hidden="false" customHeight="true" outlineLevel="0" collapsed="false">
      <c r="A366" s="233"/>
      <c r="B366" s="234"/>
      <c r="D366" s="149"/>
      <c r="E366" s="176"/>
      <c r="F366" s="176"/>
      <c r="G366" s="187" t="s">
        <v>1266</v>
      </c>
      <c r="H366" s="246" t="n">
        <f aca="false">SUM(H365:H365)</f>
        <v>3.4</v>
      </c>
      <c r="I366" s="147"/>
    </row>
    <row r="367" customFormat="false" ht="14.25" hidden="false" customHeight="true" outlineLevel="0" collapsed="false">
      <c r="A367" s="243" t="s">
        <v>1267</v>
      </c>
      <c r="B367" s="234"/>
      <c r="D367" s="149"/>
      <c r="E367" s="176"/>
      <c r="F367" s="176"/>
      <c r="G367" s="199"/>
      <c r="H367" s="207"/>
      <c r="I367" s="147"/>
    </row>
    <row r="368" customFormat="false" ht="14.25" hidden="false" customHeight="true" outlineLevel="0" collapsed="false">
      <c r="A368" s="142" t="s">
        <v>1268</v>
      </c>
      <c r="D368" s="149" t="n">
        <v>1</v>
      </c>
      <c r="E368" s="176" t="n">
        <v>1.5</v>
      </c>
      <c r="F368" s="176" t="n">
        <f aca="false">(E368+0.4)*2</f>
        <v>3.8</v>
      </c>
      <c r="G368" s="199"/>
      <c r="H368" s="247" t="n">
        <f aca="false">D368*F368</f>
        <v>3.8</v>
      </c>
      <c r="I368" s="147"/>
    </row>
    <row r="369" customFormat="false" ht="14.25" hidden="false" customHeight="true" outlineLevel="0" collapsed="false">
      <c r="A369" s="248" t="s">
        <v>1269</v>
      </c>
      <c r="B369" s="248"/>
      <c r="D369" s="149" t="n">
        <f aca="false">1+1</f>
        <v>2</v>
      </c>
      <c r="E369" s="176" t="n">
        <v>2.8</v>
      </c>
      <c r="F369" s="176" t="n">
        <f aca="false">(E369+0.4)*2</f>
        <v>6.4</v>
      </c>
      <c r="G369" s="199"/>
      <c r="H369" s="247" t="n">
        <f aca="false">D369*F369</f>
        <v>12.8</v>
      </c>
      <c r="I369" s="147"/>
    </row>
    <row r="370" customFormat="false" ht="14.25" hidden="false" customHeight="true" outlineLevel="0" collapsed="false">
      <c r="A370" s="142" t="s">
        <v>1270</v>
      </c>
      <c r="D370" s="149" t="n">
        <v>1</v>
      </c>
      <c r="E370" s="176" t="n">
        <v>2</v>
      </c>
      <c r="F370" s="176" t="n">
        <f aca="false">(E370+0.4)*2</f>
        <v>4.8</v>
      </c>
      <c r="G370" s="199"/>
      <c r="H370" s="247" t="n">
        <f aca="false">D370*F370</f>
        <v>4.8</v>
      </c>
      <c r="I370" s="147"/>
    </row>
    <row r="371" customFormat="false" ht="14.25" hidden="false" customHeight="true" outlineLevel="0" collapsed="false">
      <c r="A371" s="231" t="s">
        <v>1271</v>
      </c>
      <c r="B371" s="231"/>
      <c r="D371" s="149" t="n">
        <f aca="false">2</f>
        <v>2</v>
      </c>
      <c r="E371" s="176" t="n">
        <v>0.6</v>
      </c>
      <c r="F371" s="176" t="n">
        <f aca="false">(E371+0.4)*2</f>
        <v>2</v>
      </c>
      <c r="G371" s="199"/>
      <c r="H371" s="247" t="n">
        <f aca="false">D371*F371</f>
        <v>4</v>
      </c>
      <c r="I371" s="147"/>
    </row>
    <row r="372" customFormat="false" ht="14.25" hidden="false" customHeight="true" outlineLevel="0" collapsed="false">
      <c r="A372" s="231" t="s">
        <v>1272</v>
      </c>
      <c r="B372" s="234"/>
      <c r="D372" s="149" t="n">
        <v>1</v>
      </c>
      <c r="E372" s="176" t="n">
        <v>1.5</v>
      </c>
      <c r="F372" s="176" t="n">
        <f aca="false">(E372+0.4)*2</f>
        <v>3.8</v>
      </c>
      <c r="G372" s="199"/>
      <c r="H372" s="247" t="n">
        <f aca="false">D372*F372</f>
        <v>3.8</v>
      </c>
      <c r="I372" s="147"/>
    </row>
    <row r="373" customFormat="false" ht="14.25" hidden="false" customHeight="true" outlineLevel="0" collapsed="false">
      <c r="A373" s="233"/>
      <c r="B373" s="234"/>
      <c r="D373" s="149"/>
      <c r="E373" s="176"/>
      <c r="F373" s="176"/>
      <c r="G373" s="249" t="s">
        <v>1273</v>
      </c>
      <c r="H373" s="246" t="n">
        <f aca="false">SUM(H368:H372)</f>
        <v>29.2</v>
      </c>
      <c r="I373" s="147"/>
    </row>
    <row r="374" customFormat="false" ht="14.25" hidden="false" customHeight="true" outlineLevel="0" collapsed="false">
      <c r="A374" s="243" t="s">
        <v>1274</v>
      </c>
      <c r="B374" s="234"/>
      <c r="D374" s="149"/>
      <c r="E374" s="176"/>
      <c r="F374" s="176"/>
      <c r="G374" s="249"/>
      <c r="H374" s="246"/>
      <c r="I374" s="147"/>
    </row>
    <row r="375" customFormat="false" ht="14.25" hidden="false" customHeight="true" outlineLevel="0" collapsed="false">
      <c r="A375" s="142" t="s">
        <v>1275</v>
      </c>
      <c r="D375" s="149" t="n">
        <v>1</v>
      </c>
      <c r="E375" s="179" t="n">
        <v>2</v>
      </c>
      <c r="F375" s="179" t="n">
        <f aca="false">(E375+0.4)*2</f>
        <v>4.8</v>
      </c>
      <c r="G375" s="199"/>
      <c r="H375" s="187" t="n">
        <f aca="false">D375*F375</f>
        <v>4.8</v>
      </c>
      <c r="I375" s="147"/>
    </row>
    <row r="376" customFormat="false" ht="14.25" hidden="false" customHeight="true" outlineLevel="0" collapsed="false">
      <c r="A376" s="142" t="s">
        <v>1276</v>
      </c>
      <c r="D376" s="149" t="n">
        <v>1</v>
      </c>
      <c r="E376" s="179" t="n">
        <v>1.4</v>
      </c>
      <c r="F376" s="179" t="n">
        <f aca="false">(E376+0.4)*2</f>
        <v>3.6</v>
      </c>
      <c r="G376" s="199"/>
      <c r="H376" s="187" t="n">
        <f aca="false">D376*F376</f>
        <v>3.6</v>
      </c>
      <c r="I376" s="147"/>
    </row>
    <row r="377" customFormat="false" ht="14.25" hidden="false" customHeight="true" outlineLevel="0" collapsed="false">
      <c r="A377" s="142" t="s">
        <v>1277</v>
      </c>
      <c r="D377" s="149" t="n">
        <v>1</v>
      </c>
      <c r="E377" s="179" t="n">
        <v>1.4</v>
      </c>
      <c r="F377" s="179" t="n">
        <f aca="false">(E377+0.4)*2</f>
        <v>3.6</v>
      </c>
      <c r="G377" s="199"/>
      <c r="H377" s="187" t="n">
        <f aca="false">D377*F377</f>
        <v>3.6</v>
      </c>
      <c r="I377" s="147"/>
    </row>
    <row r="378" customFormat="false" ht="14.25" hidden="false" customHeight="true" outlineLevel="0" collapsed="false">
      <c r="A378" s="142" t="s">
        <v>1278</v>
      </c>
      <c r="D378" s="149" t="n">
        <v>1</v>
      </c>
      <c r="E378" s="179" t="n">
        <v>1.4</v>
      </c>
      <c r="F378" s="179" t="n">
        <f aca="false">(E378+0.4)*2</f>
        <v>3.6</v>
      </c>
      <c r="G378" s="199"/>
      <c r="H378" s="187" t="n">
        <f aca="false">D378*F378</f>
        <v>3.6</v>
      </c>
      <c r="I378" s="147"/>
    </row>
    <row r="379" customFormat="false" ht="14.25" hidden="false" customHeight="true" outlineLevel="0" collapsed="false">
      <c r="A379" s="142" t="s">
        <v>1279</v>
      </c>
      <c r="D379" s="149" t="n">
        <v>2</v>
      </c>
      <c r="E379" s="179" t="n">
        <v>2</v>
      </c>
      <c r="F379" s="179" t="n">
        <f aca="false">(E379+0.4)*2</f>
        <v>4.8</v>
      </c>
      <c r="G379" s="199"/>
      <c r="H379" s="187" t="n">
        <f aca="false">D379*F379</f>
        <v>9.6</v>
      </c>
      <c r="I379" s="147"/>
    </row>
    <row r="380" customFormat="false" ht="14.25" hidden="false" customHeight="true" outlineLevel="0" collapsed="false">
      <c r="A380" s="233"/>
      <c r="B380" s="234"/>
      <c r="D380" s="149"/>
      <c r="E380" s="176"/>
      <c r="F380" s="176"/>
      <c r="G380" s="249" t="s">
        <v>1280</v>
      </c>
      <c r="H380" s="246" t="n">
        <f aca="false">SUM(H375:H379)</f>
        <v>25.2</v>
      </c>
      <c r="I380" s="147"/>
    </row>
    <row r="381" customFormat="false" ht="14.25" hidden="false" customHeight="true" outlineLevel="0" collapsed="false">
      <c r="A381" s="233"/>
      <c r="B381" s="234"/>
      <c r="D381" s="149"/>
      <c r="E381" s="176"/>
      <c r="F381" s="176"/>
      <c r="G381" s="199"/>
      <c r="H381" s="207"/>
      <c r="I381" s="147"/>
    </row>
    <row r="382" customFormat="false" ht="14.25" hidden="false" customHeight="true" outlineLevel="0" collapsed="false">
      <c r="A382" s="250"/>
      <c r="B382" s="160" t="s">
        <v>1158</v>
      </c>
      <c r="C382" s="161"/>
      <c r="D382" s="251"/>
      <c r="E382" s="209"/>
      <c r="F382" s="252"/>
      <c r="G382" s="253"/>
      <c r="H382" s="202" t="n">
        <f aca="false">ROUND(SUM(H363+H366+H373+H380),2)</f>
        <v>114.4</v>
      </c>
      <c r="I382" s="147"/>
    </row>
    <row r="383" customFormat="false" ht="29.25" hidden="false" customHeight="true" outlineLevel="0" collapsed="false">
      <c r="A383" s="254" t="s">
        <v>1281</v>
      </c>
      <c r="B383" s="150" t="s">
        <v>1282</v>
      </c>
      <c r="C383" s="255"/>
      <c r="D383" s="256"/>
      <c r="E383" s="256"/>
      <c r="F383" s="257"/>
      <c r="G383" s="258"/>
      <c r="H383" s="259" t="s">
        <v>1283</v>
      </c>
      <c r="I383" s="147"/>
    </row>
    <row r="384" customFormat="false" ht="15.75" hidden="false" customHeight="true" outlineLevel="0" collapsed="false">
      <c r="A384" s="237"/>
      <c r="B384" s="260"/>
      <c r="C384" s="238"/>
      <c r="D384" s="261"/>
      <c r="E384" s="259" t="s">
        <v>1158</v>
      </c>
      <c r="F384" s="257"/>
      <c r="G384" s="258"/>
      <c r="H384" s="262" t="n">
        <f aca="false">H382*0.1*0.1</f>
        <v>1.144</v>
      </c>
      <c r="I384" s="147"/>
    </row>
    <row r="385" customFormat="false" ht="15.75" hidden="false" customHeight="true" outlineLevel="0" collapsed="false">
      <c r="A385" s="250"/>
      <c r="B385" s="172"/>
      <c r="C385" s="172"/>
      <c r="D385" s="149"/>
      <c r="E385" s="176"/>
      <c r="F385" s="263"/>
      <c r="G385" s="178"/>
      <c r="H385" s="179"/>
      <c r="I385" s="147"/>
    </row>
    <row r="386" customFormat="false" ht="15.75" hidden="false" customHeight="true" outlineLevel="0" collapsed="false">
      <c r="A386" s="150" t="s">
        <v>147</v>
      </c>
      <c r="B386" s="151" t="s">
        <v>148</v>
      </c>
      <c r="C386" s="152"/>
      <c r="D386" s="149"/>
      <c r="E386" s="149"/>
      <c r="F386" s="152"/>
      <c r="G386" s="180"/>
      <c r="H386" s="208"/>
      <c r="I386" s="147"/>
    </row>
    <row r="387" customFormat="false" ht="15.75" hidden="false" customHeight="true" outlineLevel="0" collapsed="false">
      <c r="A387" s="150"/>
      <c r="B387" s="151"/>
      <c r="C387" s="152"/>
      <c r="D387" s="149"/>
      <c r="E387" s="149"/>
      <c r="F387" s="152"/>
      <c r="G387" s="180"/>
      <c r="H387" s="208"/>
      <c r="I387" s="147"/>
    </row>
    <row r="388" customFormat="false" ht="43.5" hidden="false" customHeight="true" outlineLevel="0" collapsed="false">
      <c r="A388" s="150" t="s">
        <v>149</v>
      </c>
      <c r="B388" s="231" t="s">
        <v>1284</v>
      </c>
      <c r="C388" s="152" t="s">
        <v>1084</v>
      </c>
      <c r="D388" s="149" t="n">
        <f aca="false">H634</f>
        <v>1978.099</v>
      </c>
      <c r="E388" s="149"/>
      <c r="F388" s="264"/>
      <c r="G388" s="197"/>
      <c r="H388" s="198"/>
      <c r="I388" s="147"/>
    </row>
    <row r="389" customFormat="false" ht="15.75" hidden="false" customHeight="true" outlineLevel="0" collapsed="false">
      <c r="B389" s="265"/>
      <c r="C389" s="266"/>
      <c r="D389" s="149"/>
      <c r="E389" s="179"/>
      <c r="F389" s="201"/>
      <c r="G389" s="213"/>
      <c r="H389" s="201"/>
      <c r="I389" s="147"/>
    </row>
    <row r="390" customFormat="false" ht="15.75" hidden="false" customHeight="true" outlineLevel="0" collapsed="false">
      <c r="B390" s="265"/>
      <c r="C390" s="266"/>
      <c r="D390" s="149"/>
      <c r="E390" s="179"/>
      <c r="F390" s="201"/>
      <c r="G390" s="213"/>
      <c r="H390" s="201"/>
      <c r="I390" s="147"/>
    </row>
    <row r="391" customFormat="false" ht="15.75" hidden="false" customHeight="true" outlineLevel="0" collapsed="false">
      <c r="B391" s="265"/>
      <c r="C391" s="266"/>
      <c r="D391" s="149"/>
      <c r="E391" s="179"/>
      <c r="F391" s="201"/>
      <c r="G391" s="213"/>
      <c r="H391" s="201"/>
      <c r="I391" s="147"/>
    </row>
    <row r="392" customFormat="false" ht="15.75" hidden="false" customHeight="true" outlineLevel="0" collapsed="false">
      <c r="B392" s="265"/>
      <c r="C392" s="266"/>
      <c r="D392" s="149"/>
      <c r="E392" s="179"/>
      <c r="F392" s="201"/>
      <c r="G392" s="213"/>
      <c r="H392" s="201"/>
      <c r="I392" s="147"/>
    </row>
    <row r="393" customFormat="false" ht="15.75" hidden="false" customHeight="true" outlineLevel="0" collapsed="false">
      <c r="B393" s="265"/>
      <c r="C393" s="266"/>
      <c r="D393" s="149"/>
      <c r="E393" s="179"/>
      <c r="F393" s="201"/>
      <c r="G393" s="213"/>
      <c r="H393" s="201"/>
      <c r="I393" s="147"/>
    </row>
    <row r="394" customFormat="false" ht="15.75" hidden="false" customHeight="true" outlineLevel="0" collapsed="false">
      <c r="B394" s="265"/>
      <c r="C394" s="266"/>
      <c r="D394" s="149"/>
      <c r="E394" s="179"/>
      <c r="F394" s="201"/>
      <c r="G394" s="213"/>
      <c r="H394" s="201"/>
      <c r="I394" s="147"/>
    </row>
    <row r="395" customFormat="false" ht="15.75" hidden="false" customHeight="true" outlineLevel="0" collapsed="false">
      <c r="B395" s="265"/>
      <c r="C395" s="266"/>
      <c r="D395" s="149"/>
      <c r="E395" s="179"/>
      <c r="F395" s="201"/>
      <c r="G395" s="213"/>
      <c r="H395" s="201"/>
      <c r="I395" s="147"/>
    </row>
    <row r="396" customFormat="false" ht="15.75" hidden="false" customHeight="true" outlineLevel="0" collapsed="false">
      <c r="B396" s="265"/>
      <c r="C396" s="266"/>
      <c r="D396" s="149"/>
      <c r="E396" s="179"/>
      <c r="F396" s="201"/>
      <c r="G396" s="213"/>
      <c r="H396" s="201"/>
      <c r="I396" s="147"/>
    </row>
    <row r="397" customFormat="false" ht="15.75" hidden="false" customHeight="true" outlineLevel="0" collapsed="false">
      <c r="B397" s="265"/>
      <c r="C397" s="266"/>
      <c r="D397" s="149"/>
      <c r="E397" s="179"/>
      <c r="F397" s="201"/>
      <c r="G397" s="213"/>
      <c r="H397" s="201"/>
      <c r="I397" s="147"/>
    </row>
    <row r="398" customFormat="false" ht="15.75" hidden="false" customHeight="true" outlineLevel="0" collapsed="false">
      <c r="B398" s="265"/>
      <c r="C398" s="266"/>
      <c r="D398" s="149"/>
      <c r="E398" s="179"/>
      <c r="F398" s="201"/>
      <c r="G398" s="213"/>
      <c r="H398" s="201"/>
      <c r="I398" s="147"/>
    </row>
    <row r="399" customFormat="false" ht="15.75" hidden="false" customHeight="true" outlineLevel="0" collapsed="false">
      <c r="B399" s="265"/>
      <c r="C399" s="266"/>
      <c r="D399" s="149"/>
      <c r="E399" s="179"/>
      <c r="F399" s="201"/>
      <c r="G399" s="213"/>
      <c r="H399" s="201"/>
      <c r="I399" s="147"/>
    </row>
    <row r="400" customFormat="false" ht="15.75" hidden="false" customHeight="true" outlineLevel="0" collapsed="false">
      <c r="B400" s="265"/>
      <c r="C400" s="266"/>
      <c r="D400" s="149"/>
      <c r="E400" s="179"/>
      <c r="F400" s="201"/>
      <c r="G400" s="213"/>
      <c r="H400" s="201"/>
      <c r="I400" s="147"/>
    </row>
    <row r="401" customFormat="false" ht="15.75" hidden="false" customHeight="true" outlineLevel="0" collapsed="false">
      <c r="B401" s="265"/>
      <c r="C401" s="266"/>
      <c r="D401" s="149"/>
      <c r="E401" s="179"/>
      <c r="F401" s="201"/>
      <c r="G401" s="213"/>
      <c r="H401" s="201"/>
      <c r="I401" s="147"/>
    </row>
    <row r="402" customFormat="false" ht="15.75" hidden="false" customHeight="true" outlineLevel="0" collapsed="false">
      <c r="B402" s="265"/>
      <c r="C402" s="266"/>
      <c r="D402" s="149"/>
      <c r="E402" s="179"/>
      <c r="F402" s="201"/>
      <c r="G402" s="213"/>
      <c r="H402" s="201"/>
      <c r="I402" s="147"/>
    </row>
    <row r="403" customFormat="false" ht="15.75" hidden="false" customHeight="true" outlineLevel="0" collapsed="false">
      <c r="B403" s="267"/>
      <c r="C403" s="268"/>
      <c r="D403" s="251"/>
      <c r="E403" s="252"/>
      <c r="F403" s="201"/>
      <c r="G403" s="213"/>
      <c r="H403" s="201"/>
      <c r="I403" s="147"/>
    </row>
    <row r="404" customFormat="false" ht="15.75" hidden="false" customHeight="true" outlineLevel="0" collapsed="false">
      <c r="B404" s="267"/>
      <c r="C404" s="268"/>
      <c r="D404" s="251"/>
      <c r="E404" s="252"/>
      <c r="F404" s="201"/>
      <c r="G404" s="213"/>
      <c r="H404" s="201"/>
      <c r="I404" s="147"/>
    </row>
    <row r="405" customFormat="false" ht="15.75" hidden="false" customHeight="true" outlineLevel="0" collapsed="false">
      <c r="B405" s="267"/>
      <c r="C405" s="268"/>
      <c r="D405" s="251"/>
      <c r="E405" s="252"/>
      <c r="F405" s="201"/>
      <c r="G405" s="213"/>
      <c r="H405" s="201"/>
      <c r="I405" s="147"/>
    </row>
    <row r="406" customFormat="false" ht="15.75" hidden="false" customHeight="true" outlineLevel="0" collapsed="false">
      <c r="B406" s="267"/>
      <c r="C406" s="268"/>
      <c r="D406" s="251"/>
      <c r="E406" s="252"/>
      <c r="F406" s="201"/>
      <c r="G406" s="213"/>
      <c r="H406" s="201"/>
      <c r="I406" s="147"/>
    </row>
    <row r="407" customFormat="false" ht="15.75" hidden="false" customHeight="true" outlineLevel="0" collapsed="false">
      <c r="B407" s="267"/>
      <c r="C407" s="268"/>
      <c r="D407" s="251"/>
      <c r="E407" s="252"/>
      <c r="F407" s="201"/>
      <c r="G407" s="213"/>
      <c r="H407" s="201"/>
      <c r="I407" s="147"/>
    </row>
    <row r="408" customFormat="false" ht="15.75" hidden="false" customHeight="true" outlineLevel="0" collapsed="false">
      <c r="B408" s="267"/>
      <c r="C408" s="268"/>
      <c r="D408" s="251"/>
      <c r="E408" s="252"/>
      <c r="F408" s="201"/>
      <c r="G408" s="213"/>
      <c r="H408" s="201"/>
      <c r="I408" s="147"/>
    </row>
    <row r="409" customFormat="false" ht="15.75" hidden="false" customHeight="true" outlineLevel="0" collapsed="false">
      <c r="B409" s="267"/>
      <c r="C409" s="268"/>
      <c r="D409" s="251"/>
      <c r="E409" s="252"/>
      <c r="F409" s="201"/>
      <c r="G409" s="213"/>
      <c r="H409" s="201"/>
      <c r="I409" s="147"/>
    </row>
    <row r="410" customFormat="false" ht="15.75" hidden="false" customHeight="true" outlineLevel="0" collapsed="false">
      <c r="B410" s="267"/>
      <c r="C410" s="268"/>
      <c r="D410" s="251"/>
      <c r="E410" s="252"/>
      <c r="F410" s="201"/>
      <c r="G410" s="213"/>
      <c r="H410" s="201"/>
      <c r="I410" s="147"/>
    </row>
    <row r="411" customFormat="false" ht="15.75" hidden="false" customHeight="true" outlineLevel="0" collapsed="false">
      <c r="B411" s="267"/>
      <c r="C411" s="268"/>
      <c r="D411" s="251"/>
      <c r="E411" s="252"/>
      <c r="F411" s="201"/>
      <c r="G411" s="213"/>
      <c r="H411" s="201"/>
      <c r="I411" s="147"/>
    </row>
    <row r="412" customFormat="false" ht="15.75" hidden="false" customHeight="true" outlineLevel="0" collapsed="false">
      <c r="B412" s="267"/>
      <c r="C412" s="268"/>
      <c r="D412" s="251"/>
      <c r="E412" s="252"/>
      <c r="F412" s="201"/>
      <c r="G412" s="213"/>
      <c r="H412" s="201"/>
      <c r="I412" s="147"/>
    </row>
    <row r="413" customFormat="false" ht="15.75" hidden="false" customHeight="true" outlineLevel="0" collapsed="false">
      <c r="B413" s="267"/>
      <c r="C413" s="268"/>
      <c r="D413" s="251"/>
      <c r="E413" s="252"/>
      <c r="F413" s="201"/>
      <c r="G413" s="213"/>
      <c r="H413" s="201"/>
      <c r="I413" s="147"/>
    </row>
    <row r="414" customFormat="false" ht="15.75" hidden="false" customHeight="true" outlineLevel="0" collapsed="false">
      <c r="A414" s="142" t="s">
        <v>1285</v>
      </c>
      <c r="B414" s="267"/>
      <c r="C414" s="268"/>
      <c r="D414" s="251"/>
      <c r="E414" s="252"/>
      <c r="F414" s="201"/>
      <c r="G414" s="213"/>
      <c r="H414" s="201"/>
      <c r="I414" s="147"/>
    </row>
    <row r="415" customFormat="false" ht="15.75" hidden="false" customHeight="true" outlineLevel="0" collapsed="false">
      <c r="A415" s="243" t="s">
        <v>1185</v>
      </c>
      <c r="B415" s="267"/>
      <c r="C415" s="268"/>
      <c r="D415" s="251"/>
      <c r="E415" s="179" t="s">
        <v>1242</v>
      </c>
      <c r="F415" s="201" t="s">
        <v>1243</v>
      </c>
      <c r="G415" s="187" t="s">
        <v>1286</v>
      </c>
      <c r="H415" s="187" t="s">
        <v>1155</v>
      </c>
      <c r="I415" s="147"/>
    </row>
    <row r="416" customFormat="false" ht="15.75" hidden="false" customHeight="true" outlineLevel="0" collapsed="false">
      <c r="A416" s="150" t="s">
        <v>1287</v>
      </c>
      <c r="B416" s="265"/>
      <c r="C416" s="266"/>
      <c r="D416" s="149"/>
      <c r="E416" s="179"/>
      <c r="F416" s="201"/>
      <c r="G416" s="178"/>
      <c r="H416" s="189"/>
      <c r="I416" s="147"/>
    </row>
    <row r="417" customFormat="false" ht="15.75" hidden="false" customHeight="true" outlineLevel="0" collapsed="false">
      <c r="A417" s="150" t="s">
        <v>1288</v>
      </c>
      <c r="B417" s="265"/>
      <c r="C417" s="266"/>
      <c r="D417" s="149"/>
      <c r="E417" s="185" t="n">
        <v>1.6</v>
      </c>
      <c r="F417" s="201" t="n">
        <v>2.85</v>
      </c>
      <c r="G417" s="178"/>
      <c r="H417" s="189" t="n">
        <f aca="false">(E417*F417)-G417</f>
        <v>4.56</v>
      </c>
      <c r="I417" s="147"/>
    </row>
    <row r="418" customFormat="false" ht="15.75" hidden="false" customHeight="true" outlineLevel="0" collapsed="false">
      <c r="A418" s="150" t="s">
        <v>1289</v>
      </c>
      <c r="B418" s="265"/>
      <c r="C418" s="266"/>
      <c r="D418" s="149"/>
      <c r="E418" s="185" t="s">
        <v>1290</v>
      </c>
      <c r="F418" s="201" t="n">
        <v>2.85</v>
      </c>
      <c r="G418" s="269"/>
      <c r="H418" s="189" t="n">
        <f aca="false">(E418*F418)-G418</f>
        <v>10.545</v>
      </c>
      <c r="I418" s="147"/>
    </row>
    <row r="419" customFormat="false" ht="15.75" hidden="false" customHeight="true" outlineLevel="0" collapsed="false">
      <c r="A419" s="150" t="s">
        <v>1291</v>
      </c>
      <c r="B419" s="234"/>
      <c r="D419" s="149"/>
      <c r="E419" s="179" t="n">
        <v>1.29</v>
      </c>
      <c r="F419" s="201" t="n">
        <v>2.85</v>
      </c>
      <c r="G419" s="178"/>
      <c r="H419" s="189" t="n">
        <f aca="false">(E419*F419)-G419</f>
        <v>3.6765</v>
      </c>
      <c r="I419" s="147"/>
    </row>
    <row r="420" customFormat="false" ht="15.75" hidden="false" customHeight="true" outlineLevel="0" collapsed="false">
      <c r="A420" s="150" t="s">
        <v>1292</v>
      </c>
      <c r="B420" s="234"/>
      <c r="D420" s="149"/>
      <c r="E420" s="179" t="n">
        <v>1.3</v>
      </c>
      <c r="F420" s="201" t="n">
        <v>2.85</v>
      </c>
      <c r="G420" s="178"/>
      <c r="H420" s="189" t="n">
        <f aca="false">(E420*F420)-G420</f>
        <v>3.705</v>
      </c>
      <c r="I420" s="147"/>
    </row>
    <row r="421" customFormat="false" ht="15.75" hidden="false" customHeight="true" outlineLevel="0" collapsed="false">
      <c r="A421" s="150" t="s">
        <v>1293</v>
      </c>
      <c r="B421" s="234"/>
      <c r="D421" s="149"/>
      <c r="E421" s="179" t="n">
        <v>3.31</v>
      </c>
      <c r="F421" s="201" t="n">
        <v>2.85</v>
      </c>
      <c r="G421" s="178"/>
      <c r="H421" s="189" t="n">
        <f aca="false">(E421*F421)-G421</f>
        <v>9.4335</v>
      </c>
      <c r="I421" s="147"/>
    </row>
    <row r="422" customFormat="false" ht="15.75" hidden="false" customHeight="true" outlineLevel="0" collapsed="false">
      <c r="A422" s="150" t="s">
        <v>1294</v>
      </c>
      <c r="B422" s="234"/>
      <c r="D422" s="149"/>
      <c r="E422" s="179" t="n">
        <v>3.3</v>
      </c>
      <c r="F422" s="201" t="n">
        <v>1.8</v>
      </c>
      <c r="G422" s="178"/>
      <c r="H422" s="189" t="n">
        <f aca="false">(E422*F422)-G422</f>
        <v>5.94</v>
      </c>
      <c r="I422" s="147"/>
    </row>
    <row r="423" customFormat="false" ht="15.75" hidden="false" customHeight="true" outlineLevel="0" collapsed="false">
      <c r="A423" s="150" t="s">
        <v>1295</v>
      </c>
      <c r="B423" s="234"/>
      <c r="D423" s="149"/>
      <c r="E423" s="179" t="n">
        <v>2.94</v>
      </c>
      <c r="F423" s="201" t="n">
        <v>2.85</v>
      </c>
      <c r="G423" s="178"/>
      <c r="H423" s="189" t="n">
        <f aca="false">(E423*F423)-G423</f>
        <v>8.379</v>
      </c>
      <c r="I423" s="147"/>
    </row>
    <row r="424" customFormat="false" ht="15.75" hidden="false" customHeight="true" outlineLevel="0" collapsed="false">
      <c r="A424" s="150" t="s">
        <v>1296</v>
      </c>
      <c r="B424" s="234"/>
      <c r="D424" s="149"/>
      <c r="E424" s="179" t="n">
        <v>1.71</v>
      </c>
      <c r="F424" s="201" t="n">
        <v>2.85</v>
      </c>
      <c r="G424" s="178"/>
      <c r="H424" s="189" t="n">
        <f aca="false">(E424*F424)-G424</f>
        <v>4.8735</v>
      </c>
      <c r="I424" s="147"/>
    </row>
    <row r="425" customFormat="false" ht="15.75" hidden="false" customHeight="true" outlineLevel="0" collapsed="false">
      <c r="A425" s="150" t="s">
        <v>1297</v>
      </c>
      <c r="B425" s="234"/>
      <c r="D425" s="149"/>
      <c r="E425" s="179" t="n">
        <v>8.03</v>
      </c>
      <c r="F425" s="201" t="n">
        <v>2.85</v>
      </c>
      <c r="G425" s="178" t="n">
        <f aca="false">((3*2.1)-2)</f>
        <v>4.3</v>
      </c>
      <c r="H425" s="189" t="n">
        <f aca="false">(E425*F425)-G425</f>
        <v>18.5855</v>
      </c>
      <c r="I425" s="147"/>
    </row>
    <row r="426" customFormat="false" ht="15.75" hidden="false" customHeight="true" outlineLevel="0" collapsed="false">
      <c r="A426" s="150" t="s">
        <v>1298</v>
      </c>
      <c r="B426" s="234"/>
      <c r="D426" s="149"/>
      <c r="E426" s="179" t="n">
        <v>2.02</v>
      </c>
      <c r="F426" s="201" t="n">
        <v>2.85</v>
      </c>
      <c r="G426" s="178"/>
      <c r="H426" s="189" t="n">
        <f aca="false">(E426*F426)-G426</f>
        <v>5.757</v>
      </c>
      <c r="I426" s="147"/>
    </row>
    <row r="427" customFormat="false" ht="15.75" hidden="false" customHeight="true" outlineLevel="0" collapsed="false">
      <c r="A427" s="150" t="s">
        <v>1299</v>
      </c>
      <c r="B427" s="234"/>
      <c r="D427" s="149"/>
      <c r="E427" s="179" t="n">
        <v>6.55</v>
      </c>
      <c r="F427" s="201" t="n">
        <v>2.85</v>
      </c>
      <c r="G427" s="178"/>
      <c r="H427" s="189" t="n">
        <f aca="false">(E427*F427)-G427</f>
        <v>18.6675</v>
      </c>
      <c r="I427" s="147"/>
    </row>
    <row r="428" customFormat="false" ht="15.75" hidden="false" customHeight="true" outlineLevel="0" collapsed="false">
      <c r="A428" s="150" t="s">
        <v>1300</v>
      </c>
      <c r="B428" s="234"/>
      <c r="D428" s="149"/>
      <c r="E428" s="179" t="n">
        <v>2.7</v>
      </c>
      <c r="F428" s="201" t="n">
        <v>2.85</v>
      </c>
      <c r="G428" s="178"/>
      <c r="H428" s="189" t="n">
        <f aca="false">(E428*F428)-G428</f>
        <v>7.695</v>
      </c>
      <c r="I428" s="147"/>
    </row>
    <row r="429" customFormat="false" ht="15.75" hidden="false" customHeight="true" outlineLevel="0" collapsed="false">
      <c r="A429" s="150" t="s">
        <v>1301</v>
      </c>
      <c r="B429" s="234"/>
      <c r="D429" s="149"/>
      <c r="E429" s="179" t="n">
        <v>6.48</v>
      </c>
      <c r="F429" s="201" t="n">
        <v>1.8</v>
      </c>
      <c r="G429" s="178"/>
      <c r="H429" s="189" t="n">
        <f aca="false">(E429*F429)-G429</f>
        <v>11.664</v>
      </c>
      <c r="I429" s="147"/>
    </row>
    <row r="430" customFormat="false" ht="15.75" hidden="false" customHeight="true" outlineLevel="0" collapsed="false">
      <c r="A430" s="150" t="s">
        <v>1302</v>
      </c>
      <c r="B430" s="234"/>
      <c r="D430" s="149"/>
      <c r="E430" s="179" t="n">
        <v>3.58</v>
      </c>
      <c r="F430" s="201" t="n">
        <v>2.85</v>
      </c>
      <c r="G430" s="178"/>
      <c r="H430" s="189" t="n">
        <f aca="false">(E430*F430)-G430</f>
        <v>10.203</v>
      </c>
      <c r="I430" s="147"/>
    </row>
    <row r="431" customFormat="false" ht="15.75" hidden="false" customHeight="true" outlineLevel="0" collapsed="false">
      <c r="A431" s="150"/>
      <c r="B431" s="234"/>
      <c r="D431" s="149"/>
      <c r="E431" s="179"/>
      <c r="F431" s="201"/>
      <c r="G431" s="178"/>
      <c r="H431" s="189"/>
      <c r="I431" s="147"/>
    </row>
    <row r="432" customFormat="false" ht="15.75" hidden="false" customHeight="true" outlineLevel="0" collapsed="false">
      <c r="A432" s="150"/>
      <c r="B432" s="234"/>
      <c r="C432" s="152" t="s">
        <v>1303</v>
      </c>
      <c r="D432" s="149"/>
      <c r="E432" s="270" t="n">
        <f aca="false">SUM(E416:E430)</f>
        <v>44.81</v>
      </c>
      <c r="F432" s="201"/>
      <c r="G432" s="246" t="s">
        <v>1304</v>
      </c>
      <c r="H432" s="235" t="n">
        <f aca="false">SUM(H417:H430)</f>
        <v>123.6845</v>
      </c>
      <c r="I432" s="147"/>
    </row>
    <row r="433" customFormat="false" ht="15.75" hidden="false" customHeight="true" outlineLevel="0" collapsed="false">
      <c r="A433" s="150"/>
      <c r="B433" s="234"/>
      <c r="D433" s="149"/>
      <c r="E433" s="179"/>
      <c r="F433" s="201"/>
      <c r="G433" s="178"/>
      <c r="H433" s="189"/>
      <c r="I433" s="147"/>
    </row>
    <row r="434" customFormat="false" ht="15.75" hidden="false" customHeight="true" outlineLevel="0" collapsed="false">
      <c r="A434" s="150"/>
      <c r="B434" s="234"/>
      <c r="D434" s="149"/>
      <c r="E434" s="179"/>
      <c r="F434" s="201"/>
      <c r="G434" s="178"/>
      <c r="H434" s="189"/>
      <c r="I434" s="147"/>
    </row>
    <row r="435" customFormat="false" ht="15.75" hidden="false" customHeight="true" outlineLevel="0" collapsed="false">
      <c r="A435" s="150"/>
      <c r="B435" s="234"/>
      <c r="D435" s="149"/>
      <c r="E435" s="179"/>
      <c r="F435" s="201"/>
      <c r="G435" s="178"/>
      <c r="H435" s="189"/>
      <c r="I435" s="147"/>
    </row>
    <row r="436" customFormat="false" ht="15.75" hidden="false" customHeight="true" outlineLevel="0" collapsed="false">
      <c r="A436" s="271"/>
      <c r="B436" s="160"/>
      <c r="C436" s="161"/>
      <c r="D436" s="149"/>
      <c r="E436" s="176"/>
      <c r="F436" s="200"/>
      <c r="G436" s="246"/>
      <c r="H436" s="272"/>
      <c r="I436" s="147"/>
    </row>
    <row r="437" customFormat="false" ht="15.75" hidden="false" customHeight="true" outlineLevel="0" collapsed="false">
      <c r="A437" s="150"/>
      <c r="B437" s="160"/>
      <c r="C437" s="161"/>
      <c r="D437" s="149"/>
      <c r="E437" s="179"/>
      <c r="F437" s="201"/>
      <c r="G437" s="178"/>
      <c r="H437" s="189"/>
      <c r="I437" s="147"/>
    </row>
    <row r="438" customFormat="false" ht="15.75" hidden="false" customHeight="true" outlineLevel="0" collapsed="false">
      <c r="A438" s="150"/>
      <c r="B438" s="160"/>
      <c r="C438" s="161"/>
      <c r="D438" s="149"/>
      <c r="E438" s="179"/>
      <c r="F438" s="201"/>
      <c r="G438" s="178"/>
      <c r="H438" s="189"/>
      <c r="I438" s="147"/>
    </row>
    <row r="439" customFormat="false" ht="15.75" hidden="false" customHeight="true" outlineLevel="0" collapsed="false">
      <c r="A439" s="150"/>
      <c r="B439" s="160"/>
      <c r="C439" s="161"/>
      <c r="D439" s="149"/>
      <c r="E439" s="179"/>
      <c r="F439" s="201"/>
      <c r="G439" s="178"/>
      <c r="H439" s="189"/>
      <c r="I439" s="147"/>
    </row>
    <row r="440" customFormat="false" ht="15.75" hidden="false" customHeight="true" outlineLevel="0" collapsed="false">
      <c r="A440" s="150"/>
      <c r="B440" s="160"/>
      <c r="C440" s="161"/>
      <c r="D440" s="149"/>
      <c r="E440" s="179"/>
      <c r="F440" s="201"/>
      <c r="G440" s="178"/>
      <c r="H440" s="189"/>
      <c r="I440" s="147"/>
    </row>
    <row r="441" customFormat="false" ht="15.75" hidden="false" customHeight="true" outlineLevel="0" collapsed="false">
      <c r="A441" s="150"/>
      <c r="B441" s="160"/>
      <c r="C441" s="161"/>
      <c r="D441" s="149"/>
      <c r="E441" s="179"/>
      <c r="F441" s="201"/>
      <c r="G441" s="178"/>
      <c r="H441" s="189"/>
      <c r="I441" s="147"/>
    </row>
    <row r="442" customFormat="false" ht="15.75" hidden="false" customHeight="true" outlineLevel="0" collapsed="false">
      <c r="A442" s="150"/>
      <c r="B442" s="160"/>
      <c r="C442" s="161"/>
      <c r="D442" s="149"/>
      <c r="E442" s="179"/>
      <c r="F442" s="201"/>
      <c r="G442" s="178"/>
      <c r="H442" s="189"/>
      <c r="I442" s="147"/>
    </row>
    <row r="443" customFormat="false" ht="15.75" hidden="false" customHeight="true" outlineLevel="0" collapsed="false">
      <c r="A443" s="150"/>
      <c r="B443" s="160"/>
      <c r="C443" s="161"/>
      <c r="D443" s="149"/>
      <c r="E443" s="179"/>
      <c r="F443" s="201"/>
      <c r="G443" s="178"/>
      <c r="H443" s="189"/>
      <c r="I443" s="147"/>
    </row>
    <row r="444" customFormat="false" ht="15.75" hidden="false" customHeight="true" outlineLevel="0" collapsed="false">
      <c r="A444" s="150"/>
      <c r="B444" s="160"/>
      <c r="C444" s="161"/>
      <c r="D444" s="273"/>
      <c r="E444" s="176"/>
      <c r="F444" s="200"/>
      <c r="G444" s="274"/>
      <c r="H444" s="202"/>
      <c r="I444" s="147"/>
    </row>
    <row r="445" customFormat="false" ht="15.75" hidden="false" customHeight="true" outlineLevel="0" collapsed="false">
      <c r="A445" s="271"/>
      <c r="B445" s="160"/>
      <c r="C445" s="161"/>
      <c r="D445" s="149"/>
      <c r="E445" s="176"/>
      <c r="F445" s="200"/>
      <c r="G445" s="274"/>
      <c r="H445" s="202"/>
      <c r="I445" s="147"/>
    </row>
    <row r="446" customFormat="false" ht="15.75" hidden="false" customHeight="true" outlineLevel="0" collapsed="false">
      <c r="A446" s="150"/>
      <c r="B446" s="160"/>
      <c r="C446" s="161"/>
      <c r="D446" s="149"/>
      <c r="E446" s="179"/>
      <c r="F446" s="201"/>
      <c r="G446" s="178"/>
      <c r="H446" s="189"/>
      <c r="I446" s="147"/>
    </row>
    <row r="447" customFormat="false" ht="15.75" hidden="false" customHeight="true" outlineLevel="0" collapsed="false">
      <c r="A447" s="150"/>
      <c r="B447" s="160"/>
      <c r="C447" s="161"/>
      <c r="D447" s="149"/>
      <c r="E447" s="179"/>
      <c r="F447" s="201"/>
      <c r="G447" s="178"/>
      <c r="H447" s="189"/>
      <c r="I447" s="147"/>
    </row>
    <row r="448" customFormat="false" ht="15.75" hidden="false" customHeight="true" outlineLevel="0" collapsed="false">
      <c r="A448" s="150"/>
      <c r="B448" s="160"/>
      <c r="C448" s="161"/>
      <c r="D448" s="149"/>
      <c r="E448" s="179"/>
      <c r="F448" s="201"/>
      <c r="G448" s="178"/>
      <c r="H448" s="189"/>
      <c r="I448" s="147"/>
    </row>
    <row r="449" customFormat="false" ht="15.75" hidden="false" customHeight="true" outlineLevel="0" collapsed="false">
      <c r="A449" s="150"/>
      <c r="B449" s="160"/>
      <c r="C449" s="161"/>
      <c r="D449" s="149"/>
      <c r="E449" s="179"/>
      <c r="F449" s="201"/>
      <c r="G449" s="178"/>
      <c r="H449" s="189"/>
      <c r="I449" s="147"/>
    </row>
    <row r="450" customFormat="false" ht="15.75" hidden="false" customHeight="true" outlineLevel="0" collapsed="false">
      <c r="A450" s="150"/>
      <c r="B450" s="160"/>
      <c r="C450" s="161"/>
      <c r="D450" s="149"/>
      <c r="E450" s="179"/>
      <c r="F450" s="201"/>
      <c r="G450" s="206"/>
      <c r="H450" s="189"/>
      <c r="I450" s="147"/>
    </row>
    <row r="451" customFormat="false" ht="15.75" hidden="false" customHeight="true" outlineLevel="0" collapsed="false">
      <c r="A451" s="150"/>
      <c r="B451" s="160"/>
      <c r="C451" s="161"/>
      <c r="D451" s="149"/>
      <c r="E451" s="179"/>
      <c r="F451" s="201"/>
      <c r="G451" s="206"/>
      <c r="H451" s="189"/>
      <c r="I451" s="147"/>
    </row>
    <row r="452" customFormat="false" ht="15.75" hidden="false" customHeight="true" outlineLevel="0" collapsed="false">
      <c r="A452" s="150"/>
      <c r="B452" s="160"/>
      <c r="C452" s="161"/>
      <c r="D452" s="149"/>
      <c r="E452" s="179"/>
      <c r="F452" s="201"/>
      <c r="G452" s="206"/>
      <c r="H452" s="189"/>
      <c r="I452" s="147"/>
    </row>
    <row r="453" customFormat="false" ht="15.75" hidden="false" customHeight="true" outlineLevel="0" collapsed="false">
      <c r="A453" s="150"/>
      <c r="B453" s="160"/>
      <c r="C453" s="161"/>
      <c r="D453" s="149"/>
      <c r="E453" s="179"/>
      <c r="F453" s="201"/>
      <c r="G453" s="206"/>
      <c r="H453" s="189"/>
      <c r="I453" s="147"/>
    </row>
    <row r="454" customFormat="false" ht="15.75" hidden="false" customHeight="true" outlineLevel="0" collapsed="false">
      <c r="A454" s="150"/>
      <c r="B454" s="160"/>
      <c r="C454" s="161"/>
      <c r="D454" s="149"/>
      <c r="E454" s="179"/>
      <c r="F454" s="201"/>
      <c r="G454" s="206"/>
      <c r="H454" s="189"/>
      <c r="I454" s="147"/>
    </row>
    <row r="455" customFormat="false" ht="15.75" hidden="false" customHeight="true" outlineLevel="0" collapsed="false">
      <c r="A455" s="150"/>
      <c r="B455" s="160"/>
      <c r="C455" s="161"/>
      <c r="D455" s="149"/>
      <c r="E455" s="179"/>
      <c r="F455" s="201"/>
      <c r="G455" s="206"/>
      <c r="H455" s="189"/>
      <c r="I455" s="147"/>
    </row>
    <row r="456" customFormat="false" ht="15.75" hidden="false" customHeight="true" outlineLevel="0" collapsed="false">
      <c r="A456" s="150"/>
      <c r="B456" s="160"/>
      <c r="C456" s="161"/>
      <c r="D456" s="149"/>
      <c r="E456" s="179"/>
      <c r="F456" s="201"/>
      <c r="G456" s="206"/>
      <c r="H456" s="189"/>
      <c r="I456" s="147"/>
    </row>
    <row r="457" customFormat="false" ht="15.75" hidden="false" customHeight="true" outlineLevel="0" collapsed="false">
      <c r="A457" s="150"/>
      <c r="B457" s="160"/>
      <c r="C457" s="161"/>
      <c r="D457" s="149"/>
      <c r="E457" s="179"/>
      <c r="F457" s="201"/>
      <c r="G457" s="206"/>
      <c r="H457" s="189"/>
      <c r="I457" s="147"/>
    </row>
    <row r="458" customFormat="false" ht="15.75" hidden="false" customHeight="true" outlineLevel="0" collapsed="false">
      <c r="A458" s="150"/>
      <c r="B458" s="160"/>
      <c r="C458" s="161"/>
      <c r="D458" s="149"/>
      <c r="E458" s="179"/>
      <c r="F458" s="201"/>
      <c r="G458" s="206"/>
      <c r="H458" s="189"/>
      <c r="I458" s="147"/>
    </row>
    <row r="459" customFormat="false" ht="15.75" hidden="false" customHeight="true" outlineLevel="0" collapsed="false">
      <c r="A459" s="150"/>
      <c r="B459" s="160"/>
      <c r="C459" s="161"/>
      <c r="D459" s="149"/>
      <c r="E459" s="179"/>
      <c r="F459" s="201"/>
      <c r="G459" s="206"/>
      <c r="H459" s="189"/>
      <c r="I459" s="147"/>
    </row>
    <row r="460" customFormat="false" ht="15.75" hidden="false" customHeight="true" outlineLevel="0" collapsed="false">
      <c r="A460" s="142" t="s">
        <v>1285</v>
      </c>
      <c r="B460" s="267"/>
      <c r="C460" s="268"/>
      <c r="D460" s="251"/>
      <c r="E460" s="252"/>
      <c r="F460" s="201"/>
      <c r="G460" s="213"/>
      <c r="H460" s="201"/>
      <c r="I460" s="147"/>
    </row>
    <row r="461" customFormat="false" ht="15.75" hidden="false" customHeight="true" outlineLevel="0" collapsed="false">
      <c r="A461" s="243" t="s">
        <v>1305</v>
      </c>
      <c r="B461" s="267"/>
      <c r="C461" s="268"/>
      <c r="D461" s="251"/>
      <c r="E461" s="179" t="s">
        <v>1242</v>
      </c>
      <c r="F461" s="201" t="s">
        <v>1243</v>
      </c>
      <c r="G461" s="187" t="s">
        <v>1286</v>
      </c>
      <c r="H461" s="187" t="s">
        <v>1155</v>
      </c>
      <c r="I461" s="147"/>
    </row>
    <row r="462" customFormat="false" ht="15.75" hidden="false" customHeight="true" outlineLevel="0" collapsed="false">
      <c r="A462" s="150" t="s">
        <v>1306</v>
      </c>
      <c r="B462" s="265"/>
      <c r="C462" s="266"/>
      <c r="D462" s="149"/>
      <c r="E462" s="179"/>
      <c r="F462" s="201"/>
      <c r="G462" s="178"/>
      <c r="H462" s="189"/>
      <c r="I462" s="147"/>
    </row>
    <row r="463" customFormat="false" ht="15.75" hidden="false" customHeight="true" outlineLevel="0" collapsed="false">
      <c r="A463" s="150" t="s">
        <v>1307</v>
      </c>
      <c r="B463" s="265"/>
      <c r="C463" s="266"/>
      <c r="D463" s="149"/>
      <c r="E463" s="185" t="n">
        <v>43.93</v>
      </c>
      <c r="F463" s="201" t="n">
        <v>2</v>
      </c>
      <c r="G463" s="178"/>
      <c r="H463" s="189" t="n">
        <f aca="false">(E463*F463)-G463</f>
        <v>87.86</v>
      </c>
      <c r="I463" s="147"/>
    </row>
    <row r="464" customFormat="false" ht="15.75" hidden="false" customHeight="true" outlineLevel="0" collapsed="false">
      <c r="A464" s="150" t="s">
        <v>1288</v>
      </c>
      <c r="B464" s="265"/>
      <c r="C464" s="266"/>
      <c r="D464" s="149"/>
      <c r="E464" s="185" t="n">
        <v>4.69</v>
      </c>
      <c r="F464" s="201" t="n">
        <v>1.8</v>
      </c>
      <c r="G464" s="178"/>
      <c r="H464" s="189" t="n">
        <f aca="false">(E464*F464)-G464</f>
        <v>8.442</v>
      </c>
      <c r="I464" s="147"/>
    </row>
    <row r="465" customFormat="false" ht="15.75" hidden="false" customHeight="true" outlineLevel="0" collapsed="false">
      <c r="A465" s="150"/>
      <c r="B465" s="265"/>
      <c r="C465" s="266"/>
      <c r="D465" s="149"/>
      <c r="E465" s="179"/>
      <c r="F465" s="201"/>
      <c r="G465" s="178"/>
      <c r="H465" s="189"/>
      <c r="I465" s="147"/>
    </row>
    <row r="466" customFormat="false" ht="15.75" hidden="false" customHeight="true" outlineLevel="0" collapsed="false">
      <c r="A466" s="150"/>
      <c r="B466" s="265"/>
      <c r="C466" s="266"/>
      <c r="D466" s="149"/>
      <c r="E466" s="179"/>
      <c r="F466" s="201"/>
      <c r="G466" s="246" t="s">
        <v>1304</v>
      </c>
      <c r="H466" s="235" t="n">
        <f aca="false">SUM(H463:H464)</f>
        <v>96.302</v>
      </c>
      <c r="I466" s="147"/>
    </row>
    <row r="467" customFormat="false" ht="15.75" hidden="false" customHeight="true" outlineLevel="0" collapsed="false">
      <c r="A467" s="150"/>
      <c r="B467" s="265"/>
      <c r="C467" s="266"/>
      <c r="D467" s="149"/>
      <c r="E467" s="179"/>
      <c r="F467" s="201"/>
      <c r="G467" s="178" t="s">
        <v>1308</v>
      </c>
      <c r="H467" s="189"/>
      <c r="I467" s="147"/>
    </row>
    <row r="468" customFormat="false" ht="15.75" hidden="false" customHeight="true" outlineLevel="0" collapsed="false">
      <c r="A468" s="150" t="s">
        <v>1287</v>
      </c>
      <c r="B468" s="265"/>
      <c r="C468" s="266"/>
      <c r="D468" s="149"/>
      <c r="E468" s="179"/>
      <c r="F468" s="201"/>
      <c r="G468" s="178"/>
      <c r="H468" s="189"/>
      <c r="I468" s="147"/>
    </row>
    <row r="469" customFormat="false" ht="15.75" hidden="false" customHeight="true" outlineLevel="0" collapsed="false">
      <c r="A469" s="150" t="s">
        <v>1309</v>
      </c>
      <c r="B469" s="265"/>
      <c r="C469" s="266"/>
      <c r="D469" s="149"/>
      <c r="E469" s="185" t="n">
        <v>23.8</v>
      </c>
      <c r="F469" s="201" t="n">
        <v>3.44</v>
      </c>
      <c r="G469" s="178" t="n">
        <f aca="false">((23.8*1)-2)</f>
        <v>21.8</v>
      </c>
      <c r="H469" s="189" t="n">
        <f aca="false">(E469*F469)-G469</f>
        <v>60.072</v>
      </c>
      <c r="I469" s="147"/>
    </row>
    <row r="470" customFormat="false" ht="15.75" hidden="false" customHeight="true" outlineLevel="0" collapsed="false">
      <c r="A470" s="150" t="s">
        <v>1310</v>
      </c>
      <c r="B470" s="265"/>
      <c r="C470" s="266"/>
      <c r="D470" s="149"/>
      <c r="E470" s="185" t="s">
        <v>1311</v>
      </c>
      <c r="F470" s="201" t="n">
        <v>3.44</v>
      </c>
      <c r="G470" s="253"/>
      <c r="H470" s="189" t="n">
        <f aca="false">(E470*F470)-G470</f>
        <v>18.0944</v>
      </c>
      <c r="I470" s="147"/>
    </row>
    <row r="471" customFormat="false" ht="15.75" hidden="false" customHeight="true" outlineLevel="0" collapsed="false">
      <c r="A471" s="150" t="s">
        <v>1289</v>
      </c>
      <c r="B471" s="265"/>
      <c r="C471" s="266"/>
      <c r="D471" s="149"/>
      <c r="E471" s="185" t="s">
        <v>1312</v>
      </c>
      <c r="F471" s="201" t="n">
        <v>3.44</v>
      </c>
      <c r="G471" s="269"/>
      <c r="H471" s="189" t="n">
        <f aca="false">(E471*F471)-G471</f>
        <v>6.6048</v>
      </c>
      <c r="I471" s="147"/>
    </row>
    <row r="472" customFormat="false" ht="15.75" hidden="false" customHeight="true" outlineLevel="0" collapsed="false">
      <c r="A472" s="150" t="s">
        <v>1313</v>
      </c>
      <c r="C472" s="275"/>
      <c r="D472" s="244"/>
      <c r="E472" s="185" t="s">
        <v>1312</v>
      </c>
      <c r="F472" s="201" t="n">
        <v>3.44</v>
      </c>
      <c r="G472" s="178"/>
      <c r="H472" s="189" t="n">
        <f aca="false">(E472*F472)-G472</f>
        <v>6.6048</v>
      </c>
      <c r="I472" s="147"/>
    </row>
    <row r="473" customFormat="false" ht="15.75" hidden="false" customHeight="true" outlineLevel="0" collapsed="false">
      <c r="A473" s="150" t="s">
        <v>1291</v>
      </c>
      <c r="B473" s="234"/>
      <c r="D473" s="149"/>
      <c r="E473" s="179" t="n">
        <v>1.72</v>
      </c>
      <c r="F473" s="201" t="n">
        <v>3.44</v>
      </c>
      <c r="G473" s="178"/>
      <c r="H473" s="189" t="n">
        <f aca="false">(E473*F473)-G473</f>
        <v>5.9168</v>
      </c>
      <c r="I473" s="147"/>
    </row>
    <row r="474" customFormat="false" ht="15.75" hidden="false" customHeight="true" outlineLevel="0" collapsed="false">
      <c r="A474" s="150" t="s">
        <v>1314</v>
      </c>
      <c r="B474" s="234"/>
      <c r="D474" s="149"/>
      <c r="E474" s="179" t="n">
        <v>1.72</v>
      </c>
      <c r="F474" s="201" t="n">
        <v>3.44</v>
      </c>
      <c r="G474" s="178"/>
      <c r="H474" s="189" t="n">
        <f aca="false">(E474*F474)-G474</f>
        <v>5.9168</v>
      </c>
      <c r="I474" s="147"/>
    </row>
    <row r="475" customFormat="false" ht="15.75" hidden="false" customHeight="true" outlineLevel="0" collapsed="false">
      <c r="A475" s="150" t="s">
        <v>1292</v>
      </c>
      <c r="B475" s="234"/>
      <c r="D475" s="149"/>
      <c r="E475" s="179" t="n">
        <v>16.35</v>
      </c>
      <c r="F475" s="201" t="n">
        <v>3.44</v>
      </c>
      <c r="G475" s="178"/>
      <c r="H475" s="189" t="n">
        <f aca="false">(E475*F475)-G475</f>
        <v>56.244</v>
      </c>
      <c r="I475" s="147"/>
    </row>
    <row r="476" customFormat="false" ht="15.75" hidden="false" customHeight="true" outlineLevel="0" collapsed="false">
      <c r="A476" s="150" t="s">
        <v>1293</v>
      </c>
      <c r="B476" s="234"/>
      <c r="D476" s="149"/>
      <c r="E476" s="179" t="n">
        <v>4.45</v>
      </c>
      <c r="F476" s="201" t="n">
        <v>3.44</v>
      </c>
      <c r="G476" s="178"/>
      <c r="H476" s="189" t="n">
        <f aca="false">(E476*F476)-G476</f>
        <v>15.308</v>
      </c>
      <c r="I476" s="147"/>
    </row>
    <row r="477" customFormat="false" ht="15.75" hidden="false" customHeight="true" outlineLevel="0" collapsed="false">
      <c r="A477" s="150" t="s">
        <v>1294</v>
      </c>
      <c r="B477" s="234"/>
      <c r="D477" s="149"/>
      <c r="E477" s="179" t="n">
        <v>3.34</v>
      </c>
      <c r="F477" s="201" t="n">
        <v>3.44</v>
      </c>
      <c r="G477" s="178"/>
      <c r="H477" s="189" t="n">
        <f aca="false">(E477*F477)-G477</f>
        <v>11.4896</v>
      </c>
      <c r="I477" s="147"/>
    </row>
    <row r="478" customFormat="false" ht="15.75" hidden="false" customHeight="true" outlineLevel="0" collapsed="false">
      <c r="A478" s="150" t="s">
        <v>1295</v>
      </c>
      <c r="B478" s="234"/>
      <c r="D478" s="149"/>
      <c r="E478" s="179" t="n">
        <v>2</v>
      </c>
      <c r="F478" s="201" t="n">
        <v>3.44</v>
      </c>
      <c r="G478" s="178"/>
      <c r="H478" s="189" t="n">
        <f aca="false">(E478*F478)-G478</f>
        <v>6.88</v>
      </c>
      <c r="I478" s="147"/>
    </row>
    <row r="479" customFormat="false" ht="15.75" hidden="false" customHeight="true" outlineLevel="0" collapsed="false">
      <c r="A479" s="150" t="s">
        <v>1296</v>
      </c>
      <c r="B479" s="234"/>
      <c r="D479" s="149"/>
      <c r="E479" s="179" t="n">
        <v>13.51</v>
      </c>
      <c r="F479" s="201" t="n">
        <v>3.44</v>
      </c>
      <c r="G479" s="178"/>
      <c r="H479" s="189" t="n">
        <f aca="false">(E479*F479)-G479</f>
        <v>46.4744</v>
      </c>
      <c r="I479" s="147"/>
    </row>
    <row r="480" customFormat="false" ht="15.75" hidden="false" customHeight="true" outlineLevel="0" collapsed="false">
      <c r="A480" s="150" t="s">
        <v>1315</v>
      </c>
      <c r="B480" s="234"/>
      <c r="D480" s="149"/>
      <c r="E480" s="179" t="n">
        <v>1.8</v>
      </c>
      <c r="F480" s="201" t="n">
        <v>3.44</v>
      </c>
      <c r="G480" s="178"/>
      <c r="H480" s="189" t="n">
        <f aca="false">(E480*F480)-G480</f>
        <v>6.192</v>
      </c>
      <c r="I480" s="147"/>
    </row>
    <row r="481" customFormat="false" ht="15.75" hidden="false" customHeight="true" outlineLevel="0" collapsed="false">
      <c r="A481" s="150" t="s">
        <v>1316</v>
      </c>
      <c r="B481" s="234"/>
      <c r="D481" s="149"/>
      <c r="E481" s="179" t="n">
        <v>1.7</v>
      </c>
      <c r="F481" s="201" t="n">
        <v>3.44</v>
      </c>
      <c r="G481" s="178"/>
      <c r="H481" s="189" t="n">
        <f aca="false">(E481*F481)-G481</f>
        <v>5.848</v>
      </c>
      <c r="I481" s="147"/>
    </row>
    <row r="482" customFormat="false" ht="15.75" hidden="false" customHeight="true" outlineLevel="0" collapsed="false">
      <c r="A482" s="150" t="s">
        <v>1317</v>
      </c>
      <c r="B482" s="234"/>
      <c r="D482" s="149"/>
      <c r="E482" s="179" t="n">
        <v>35.76</v>
      </c>
      <c r="F482" s="201" t="n">
        <v>0.8</v>
      </c>
      <c r="G482" s="178"/>
      <c r="H482" s="189" t="n">
        <f aca="false">(E482*F482)-G482</f>
        <v>28.608</v>
      </c>
      <c r="I482" s="147"/>
    </row>
    <row r="483" customFormat="false" ht="15.75" hidden="false" customHeight="true" outlineLevel="0" collapsed="false">
      <c r="A483" s="150" t="s">
        <v>1297</v>
      </c>
      <c r="B483" s="234"/>
      <c r="D483" s="149"/>
      <c r="E483" s="179" t="n">
        <v>5.21</v>
      </c>
      <c r="F483" s="201" t="n">
        <v>3.44</v>
      </c>
      <c r="G483" s="178"/>
      <c r="H483" s="189" t="n">
        <f aca="false">(E483*F483)-G483</f>
        <v>17.9224</v>
      </c>
      <c r="I483" s="147"/>
    </row>
    <row r="484" customFormat="false" ht="15.75" hidden="false" customHeight="true" outlineLevel="0" collapsed="false">
      <c r="A484" s="150" t="s">
        <v>1318</v>
      </c>
      <c r="B484" s="234"/>
      <c r="D484" s="149"/>
      <c r="E484" s="179" t="n">
        <v>1.8</v>
      </c>
      <c r="F484" s="201" t="n">
        <v>3.44</v>
      </c>
      <c r="G484" s="178"/>
      <c r="H484" s="189" t="n">
        <f aca="false">(E484*F484)-G484</f>
        <v>6.192</v>
      </c>
      <c r="I484" s="147"/>
    </row>
    <row r="485" customFormat="false" ht="15.75" hidden="false" customHeight="true" outlineLevel="0" collapsed="false">
      <c r="A485" s="150" t="s">
        <v>1298</v>
      </c>
      <c r="B485" s="234"/>
      <c r="D485" s="149"/>
      <c r="E485" s="179" t="n">
        <v>2.35</v>
      </c>
      <c r="F485" s="201" t="n">
        <v>3.44</v>
      </c>
      <c r="G485" s="178"/>
      <c r="H485" s="189" t="n">
        <f aca="false">(E485*F485)-G485</f>
        <v>8.084</v>
      </c>
      <c r="I485" s="147"/>
    </row>
    <row r="486" customFormat="false" ht="15.75" hidden="false" customHeight="true" outlineLevel="0" collapsed="false">
      <c r="A486" s="150" t="s">
        <v>1299</v>
      </c>
      <c r="B486" s="234"/>
      <c r="D486" s="149"/>
      <c r="E486" s="179" t="n">
        <v>0.67</v>
      </c>
      <c r="F486" s="201" t="n">
        <v>3.44</v>
      </c>
      <c r="G486" s="178"/>
      <c r="H486" s="189" t="n">
        <f aca="false">(E486*F486)-G486</f>
        <v>2.3048</v>
      </c>
      <c r="I486" s="147"/>
    </row>
    <row r="487" customFormat="false" ht="15.75" hidden="false" customHeight="true" outlineLevel="0" collapsed="false">
      <c r="A487" s="150" t="s">
        <v>1300</v>
      </c>
      <c r="B487" s="234"/>
      <c r="D487" s="149"/>
      <c r="E487" s="179" t="n">
        <v>5.95</v>
      </c>
      <c r="F487" s="201" t="n">
        <v>3.44</v>
      </c>
      <c r="G487" s="178"/>
      <c r="H487" s="189" t="n">
        <f aca="false">(E487*F487)-G487</f>
        <v>20.468</v>
      </c>
      <c r="I487" s="147"/>
    </row>
    <row r="488" customFormat="false" ht="15.75" hidden="false" customHeight="true" outlineLevel="0" collapsed="false">
      <c r="A488" s="150" t="s">
        <v>1319</v>
      </c>
      <c r="B488" s="234"/>
      <c r="D488" s="149"/>
      <c r="E488" s="179" t="n">
        <v>10.11</v>
      </c>
      <c r="F488" s="201" t="n">
        <v>3.44</v>
      </c>
      <c r="G488" s="178"/>
      <c r="H488" s="189" t="n">
        <f aca="false">(E488*F488)-G488</f>
        <v>34.7784</v>
      </c>
      <c r="I488" s="147"/>
    </row>
    <row r="489" customFormat="false" ht="15.75" hidden="false" customHeight="true" outlineLevel="0" collapsed="false">
      <c r="A489" s="150" t="s">
        <v>1301</v>
      </c>
      <c r="B489" s="234"/>
      <c r="D489" s="149"/>
      <c r="E489" s="179" t="n">
        <v>4.5</v>
      </c>
      <c r="F489" s="201" t="n">
        <v>3.44</v>
      </c>
      <c r="G489" s="178"/>
      <c r="H489" s="189" t="n">
        <f aca="false">(E489*F489)-G489</f>
        <v>15.48</v>
      </c>
      <c r="I489" s="147"/>
    </row>
    <row r="490" customFormat="false" ht="15.75" hidden="false" customHeight="true" outlineLevel="0" collapsed="false">
      <c r="A490" s="150" t="s">
        <v>1302</v>
      </c>
      <c r="B490" s="234"/>
      <c r="D490" s="149"/>
      <c r="E490" s="179" t="n">
        <v>1.85</v>
      </c>
      <c r="F490" s="201" t="n">
        <v>3.44</v>
      </c>
      <c r="G490" s="178"/>
      <c r="H490" s="189" t="n">
        <f aca="false">(E490*F490)-G490</f>
        <v>6.364</v>
      </c>
      <c r="I490" s="147"/>
    </row>
    <row r="491" customFormat="false" ht="15.75" hidden="false" customHeight="true" outlineLevel="0" collapsed="false">
      <c r="A491" s="150" t="s">
        <v>1320</v>
      </c>
      <c r="B491" s="234"/>
      <c r="D491" s="149"/>
      <c r="E491" s="179" t="n">
        <v>1.65</v>
      </c>
      <c r="F491" s="201" t="n">
        <v>3.44</v>
      </c>
      <c r="G491" s="178"/>
      <c r="H491" s="189" t="n">
        <f aca="false">(E491*F491)-G491</f>
        <v>5.676</v>
      </c>
      <c r="I491" s="147"/>
    </row>
    <row r="492" customFormat="false" ht="15.75" hidden="false" customHeight="true" outlineLevel="0" collapsed="false">
      <c r="A492" s="150" t="s">
        <v>1321</v>
      </c>
      <c r="B492" s="234"/>
      <c r="D492" s="149"/>
      <c r="E492" s="179" t="n">
        <v>5.53</v>
      </c>
      <c r="F492" s="201" t="n">
        <v>1.8</v>
      </c>
      <c r="G492" s="178"/>
      <c r="H492" s="189" t="n">
        <f aca="false">(E492*F492)-G492</f>
        <v>9.954</v>
      </c>
      <c r="I492" s="147"/>
    </row>
    <row r="493" customFormat="false" ht="15.75" hidden="false" customHeight="true" outlineLevel="0" collapsed="false">
      <c r="A493" s="150" t="s">
        <v>1322</v>
      </c>
      <c r="B493" s="234"/>
      <c r="D493" s="149"/>
      <c r="E493" s="179" t="n">
        <v>6.64</v>
      </c>
      <c r="F493" s="201" t="n">
        <v>3.44</v>
      </c>
      <c r="G493" s="178" t="n">
        <f aca="false">((2.8*1)-2)</f>
        <v>0.8</v>
      </c>
      <c r="H493" s="189" t="n">
        <f aca="false">(E493*F493)-G493</f>
        <v>22.0416</v>
      </c>
      <c r="I493" s="147"/>
    </row>
    <row r="494" customFormat="false" ht="15.75" hidden="false" customHeight="true" outlineLevel="0" collapsed="false">
      <c r="A494" s="150" t="s">
        <v>1323</v>
      </c>
      <c r="B494" s="234"/>
      <c r="D494" s="149"/>
      <c r="E494" s="179" t="n">
        <v>5.89</v>
      </c>
      <c r="F494" s="201" t="n">
        <v>3.44</v>
      </c>
      <c r="G494" s="178"/>
      <c r="H494" s="189" t="n">
        <f aca="false">(E494*F494)-G494</f>
        <v>20.2616</v>
      </c>
      <c r="I494" s="147"/>
    </row>
    <row r="495" customFormat="false" ht="15.75" hidden="false" customHeight="true" outlineLevel="0" collapsed="false">
      <c r="A495" s="150" t="s">
        <v>1324</v>
      </c>
      <c r="B495" s="234"/>
      <c r="D495" s="149"/>
      <c r="E495" s="179" t="n">
        <v>6.1</v>
      </c>
      <c r="F495" s="201" t="n">
        <v>3.44</v>
      </c>
      <c r="G495" s="178"/>
      <c r="H495" s="189" t="n">
        <f aca="false">(E495*F495)-G495</f>
        <v>20.984</v>
      </c>
      <c r="I495" s="147"/>
    </row>
    <row r="496" customFormat="false" ht="15.75" hidden="false" customHeight="true" outlineLevel="0" collapsed="false">
      <c r="A496" s="150" t="s">
        <v>1325</v>
      </c>
      <c r="B496" s="234"/>
      <c r="D496" s="149"/>
      <c r="E496" s="179" t="n">
        <v>6.5</v>
      </c>
      <c r="F496" s="201" t="n">
        <v>3.44</v>
      </c>
      <c r="G496" s="178"/>
      <c r="H496" s="189" t="n">
        <f aca="false">(E496*F496)-G496</f>
        <v>22.36</v>
      </c>
      <c r="I496" s="147"/>
    </row>
    <row r="497" customFormat="false" ht="15.75" hidden="false" customHeight="true" outlineLevel="0" collapsed="false">
      <c r="A497" s="150" t="s">
        <v>1326</v>
      </c>
      <c r="B497" s="234"/>
      <c r="D497" s="149"/>
      <c r="E497" s="179" t="n">
        <f aca="false">4.37+1.32</f>
        <v>5.69</v>
      </c>
      <c r="F497" s="201" t="n">
        <v>3.44</v>
      </c>
      <c r="G497" s="178"/>
      <c r="H497" s="189" t="n">
        <f aca="false">(E497*F497)-G497</f>
        <v>19.5736</v>
      </c>
      <c r="I497" s="147"/>
    </row>
    <row r="498" customFormat="false" ht="15.75" hidden="false" customHeight="true" outlineLevel="0" collapsed="false">
      <c r="A498" s="150" t="s">
        <v>1327</v>
      </c>
      <c r="B498" s="234"/>
      <c r="D498" s="149"/>
      <c r="E498" s="179" t="n">
        <v>6.47</v>
      </c>
      <c r="F498" s="201" t="n">
        <v>3.44</v>
      </c>
      <c r="G498" s="178"/>
      <c r="H498" s="189" t="n">
        <f aca="false">(E498*F498)-G498</f>
        <v>22.2568</v>
      </c>
      <c r="I498" s="147"/>
    </row>
    <row r="499" customFormat="false" ht="15.75" hidden="false" customHeight="true" outlineLevel="0" collapsed="false">
      <c r="A499" s="150" t="s">
        <v>1328</v>
      </c>
      <c r="B499" s="234"/>
      <c r="D499" s="149"/>
      <c r="E499" s="179" t="n">
        <f aca="false">4.5+1.47</f>
        <v>5.97</v>
      </c>
      <c r="F499" s="201" t="n">
        <v>3.44</v>
      </c>
      <c r="G499" s="178"/>
      <c r="H499" s="189" t="n">
        <f aca="false">(E499*F499)-G499</f>
        <v>20.5368</v>
      </c>
      <c r="I499" s="147"/>
    </row>
    <row r="500" customFormat="false" ht="15.75" hidden="false" customHeight="true" outlineLevel="0" collapsed="false">
      <c r="A500" s="150" t="s">
        <v>1329</v>
      </c>
      <c r="B500" s="234"/>
      <c r="D500" s="149"/>
      <c r="E500" s="179" t="n">
        <v>2.79</v>
      </c>
      <c r="F500" s="201" t="n">
        <v>3.44</v>
      </c>
      <c r="G500" s="178"/>
      <c r="H500" s="189" t="n">
        <f aca="false">(E500*F500)-G500</f>
        <v>9.5976</v>
      </c>
      <c r="I500" s="147"/>
    </row>
    <row r="501" customFormat="false" ht="15.75" hidden="false" customHeight="true" outlineLevel="0" collapsed="false">
      <c r="A501" s="150" t="s">
        <v>1330</v>
      </c>
      <c r="B501" s="234"/>
      <c r="D501" s="149"/>
      <c r="E501" s="179" t="n">
        <v>2.79</v>
      </c>
      <c r="F501" s="201" t="n">
        <v>3.44</v>
      </c>
      <c r="G501" s="178"/>
      <c r="H501" s="189" t="n">
        <f aca="false">(E501*F501)-G501</f>
        <v>9.5976</v>
      </c>
      <c r="I501" s="147"/>
    </row>
    <row r="502" customFormat="false" ht="15.75" hidden="false" customHeight="true" outlineLevel="0" collapsed="false">
      <c r="A502" s="150" t="s">
        <v>1331</v>
      </c>
      <c r="B502" s="234"/>
      <c r="D502" s="149"/>
      <c r="E502" s="179" t="n">
        <v>4.51</v>
      </c>
      <c r="F502" s="201" t="n">
        <v>3.44</v>
      </c>
      <c r="G502" s="178"/>
      <c r="H502" s="189" t="n">
        <f aca="false">(E502*F502)-G502</f>
        <v>15.5144</v>
      </c>
      <c r="I502" s="147"/>
    </row>
    <row r="503" customFormat="false" ht="15.75" hidden="false" customHeight="true" outlineLevel="0" collapsed="false">
      <c r="A503" s="150" t="s">
        <v>1332</v>
      </c>
      <c r="B503" s="234"/>
      <c r="D503" s="149"/>
      <c r="E503" s="179" t="n">
        <v>7.79</v>
      </c>
      <c r="F503" s="201" t="n">
        <v>3.44</v>
      </c>
      <c r="G503" s="178"/>
      <c r="H503" s="189" t="n">
        <f aca="false">(E503*F503)-G503</f>
        <v>26.7976</v>
      </c>
      <c r="I503" s="147"/>
    </row>
    <row r="504" customFormat="false" ht="15.75" hidden="false" customHeight="true" outlineLevel="0" collapsed="false">
      <c r="A504" s="150" t="s">
        <v>1333</v>
      </c>
      <c r="B504" s="234"/>
      <c r="D504" s="149"/>
      <c r="E504" s="179" t="n">
        <v>1.89</v>
      </c>
      <c r="F504" s="201" t="n">
        <v>3.44</v>
      </c>
      <c r="G504" s="178"/>
      <c r="H504" s="189" t="n">
        <f aca="false">(E504*F504)-G504</f>
        <v>6.5016</v>
      </c>
      <c r="I504" s="147"/>
    </row>
    <row r="505" customFormat="false" ht="15.75" hidden="false" customHeight="true" outlineLevel="0" collapsed="false">
      <c r="A505" s="150" t="s">
        <v>1334</v>
      </c>
      <c r="B505" s="234"/>
      <c r="D505" s="149"/>
      <c r="E505" s="179" t="n">
        <v>2.31</v>
      </c>
      <c r="F505" s="201" t="n">
        <v>3.44</v>
      </c>
      <c r="G505" s="178"/>
      <c r="H505" s="189" t="n">
        <f aca="false">(E505*F505)-G505</f>
        <v>7.9464</v>
      </c>
      <c r="I505" s="147"/>
    </row>
    <row r="506" customFormat="false" ht="15.75" hidden="false" customHeight="true" outlineLevel="0" collapsed="false">
      <c r="A506" s="150" t="s">
        <v>1335</v>
      </c>
      <c r="B506" s="234"/>
      <c r="D506" s="149"/>
      <c r="E506" s="179" t="n">
        <v>6.26</v>
      </c>
      <c r="F506" s="201" t="n">
        <v>3.44</v>
      </c>
      <c r="G506" s="178"/>
      <c r="H506" s="189" t="n">
        <f aca="false">(E506*F506)-G506</f>
        <v>21.5344</v>
      </c>
      <c r="I506" s="147"/>
    </row>
    <row r="507" customFormat="false" ht="15.75" hidden="false" customHeight="true" outlineLevel="0" collapsed="false">
      <c r="A507" s="150" t="s">
        <v>1336</v>
      </c>
      <c r="B507" s="234"/>
      <c r="D507" s="149"/>
      <c r="E507" s="179" t="n">
        <v>2.1</v>
      </c>
      <c r="F507" s="201" t="n">
        <v>3.44</v>
      </c>
      <c r="G507" s="178"/>
      <c r="H507" s="189" t="n">
        <f aca="false">(E507*F507)-G507</f>
        <v>7.224</v>
      </c>
      <c r="I507" s="147"/>
    </row>
    <row r="508" customFormat="false" ht="15.75" hidden="false" customHeight="true" outlineLevel="0" collapsed="false">
      <c r="A508" s="150" t="s">
        <v>1337</v>
      </c>
      <c r="B508" s="234"/>
      <c r="D508" s="149"/>
      <c r="E508" s="179" t="n">
        <v>13.31</v>
      </c>
      <c r="F508" s="201" t="n">
        <v>3.44</v>
      </c>
      <c r="G508" s="178"/>
      <c r="H508" s="189" t="n">
        <f aca="false">(E508*F508)-G508</f>
        <v>45.7864</v>
      </c>
      <c r="I508" s="147"/>
    </row>
    <row r="509" customFormat="false" ht="15.75" hidden="false" customHeight="true" outlineLevel="0" collapsed="false">
      <c r="A509" s="150" t="s">
        <v>1338</v>
      </c>
      <c r="B509" s="234"/>
      <c r="D509" s="149"/>
      <c r="E509" s="179" t="n">
        <v>6.28</v>
      </c>
      <c r="F509" s="201" t="n">
        <v>3.44</v>
      </c>
      <c r="G509" s="178"/>
      <c r="H509" s="189" t="n">
        <f aca="false">(E509*F509)-G509</f>
        <v>21.6032</v>
      </c>
      <c r="I509" s="147"/>
    </row>
    <row r="510" customFormat="false" ht="15.75" hidden="false" customHeight="true" outlineLevel="0" collapsed="false">
      <c r="A510" s="150" t="s">
        <v>1339</v>
      </c>
      <c r="B510" s="234"/>
      <c r="D510" s="149"/>
      <c r="E510" s="179" t="n">
        <f aca="false">3.32+4.54+2.5</f>
        <v>10.36</v>
      </c>
      <c r="F510" s="201" t="n">
        <v>3.44</v>
      </c>
      <c r="G510" s="178"/>
      <c r="H510" s="189" t="n">
        <f aca="false">(E510*F510)-G510</f>
        <v>35.6384</v>
      </c>
      <c r="I510" s="147"/>
    </row>
    <row r="511" customFormat="false" ht="15.75" hidden="false" customHeight="true" outlineLevel="0" collapsed="false">
      <c r="A511" s="150" t="s">
        <v>1340</v>
      </c>
      <c r="B511" s="234"/>
      <c r="D511" s="149"/>
      <c r="E511" s="179" t="n">
        <v>14.1</v>
      </c>
      <c r="F511" s="201" t="n">
        <v>0.8</v>
      </c>
      <c r="G511" s="178"/>
      <c r="H511" s="189" t="n">
        <f aca="false">(E511*F511)-G511</f>
        <v>11.28</v>
      </c>
      <c r="I511" s="147"/>
    </row>
    <row r="512" customFormat="false" ht="15.75" hidden="false" customHeight="true" outlineLevel="0" collapsed="false">
      <c r="A512" s="150" t="s">
        <v>1341</v>
      </c>
      <c r="B512" s="234"/>
      <c r="D512" s="149"/>
      <c r="E512" s="179" t="n">
        <f aca="false">2.5+4.54+3.32</f>
        <v>10.36</v>
      </c>
      <c r="F512" s="201" t="n">
        <v>3.44000000000001</v>
      </c>
      <c r="G512" s="178"/>
      <c r="H512" s="189" t="n">
        <f aca="false">(E512*F512)-G512</f>
        <v>35.6384000000001</v>
      </c>
      <c r="I512" s="147"/>
    </row>
    <row r="513" customFormat="false" ht="15.75" hidden="false" customHeight="true" outlineLevel="0" collapsed="false">
      <c r="A513" s="150" t="s">
        <v>1342</v>
      </c>
      <c r="B513" s="234"/>
      <c r="D513" s="149"/>
      <c r="E513" s="179" t="n">
        <v>5.33</v>
      </c>
      <c r="F513" s="201" t="n">
        <v>3.44000000000001</v>
      </c>
      <c r="G513" s="178"/>
      <c r="H513" s="189" t="n">
        <f aca="false">(E513*F513)-G513</f>
        <v>18.3352000000001</v>
      </c>
      <c r="I513" s="147"/>
    </row>
    <row r="514" customFormat="false" ht="15.75" hidden="false" customHeight="true" outlineLevel="0" collapsed="false">
      <c r="A514" s="150" t="s">
        <v>1343</v>
      </c>
      <c r="B514" s="234"/>
      <c r="D514" s="149"/>
      <c r="E514" s="179" t="n">
        <v>1.97</v>
      </c>
      <c r="F514" s="201" t="n">
        <v>3.44000000000001</v>
      </c>
      <c r="G514" s="178"/>
      <c r="H514" s="189" t="n">
        <f aca="false">(E514*F514)-G514</f>
        <v>6.77680000000002</v>
      </c>
      <c r="I514" s="147"/>
    </row>
    <row r="515" customFormat="false" ht="15.75" hidden="false" customHeight="true" outlineLevel="0" collapsed="false">
      <c r="A515" s="150" t="s">
        <v>1344</v>
      </c>
      <c r="B515" s="276"/>
      <c r="D515" s="149"/>
      <c r="E515" s="179" t="n">
        <f aca="false">3.32+4.69</f>
        <v>8.01</v>
      </c>
      <c r="F515" s="201" t="n">
        <v>3.44000000000001</v>
      </c>
      <c r="G515" s="178"/>
      <c r="H515" s="189" t="n">
        <f aca="false">(E515*F515)-G515</f>
        <v>27.5544000000001</v>
      </c>
      <c r="I515" s="147"/>
    </row>
    <row r="516" customFormat="false" ht="15.75" hidden="false" customHeight="true" outlineLevel="0" collapsed="false">
      <c r="A516" s="150" t="s">
        <v>1345</v>
      </c>
      <c r="B516" s="234"/>
      <c r="D516" s="149"/>
      <c r="E516" s="179" t="n">
        <v>1.4</v>
      </c>
      <c r="F516" s="201" t="n">
        <v>3.44000000000001</v>
      </c>
      <c r="G516" s="178"/>
      <c r="H516" s="189" t="n">
        <f aca="false">(E516*F516)-G516</f>
        <v>4.81600000000001</v>
      </c>
      <c r="I516" s="147"/>
    </row>
    <row r="517" customFormat="false" ht="15.75" hidden="false" customHeight="true" outlineLevel="0" collapsed="false">
      <c r="A517" s="150" t="s">
        <v>1346</v>
      </c>
      <c r="B517" s="234"/>
      <c r="D517" s="149"/>
      <c r="E517" s="179" t="n">
        <f aca="false">1.2*2</f>
        <v>2.4</v>
      </c>
      <c r="F517" s="201" t="n">
        <v>3.44000000000001</v>
      </c>
      <c r="G517" s="178"/>
      <c r="H517" s="189" t="n">
        <f aca="false">(E517*F517)-G517</f>
        <v>8.25600000000002</v>
      </c>
      <c r="I517" s="147"/>
    </row>
    <row r="518" customFormat="false" ht="15.75" hidden="false" customHeight="true" outlineLevel="0" collapsed="false">
      <c r="A518" s="150" t="s">
        <v>1347</v>
      </c>
      <c r="B518" s="234"/>
      <c r="D518" s="149"/>
      <c r="E518" s="179" t="n">
        <v>1.49</v>
      </c>
      <c r="F518" s="201" t="n">
        <v>0.8</v>
      </c>
      <c r="G518" s="178"/>
      <c r="H518" s="189" t="n">
        <f aca="false">(E518*F518)-G518</f>
        <v>1.192</v>
      </c>
      <c r="I518" s="147"/>
    </row>
    <row r="519" customFormat="false" ht="15.75" hidden="false" customHeight="true" outlineLevel="0" collapsed="false">
      <c r="A519" s="150" t="s">
        <v>1348</v>
      </c>
      <c r="B519" s="234"/>
      <c r="D519" s="149"/>
      <c r="E519" s="179" t="n">
        <v>1.48</v>
      </c>
      <c r="F519" s="201" t="n">
        <v>1.5</v>
      </c>
      <c r="G519" s="178"/>
      <c r="H519" s="189" t="n">
        <f aca="false">(E519*F519)-G519</f>
        <v>2.22</v>
      </c>
      <c r="I519" s="147"/>
    </row>
    <row r="520" customFormat="false" ht="15.75" hidden="false" customHeight="true" outlineLevel="0" collapsed="false">
      <c r="A520" s="150"/>
      <c r="B520" s="234"/>
      <c r="D520" s="149"/>
      <c r="E520" s="179"/>
      <c r="F520" s="201"/>
      <c r="G520" s="178"/>
      <c r="H520" s="189"/>
      <c r="I520" s="147"/>
    </row>
    <row r="521" customFormat="false" ht="15.75" hidden="false" customHeight="true" outlineLevel="0" collapsed="false">
      <c r="A521" s="150"/>
      <c r="B521" s="234"/>
      <c r="C521" s="152" t="s">
        <v>1303</v>
      </c>
      <c r="D521" s="149"/>
      <c r="E521" s="270" t="n">
        <f aca="false">SUM(E463:E519)</f>
        <v>344.58</v>
      </c>
      <c r="F521" s="201"/>
      <c r="G521" s="246" t="s">
        <v>1304</v>
      </c>
      <c r="H521" s="235" t="n">
        <f aca="false">SUM(H469:H519)</f>
        <v>879.302</v>
      </c>
      <c r="I521" s="147"/>
    </row>
    <row r="522" customFormat="false" ht="15.75" hidden="false" customHeight="true" outlineLevel="0" collapsed="false">
      <c r="A522" s="150"/>
      <c r="B522" s="234"/>
      <c r="D522" s="149"/>
      <c r="E522" s="179"/>
      <c r="F522" s="201"/>
      <c r="G522" s="178" t="s">
        <v>1349</v>
      </c>
      <c r="H522" s="189"/>
      <c r="I522" s="147"/>
    </row>
    <row r="523" customFormat="false" ht="15.75" hidden="false" customHeight="true" outlineLevel="0" collapsed="false">
      <c r="A523" s="271" t="s">
        <v>1350</v>
      </c>
      <c r="B523" s="160"/>
      <c r="C523" s="161"/>
      <c r="D523" s="149"/>
      <c r="E523" s="179"/>
      <c r="F523" s="201"/>
      <c r="G523" s="206"/>
      <c r="H523" s="189"/>
      <c r="I523" s="147"/>
    </row>
    <row r="524" customFormat="false" ht="15.75" hidden="false" customHeight="true" outlineLevel="0" collapsed="false">
      <c r="A524" s="233"/>
      <c r="B524" s="234"/>
      <c r="D524" s="149"/>
      <c r="E524" s="179"/>
      <c r="F524" s="201"/>
      <c r="G524" s="178"/>
      <c r="H524" s="189"/>
      <c r="I524" s="147"/>
    </row>
    <row r="525" customFormat="false" ht="15.75" hidden="false" customHeight="true" outlineLevel="0" collapsed="false">
      <c r="A525" s="233"/>
      <c r="B525" s="234"/>
      <c r="C525" s="152"/>
      <c r="D525" s="149"/>
      <c r="E525" s="270"/>
      <c r="F525" s="201"/>
      <c r="G525" s="277"/>
      <c r="H525" s="235"/>
      <c r="I525" s="147"/>
    </row>
    <row r="526" customFormat="false" ht="15.75" hidden="false" customHeight="true" outlineLevel="0" collapsed="false">
      <c r="A526" s="233"/>
      <c r="B526" s="234"/>
      <c r="D526" s="149"/>
      <c r="E526" s="176"/>
      <c r="F526" s="207"/>
      <c r="G526" s="199"/>
      <c r="H526" s="207"/>
      <c r="I526" s="147"/>
    </row>
    <row r="527" customFormat="false" ht="15.75" hidden="false" customHeight="true" outlineLevel="0" collapsed="false">
      <c r="A527" s="271"/>
      <c r="B527" s="234"/>
      <c r="D527" s="149"/>
      <c r="E527" s="176"/>
      <c r="F527" s="207"/>
      <c r="G527" s="199"/>
      <c r="H527" s="207"/>
      <c r="I527" s="147"/>
    </row>
    <row r="528" customFormat="false" ht="15.75" hidden="false" customHeight="true" outlineLevel="0" collapsed="false">
      <c r="A528" s="233"/>
      <c r="B528" s="234"/>
      <c r="D528" s="149"/>
      <c r="E528" s="176"/>
      <c r="F528" s="207"/>
      <c r="G528" s="199"/>
      <c r="H528" s="207"/>
      <c r="I528" s="147"/>
    </row>
    <row r="529" customFormat="false" ht="15.75" hidden="false" customHeight="true" outlineLevel="0" collapsed="false">
      <c r="A529" s="233"/>
      <c r="B529" s="234"/>
      <c r="D529" s="149"/>
      <c r="E529" s="176"/>
      <c r="F529" s="207"/>
      <c r="G529" s="199"/>
      <c r="H529" s="207"/>
      <c r="I529" s="147"/>
    </row>
    <row r="530" customFormat="false" ht="15.75" hidden="false" customHeight="true" outlineLevel="0" collapsed="false">
      <c r="A530" s="233"/>
      <c r="B530" s="234"/>
      <c r="D530" s="149"/>
      <c r="E530" s="176"/>
      <c r="F530" s="207"/>
      <c r="G530" s="199"/>
      <c r="H530" s="207"/>
      <c r="I530" s="147"/>
    </row>
    <row r="531" customFormat="false" ht="15.75" hidden="false" customHeight="true" outlineLevel="0" collapsed="false">
      <c r="A531" s="150"/>
      <c r="C531" s="152"/>
      <c r="D531" s="149"/>
      <c r="E531" s="179"/>
      <c r="F531" s="278"/>
      <c r="G531" s="279"/>
      <c r="H531" s="278"/>
      <c r="I531" s="147"/>
    </row>
    <row r="532" customFormat="false" ht="15.75" hidden="false" customHeight="true" outlineLevel="0" collapsed="false">
      <c r="A532" s="150"/>
      <c r="C532" s="152"/>
      <c r="D532" s="149"/>
      <c r="E532" s="179"/>
      <c r="F532" s="201"/>
      <c r="G532" s="280"/>
      <c r="H532" s="201"/>
      <c r="I532" s="147"/>
    </row>
    <row r="533" customFormat="false" ht="15.75" hidden="false" customHeight="true" outlineLevel="0" collapsed="false">
      <c r="B533" s="281"/>
      <c r="C533" s="282"/>
      <c r="D533" s="251"/>
      <c r="E533" s="179"/>
      <c r="F533" s="201"/>
      <c r="G533" s="280"/>
      <c r="H533" s="201"/>
      <c r="I533" s="147"/>
    </row>
    <row r="534" customFormat="false" ht="15.75" hidden="false" customHeight="true" outlineLevel="0" collapsed="false">
      <c r="B534" s="281"/>
      <c r="C534" s="282"/>
      <c r="D534" s="251"/>
      <c r="E534" s="179"/>
      <c r="F534" s="201"/>
      <c r="G534" s="280"/>
      <c r="H534" s="201"/>
      <c r="I534" s="147"/>
    </row>
    <row r="535" customFormat="false" ht="15.75" hidden="false" customHeight="true" outlineLevel="0" collapsed="false">
      <c r="B535" s="281"/>
      <c r="C535" s="282"/>
      <c r="D535" s="251"/>
      <c r="E535" s="179"/>
      <c r="F535" s="201"/>
      <c r="G535" s="280"/>
      <c r="H535" s="201"/>
      <c r="I535" s="147"/>
    </row>
    <row r="536" customFormat="false" ht="15.75" hidden="false" customHeight="true" outlineLevel="0" collapsed="false">
      <c r="B536" s="281"/>
      <c r="C536" s="282"/>
      <c r="D536" s="251"/>
      <c r="E536" s="179"/>
      <c r="F536" s="201"/>
      <c r="G536" s="280"/>
      <c r="H536" s="201"/>
      <c r="I536" s="147"/>
    </row>
    <row r="537" customFormat="false" ht="15.75" hidden="false" customHeight="true" outlineLevel="0" collapsed="false">
      <c r="B537" s="281"/>
      <c r="C537" s="282"/>
      <c r="D537" s="251"/>
      <c r="E537" s="179"/>
      <c r="F537" s="201"/>
      <c r="G537" s="280"/>
      <c r="H537" s="201"/>
      <c r="I537" s="147"/>
    </row>
    <row r="538" customFormat="false" ht="15.75" hidden="false" customHeight="true" outlineLevel="0" collapsed="false">
      <c r="B538" s="281"/>
      <c r="C538" s="282"/>
      <c r="D538" s="251"/>
      <c r="E538" s="179"/>
      <c r="F538" s="201"/>
      <c r="G538" s="280"/>
      <c r="H538" s="201"/>
      <c r="I538" s="147"/>
    </row>
    <row r="539" customFormat="false" ht="15.75" hidden="false" customHeight="true" outlineLevel="0" collapsed="false">
      <c r="B539" s="281"/>
      <c r="C539" s="282"/>
      <c r="D539" s="251"/>
      <c r="E539" s="179"/>
      <c r="F539" s="201"/>
      <c r="G539" s="280"/>
      <c r="H539" s="201"/>
      <c r="I539" s="147"/>
    </row>
    <row r="540" customFormat="false" ht="15.75" hidden="false" customHeight="true" outlineLevel="0" collapsed="false">
      <c r="B540" s="281"/>
      <c r="C540" s="282"/>
      <c r="D540" s="251"/>
      <c r="E540" s="179"/>
      <c r="F540" s="201"/>
      <c r="G540" s="280"/>
      <c r="H540" s="201"/>
      <c r="I540" s="147"/>
    </row>
    <row r="541" customFormat="false" ht="15.75" hidden="false" customHeight="true" outlineLevel="0" collapsed="false">
      <c r="B541" s="281"/>
      <c r="C541" s="282"/>
      <c r="D541" s="251"/>
      <c r="E541" s="179"/>
      <c r="F541" s="201"/>
      <c r="G541" s="280"/>
      <c r="H541" s="201"/>
      <c r="I541" s="147"/>
    </row>
    <row r="542" customFormat="false" ht="15.75" hidden="false" customHeight="true" outlineLevel="0" collapsed="false">
      <c r="B542" s="281"/>
      <c r="C542" s="282"/>
      <c r="D542" s="251"/>
      <c r="E542" s="179"/>
      <c r="F542" s="201"/>
      <c r="G542" s="280"/>
      <c r="H542" s="201"/>
      <c r="I542" s="147"/>
    </row>
    <row r="543" customFormat="false" ht="15.75" hidden="false" customHeight="true" outlineLevel="0" collapsed="false">
      <c r="B543" s="281"/>
      <c r="C543" s="282"/>
      <c r="D543" s="251"/>
      <c r="E543" s="179"/>
      <c r="F543" s="201"/>
      <c r="G543" s="280"/>
      <c r="H543" s="201"/>
      <c r="I543" s="147"/>
    </row>
    <row r="544" customFormat="false" ht="15.75" hidden="false" customHeight="true" outlineLevel="0" collapsed="false">
      <c r="B544" s="281"/>
      <c r="C544" s="282"/>
      <c r="D544" s="251"/>
      <c r="E544" s="179"/>
      <c r="F544" s="201"/>
      <c r="G544" s="280"/>
      <c r="H544" s="201"/>
      <c r="I544" s="147"/>
    </row>
    <row r="545" customFormat="false" ht="15.75" hidden="false" customHeight="true" outlineLevel="0" collapsed="false">
      <c r="B545" s="281"/>
      <c r="C545" s="282"/>
      <c r="D545" s="251"/>
      <c r="E545" s="179"/>
      <c r="F545" s="201"/>
      <c r="G545" s="280"/>
      <c r="H545" s="201"/>
      <c r="I545" s="147"/>
    </row>
    <row r="546" customFormat="false" ht="15.75" hidden="false" customHeight="true" outlineLevel="0" collapsed="false">
      <c r="A546" s="142" t="s">
        <v>1351</v>
      </c>
      <c r="B546" s="234"/>
      <c r="D546" s="149"/>
      <c r="E546" s="176"/>
      <c r="F546" s="207"/>
      <c r="G546" s="199"/>
      <c r="H546" s="207"/>
      <c r="I546" s="147"/>
    </row>
    <row r="547" customFormat="false" ht="15.75" hidden="false" customHeight="true" outlineLevel="0" collapsed="false">
      <c r="A547" s="271" t="s">
        <v>1352</v>
      </c>
      <c r="B547" s="234"/>
      <c r="D547" s="149"/>
      <c r="E547" s="176"/>
      <c r="F547" s="207"/>
      <c r="G547" s="199"/>
      <c r="H547" s="207"/>
      <c r="I547" s="147"/>
    </row>
    <row r="548" customFormat="false" ht="15.75" hidden="false" customHeight="true" outlineLevel="0" collapsed="false">
      <c r="A548" s="150" t="s">
        <v>1307</v>
      </c>
      <c r="B548" s="234"/>
      <c r="D548" s="149"/>
      <c r="E548" s="179" t="n">
        <v>26.25</v>
      </c>
      <c r="F548" s="201" t="n">
        <v>3.45</v>
      </c>
      <c r="G548" s="178" t="n">
        <f aca="false">((26.1*1)-2)</f>
        <v>24.1</v>
      </c>
      <c r="H548" s="189" t="n">
        <f aca="false">(E548*F548)-G548</f>
        <v>66.4625</v>
      </c>
      <c r="I548" s="147"/>
    </row>
    <row r="549" customFormat="false" ht="15.75" hidden="false" customHeight="true" outlineLevel="0" collapsed="false">
      <c r="A549" s="150" t="s">
        <v>1309</v>
      </c>
      <c r="B549" s="234"/>
      <c r="D549" s="149"/>
      <c r="E549" s="283" t="n">
        <v>2.8</v>
      </c>
      <c r="F549" s="201" t="n">
        <v>3.45</v>
      </c>
      <c r="G549" s="178"/>
      <c r="H549" s="189" t="n">
        <f aca="false">(E549*F549)-G549</f>
        <v>9.66</v>
      </c>
      <c r="I549" s="147"/>
    </row>
    <row r="550" customFormat="false" ht="15.75" hidden="false" customHeight="true" outlineLevel="0" collapsed="false">
      <c r="A550" s="150" t="s">
        <v>1310</v>
      </c>
      <c r="B550" s="234"/>
      <c r="D550" s="149"/>
      <c r="E550" s="283" t="s">
        <v>1312</v>
      </c>
      <c r="F550" s="201" t="n">
        <v>3.45</v>
      </c>
      <c r="G550" s="178"/>
      <c r="H550" s="189" t="n">
        <f aca="false">(E550*F550)-G550</f>
        <v>6.624</v>
      </c>
      <c r="I550" s="147"/>
    </row>
    <row r="551" customFormat="false" ht="15.75" hidden="false" customHeight="true" outlineLevel="0" collapsed="false">
      <c r="A551" s="150" t="s">
        <v>1288</v>
      </c>
      <c r="B551" s="234"/>
      <c r="D551" s="149"/>
      <c r="E551" s="283" t="s">
        <v>1312</v>
      </c>
      <c r="F551" s="201" t="n">
        <v>3.45</v>
      </c>
      <c r="G551" s="178"/>
      <c r="H551" s="189" t="n">
        <f aca="false">(E551*F551)-G551</f>
        <v>6.624</v>
      </c>
      <c r="I551" s="147"/>
    </row>
    <row r="552" customFormat="false" ht="15.75" hidden="false" customHeight="true" outlineLevel="0" collapsed="false">
      <c r="A552" s="150" t="s">
        <v>1289</v>
      </c>
      <c r="B552" s="234"/>
      <c r="D552" s="149"/>
      <c r="E552" s="283" t="n">
        <v>2</v>
      </c>
      <c r="F552" s="201" t="n">
        <v>3.45</v>
      </c>
      <c r="G552" s="178"/>
      <c r="H552" s="189" t="n">
        <f aca="false">(E552*F552)-G552</f>
        <v>6.9</v>
      </c>
      <c r="I552" s="147"/>
    </row>
    <row r="553" customFormat="false" ht="15.75" hidden="false" customHeight="true" outlineLevel="0" collapsed="false">
      <c r="A553" s="150" t="s">
        <v>1313</v>
      </c>
      <c r="B553" s="234"/>
      <c r="D553" s="149"/>
      <c r="E553" s="283" t="n">
        <v>2</v>
      </c>
      <c r="F553" s="201" t="n">
        <v>3.45</v>
      </c>
      <c r="G553" s="178"/>
      <c r="H553" s="189" t="n">
        <f aca="false">(E553*F553)-G553</f>
        <v>6.9</v>
      </c>
      <c r="I553" s="147"/>
    </row>
    <row r="554" customFormat="false" ht="15.75" hidden="false" customHeight="true" outlineLevel="0" collapsed="false">
      <c r="A554" s="150" t="s">
        <v>1291</v>
      </c>
      <c r="B554" s="234"/>
      <c r="D554" s="149"/>
      <c r="E554" s="283" t="s">
        <v>1353</v>
      </c>
      <c r="F554" s="201" t="n">
        <v>3.45</v>
      </c>
      <c r="G554" s="178"/>
      <c r="H554" s="189" t="n">
        <f aca="false">(E554*F554)-G554</f>
        <v>48.4725</v>
      </c>
      <c r="I554" s="147"/>
    </row>
    <row r="555" customFormat="false" ht="15.75" hidden="false" customHeight="true" outlineLevel="0" collapsed="false">
      <c r="A555" s="150" t="s">
        <v>1314</v>
      </c>
      <c r="B555" s="234"/>
      <c r="D555" s="149"/>
      <c r="E555" s="283" t="n">
        <v>6.1</v>
      </c>
      <c r="F555" s="201" t="n">
        <v>3.45</v>
      </c>
      <c r="G555" s="178"/>
      <c r="H555" s="189" t="n">
        <f aca="false">(E555*F555)-G555</f>
        <v>21.045</v>
      </c>
      <c r="I555" s="147"/>
    </row>
    <row r="556" customFormat="false" ht="15.75" hidden="false" customHeight="true" outlineLevel="0" collapsed="false">
      <c r="A556" s="150" t="s">
        <v>1292</v>
      </c>
      <c r="B556" s="234"/>
      <c r="D556" s="149"/>
      <c r="E556" s="283" t="n">
        <f aca="false">2.74+2.15</f>
        <v>4.89</v>
      </c>
      <c r="F556" s="201" t="n">
        <v>3.45</v>
      </c>
      <c r="G556" s="178"/>
      <c r="H556" s="189" t="n">
        <f aca="false">(E556*F556)-G556</f>
        <v>16.8705</v>
      </c>
      <c r="I556" s="147"/>
    </row>
    <row r="557" customFormat="false" ht="15.75" hidden="false" customHeight="true" outlineLevel="0" collapsed="false">
      <c r="A557" s="150" t="s">
        <v>1293</v>
      </c>
      <c r="B557" s="234"/>
      <c r="D557" s="149"/>
      <c r="E557" s="283" t="n">
        <f aca="false">5.48+8.19</f>
        <v>13.67</v>
      </c>
      <c r="F557" s="201" t="n">
        <v>3.45</v>
      </c>
      <c r="G557" s="178"/>
      <c r="H557" s="189" t="n">
        <f aca="false">(E557*F557)-G557</f>
        <v>47.1615</v>
      </c>
      <c r="I557" s="147"/>
    </row>
    <row r="558" customFormat="false" ht="15.75" hidden="false" customHeight="true" outlineLevel="0" collapsed="false">
      <c r="A558" s="150" t="s">
        <v>1294</v>
      </c>
      <c r="B558" s="234"/>
      <c r="D558" s="149"/>
      <c r="E558" s="283" t="n">
        <v>3</v>
      </c>
      <c r="F558" s="201" t="n">
        <v>3.45</v>
      </c>
      <c r="G558" s="178"/>
      <c r="H558" s="189" t="n">
        <f aca="false">(E558*F558)-G558</f>
        <v>10.35</v>
      </c>
      <c r="I558" s="147"/>
    </row>
    <row r="559" customFormat="false" ht="15.75" hidden="false" customHeight="true" outlineLevel="0" collapsed="false">
      <c r="A559" s="150" t="s">
        <v>1295</v>
      </c>
      <c r="B559" s="234"/>
      <c r="D559" s="149"/>
      <c r="E559" s="283" t="n">
        <v>1</v>
      </c>
      <c r="F559" s="201" t="n">
        <v>3.45</v>
      </c>
      <c r="G559" s="178"/>
      <c r="H559" s="189" t="n">
        <f aca="false">(E559*F559)-G559</f>
        <v>3.45</v>
      </c>
      <c r="I559" s="147"/>
    </row>
    <row r="560" customFormat="false" ht="15.75" hidden="false" customHeight="true" outlineLevel="0" collapsed="false">
      <c r="A560" s="150" t="s">
        <v>1296</v>
      </c>
      <c r="B560" s="234"/>
      <c r="D560" s="149"/>
      <c r="E560" s="179" t="n">
        <f aca="false">3+8.1</f>
        <v>11.1</v>
      </c>
      <c r="F560" s="201" t="n">
        <v>3.45</v>
      </c>
      <c r="G560" s="178"/>
      <c r="H560" s="189" t="n">
        <f aca="false">(E560*F560)-G560</f>
        <v>38.295</v>
      </c>
      <c r="I560" s="147"/>
    </row>
    <row r="561" customFormat="false" ht="15.75" hidden="false" customHeight="true" outlineLevel="0" collapsed="false">
      <c r="A561" s="150" t="s">
        <v>1315</v>
      </c>
      <c r="B561" s="234"/>
      <c r="D561" s="149"/>
      <c r="E561" s="179" t="n">
        <v>1</v>
      </c>
      <c r="F561" s="201" t="n">
        <v>3.45</v>
      </c>
      <c r="G561" s="178"/>
      <c r="H561" s="189" t="n">
        <f aca="false">(E561*F561)-G561</f>
        <v>3.45</v>
      </c>
      <c r="I561" s="147"/>
    </row>
    <row r="562" customFormat="false" ht="15.75" hidden="false" customHeight="true" outlineLevel="0" collapsed="false">
      <c r="A562" s="150" t="s">
        <v>1316</v>
      </c>
      <c r="B562" s="234"/>
      <c r="D562" s="149"/>
      <c r="E562" s="179" t="n">
        <v>10.26</v>
      </c>
      <c r="F562" s="201" t="n">
        <v>3.45</v>
      </c>
      <c r="G562" s="178"/>
      <c r="H562" s="189" t="n">
        <f aca="false">(E562*F562)-G562</f>
        <v>35.397</v>
      </c>
      <c r="I562" s="147"/>
    </row>
    <row r="563" customFormat="false" ht="15.75" hidden="false" customHeight="true" outlineLevel="0" collapsed="false">
      <c r="A563" s="150" t="s">
        <v>1317</v>
      </c>
      <c r="B563" s="234"/>
      <c r="D563" s="149"/>
      <c r="E563" s="179" t="n">
        <v>3</v>
      </c>
      <c r="F563" s="201" t="n">
        <v>3.45</v>
      </c>
      <c r="G563" s="178"/>
      <c r="H563" s="189" t="n">
        <f aca="false">(E563*F563)-G563</f>
        <v>10.35</v>
      </c>
      <c r="I563" s="147"/>
    </row>
    <row r="564" customFormat="false" ht="15.75" hidden="false" customHeight="true" outlineLevel="0" collapsed="false">
      <c r="A564" s="150" t="s">
        <v>1354</v>
      </c>
      <c r="B564" s="234"/>
      <c r="D564" s="149"/>
      <c r="E564" s="179" t="n">
        <v>2.8</v>
      </c>
      <c r="F564" s="201" t="n">
        <v>3.45</v>
      </c>
      <c r="G564" s="178"/>
      <c r="H564" s="189" t="n">
        <f aca="false">(E564*F564)-G564</f>
        <v>9.66</v>
      </c>
      <c r="I564" s="147"/>
    </row>
    <row r="565" customFormat="false" ht="15.75" hidden="false" customHeight="true" outlineLevel="0" collapsed="false">
      <c r="A565" s="150" t="s">
        <v>1318</v>
      </c>
      <c r="B565" s="234"/>
      <c r="D565" s="149"/>
      <c r="E565" s="179" t="n">
        <f aca="false">0.67*2</f>
        <v>1.34</v>
      </c>
      <c r="F565" s="201" t="n">
        <v>3.45</v>
      </c>
      <c r="G565" s="178"/>
      <c r="H565" s="189" t="n">
        <f aca="false">(E565*F565)-G565</f>
        <v>4.623</v>
      </c>
      <c r="I565" s="147"/>
    </row>
    <row r="566" customFormat="false" ht="15.75" hidden="false" customHeight="true" outlineLevel="0" collapsed="false">
      <c r="A566" s="150" t="s">
        <v>1355</v>
      </c>
      <c r="B566" s="234"/>
      <c r="D566" s="149"/>
      <c r="E566" s="179" t="n">
        <v>5.65</v>
      </c>
      <c r="F566" s="201" t="n">
        <v>0.4</v>
      </c>
      <c r="G566" s="178"/>
      <c r="H566" s="189" t="n">
        <f aca="false">(E566*F566)-G566</f>
        <v>2.26</v>
      </c>
      <c r="I566" s="147"/>
    </row>
    <row r="567" customFormat="false" ht="15.75" hidden="false" customHeight="true" outlineLevel="0" collapsed="false">
      <c r="A567" s="150" t="s">
        <v>1356</v>
      </c>
      <c r="B567" s="234"/>
      <c r="D567" s="149"/>
      <c r="E567" s="179" t="n">
        <v>2.6</v>
      </c>
      <c r="F567" s="201" t="n">
        <v>3.45</v>
      </c>
      <c r="G567" s="178"/>
      <c r="H567" s="189" t="n">
        <f aca="false">(E567*F567)-G567</f>
        <v>8.97</v>
      </c>
      <c r="I567" s="147"/>
    </row>
    <row r="568" customFormat="false" ht="15.75" hidden="false" customHeight="true" outlineLevel="0" collapsed="false">
      <c r="A568" s="150" t="s">
        <v>1300</v>
      </c>
      <c r="B568" s="234"/>
      <c r="D568" s="149"/>
      <c r="E568" s="179" t="n">
        <v>1.85</v>
      </c>
      <c r="F568" s="201" t="n">
        <v>0.4</v>
      </c>
      <c r="G568" s="178"/>
      <c r="H568" s="189" t="n">
        <f aca="false">(E568*F568)-G568</f>
        <v>0.74</v>
      </c>
      <c r="I568" s="147"/>
    </row>
    <row r="569" customFormat="false" ht="15.75" hidden="false" customHeight="true" outlineLevel="0" collapsed="false">
      <c r="A569" s="150" t="s">
        <v>1319</v>
      </c>
      <c r="B569" s="234"/>
      <c r="D569" s="149"/>
      <c r="E569" s="179" t="n">
        <v>1.65</v>
      </c>
      <c r="F569" s="201" t="n">
        <v>3.45</v>
      </c>
      <c r="G569" s="178"/>
      <c r="H569" s="189" t="n">
        <f aca="false">(E569*F569)-G569</f>
        <v>5.6925</v>
      </c>
      <c r="I569" s="147"/>
    </row>
    <row r="570" customFormat="false" ht="15.75" hidden="false" customHeight="true" outlineLevel="0" collapsed="false">
      <c r="A570" s="150" t="s">
        <v>1301</v>
      </c>
      <c r="B570" s="234"/>
      <c r="D570" s="149"/>
      <c r="E570" s="179" t="n">
        <v>1.91</v>
      </c>
      <c r="F570" s="201" t="n">
        <v>3.45</v>
      </c>
      <c r="G570" s="178"/>
      <c r="H570" s="189" t="n">
        <f aca="false">(E570*F570)-G570</f>
        <v>6.5895</v>
      </c>
      <c r="I570" s="147"/>
    </row>
    <row r="571" customFormat="false" ht="15.75" hidden="false" customHeight="true" outlineLevel="0" collapsed="false">
      <c r="A571" s="150" t="s">
        <v>1302</v>
      </c>
      <c r="B571" s="234"/>
      <c r="D571" s="149"/>
      <c r="E571" s="179" t="n">
        <v>1.54</v>
      </c>
      <c r="F571" s="201" t="n">
        <v>3.45</v>
      </c>
      <c r="G571" s="178"/>
      <c r="H571" s="189" t="n">
        <f aca="false">(E571*F571)-G571</f>
        <v>5.313</v>
      </c>
      <c r="I571" s="147"/>
    </row>
    <row r="572" customFormat="false" ht="15.75" hidden="false" customHeight="true" outlineLevel="0" collapsed="false">
      <c r="A572" s="150" t="s">
        <v>1320</v>
      </c>
      <c r="B572" s="234"/>
      <c r="D572" s="149"/>
      <c r="E572" s="179" t="n">
        <v>6.81</v>
      </c>
      <c r="F572" s="201" t="n">
        <v>3.45</v>
      </c>
      <c r="G572" s="178" t="n">
        <f aca="false">((2.8*1)-2)</f>
        <v>0.8</v>
      </c>
      <c r="H572" s="189" t="n">
        <f aca="false">(E572*F572)-G572</f>
        <v>22.6945</v>
      </c>
      <c r="I572" s="147"/>
    </row>
    <row r="573" customFormat="false" ht="15.75" hidden="false" customHeight="true" outlineLevel="0" collapsed="false">
      <c r="A573" s="150" t="s">
        <v>1321</v>
      </c>
      <c r="B573" s="234"/>
      <c r="D573" s="149"/>
      <c r="E573" s="179" t="n">
        <v>7.06</v>
      </c>
      <c r="F573" s="201" t="n">
        <v>0.4</v>
      </c>
      <c r="G573" s="178"/>
      <c r="H573" s="189" t="n">
        <f aca="false">(E573*F573)-G573</f>
        <v>2.824</v>
      </c>
      <c r="I573" s="147"/>
    </row>
    <row r="574" customFormat="false" ht="15.75" hidden="false" customHeight="true" outlineLevel="0" collapsed="false">
      <c r="A574" s="150" t="s">
        <v>1357</v>
      </c>
      <c r="B574" s="234"/>
      <c r="D574" s="149"/>
      <c r="E574" s="179" t="n">
        <v>2.52</v>
      </c>
      <c r="F574" s="201" t="n">
        <v>1.5</v>
      </c>
      <c r="G574" s="178"/>
      <c r="H574" s="189" t="n">
        <f aca="false">(E574*F574)-G574</f>
        <v>3.78</v>
      </c>
      <c r="I574" s="147"/>
    </row>
    <row r="575" customFormat="false" ht="15.75" hidden="false" customHeight="true" outlineLevel="0" collapsed="false">
      <c r="A575" s="150" t="s">
        <v>1323</v>
      </c>
      <c r="B575" s="234"/>
      <c r="D575" s="149"/>
      <c r="E575" s="179" t="n">
        <f aca="false">0.55+1.32</f>
        <v>1.87</v>
      </c>
      <c r="F575" s="201" t="n">
        <v>1.5</v>
      </c>
      <c r="G575" s="178"/>
      <c r="H575" s="189" t="n">
        <f aca="false">(E575*F575)-G575</f>
        <v>2.805</v>
      </c>
      <c r="I575" s="147"/>
    </row>
    <row r="576" customFormat="false" ht="15.75" hidden="false" customHeight="true" outlineLevel="0" collapsed="false">
      <c r="A576" s="150" t="s">
        <v>1324</v>
      </c>
      <c r="B576" s="234"/>
      <c r="D576" s="149"/>
      <c r="E576" s="179" t="n">
        <v>6.49</v>
      </c>
      <c r="F576" s="201" t="n">
        <v>3.45</v>
      </c>
      <c r="G576" s="178"/>
      <c r="H576" s="189" t="n">
        <f aca="false">(E576*F576)-G576</f>
        <v>22.3905</v>
      </c>
      <c r="I576" s="147"/>
    </row>
    <row r="577" customFormat="false" ht="15.75" hidden="false" customHeight="true" outlineLevel="0" collapsed="false">
      <c r="A577" s="150" t="s">
        <v>1325</v>
      </c>
      <c r="B577" s="234"/>
      <c r="D577" s="149"/>
      <c r="E577" s="179" t="n">
        <v>6.49</v>
      </c>
      <c r="F577" s="201" t="n">
        <v>3.45</v>
      </c>
      <c r="G577" s="178"/>
      <c r="H577" s="189" t="n">
        <f aca="false">(E577*F577)-G577</f>
        <v>22.3905</v>
      </c>
      <c r="I577" s="147"/>
    </row>
    <row r="578" customFormat="false" ht="15.75" hidden="false" customHeight="true" outlineLevel="0" collapsed="false">
      <c r="A578" s="150" t="s">
        <v>1326</v>
      </c>
      <c r="B578" s="234"/>
      <c r="D578" s="149"/>
      <c r="E578" s="179" t="n">
        <v>6.49</v>
      </c>
      <c r="F578" s="201" t="n">
        <v>3.45</v>
      </c>
      <c r="G578" s="178"/>
      <c r="H578" s="189" t="n">
        <f aca="false">(E578*F578)-G578</f>
        <v>22.3905</v>
      </c>
      <c r="I578" s="147"/>
    </row>
    <row r="579" customFormat="false" ht="15.75" hidden="false" customHeight="true" outlineLevel="0" collapsed="false">
      <c r="A579" s="150" t="s">
        <v>1327</v>
      </c>
      <c r="B579" s="234"/>
      <c r="D579" s="149"/>
      <c r="E579" s="179" t="n">
        <v>6.49</v>
      </c>
      <c r="F579" s="201" t="n">
        <v>3.45</v>
      </c>
      <c r="G579" s="178"/>
      <c r="H579" s="189" t="n">
        <f aca="false">(E579*F579)-G579</f>
        <v>22.3905</v>
      </c>
      <c r="I579" s="147"/>
    </row>
    <row r="580" customFormat="false" ht="15.75" hidden="false" customHeight="true" outlineLevel="0" collapsed="false">
      <c r="A580" s="150" t="s">
        <v>1328</v>
      </c>
      <c r="B580" s="234"/>
      <c r="D580" s="149"/>
      <c r="E580" s="179" t="n">
        <v>2.79</v>
      </c>
      <c r="F580" s="201" t="n">
        <v>3.45</v>
      </c>
      <c r="G580" s="178"/>
      <c r="H580" s="189" t="n">
        <f aca="false">(E580*F580)-G580</f>
        <v>9.6255</v>
      </c>
      <c r="I580" s="147"/>
    </row>
    <row r="581" customFormat="false" ht="15.75" hidden="false" customHeight="true" outlineLevel="0" collapsed="false">
      <c r="A581" s="150" t="s">
        <v>1329</v>
      </c>
      <c r="B581" s="234"/>
      <c r="D581" s="149"/>
      <c r="E581" s="179" t="n">
        <v>6.49</v>
      </c>
      <c r="F581" s="201" t="n">
        <v>3.45</v>
      </c>
      <c r="G581" s="178"/>
      <c r="H581" s="189" t="n">
        <f aca="false">(E581*F581)-G581</f>
        <v>22.3905</v>
      </c>
      <c r="I581" s="147"/>
    </row>
    <row r="582" customFormat="false" ht="15.75" hidden="false" customHeight="true" outlineLevel="0" collapsed="false">
      <c r="A582" s="150" t="s">
        <v>1330</v>
      </c>
      <c r="B582" s="234"/>
      <c r="D582" s="149"/>
      <c r="E582" s="179" t="n">
        <v>2.79</v>
      </c>
      <c r="F582" s="201" t="n">
        <v>3.45</v>
      </c>
      <c r="G582" s="178"/>
      <c r="H582" s="189" t="n">
        <f aca="false">(E582*F582)-G582</f>
        <v>9.6255</v>
      </c>
      <c r="I582" s="147"/>
    </row>
    <row r="583" customFormat="false" ht="15.75" hidden="false" customHeight="true" outlineLevel="0" collapsed="false">
      <c r="A583" s="150" t="s">
        <v>1331</v>
      </c>
      <c r="B583" s="234"/>
      <c r="D583" s="149"/>
      <c r="E583" s="179" t="n">
        <f aca="false">1.71+1.47</f>
        <v>3.18</v>
      </c>
      <c r="F583" s="201" t="n">
        <v>3.45</v>
      </c>
      <c r="G583" s="178"/>
      <c r="H583" s="189" t="n">
        <f aca="false">(E583*F583)-G583</f>
        <v>10.971</v>
      </c>
      <c r="I583" s="147"/>
    </row>
    <row r="584" customFormat="false" ht="15.75" hidden="false" customHeight="true" outlineLevel="0" collapsed="false">
      <c r="A584" s="150" t="s">
        <v>1332</v>
      </c>
      <c r="B584" s="234"/>
      <c r="D584" s="149"/>
      <c r="E584" s="179" t="n">
        <v>13.3</v>
      </c>
      <c r="F584" s="201" t="n">
        <v>3.45</v>
      </c>
      <c r="G584" s="178" t="n">
        <f aca="false">((2*1)-2)</f>
        <v>0</v>
      </c>
      <c r="H584" s="189" t="n">
        <f aca="false">(E584*F584)-G584</f>
        <v>45.885</v>
      </c>
      <c r="I584" s="147"/>
    </row>
    <row r="585" customFormat="false" ht="15.75" hidden="false" customHeight="true" outlineLevel="0" collapsed="false">
      <c r="A585" s="150" t="s">
        <v>1333</v>
      </c>
      <c r="B585" s="234"/>
      <c r="D585" s="149"/>
      <c r="E585" s="179" t="n">
        <v>4.1</v>
      </c>
      <c r="F585" s="201" t="n">
        <v>3.45</v>
      </c>
      <c r="G585" s="178"/>
      <c r="H585" s="189" t="n">
        <f aca="false">(E585*F585)-G585</f>
        <v>14.145</v>
      </c>
      <c r="I585" s="147"/>
    </row>
    <row r="586" customFormat="false" ht="15.75" hidden="false" customHeight="true" outlineLevel="0" collapsed="false">
      <c r="A586" s="150" t="s">
        <v>1334</v>
      </c>
      <c r="B586" s="234"/>
      <c r="D586" s="149"/>
      <c r="E586" s="179" t="n">
        <v>2.02</v>
      </c>
      <c r="F586" s="201" t="n">
        <v>3.45</v>
      </c>
      <c r="G586" s="178"/>
      <c r="H586" s="189" t="n">
        <f aca="false">(E586*F586)-G586</f>
        <v>6.969</v>
      </c>
      <c r="I586" s="147"/>
    </row>
    <row r="587" customFormat="false" ht="15.75" hidden="false" customHeight="true" outlineLevel="0" collapsed="false">
      <c r="A587" s="150" t="s">
        <v>1335</v>
      </c>
      <c r="B587" s="234"/>
      <c r="D587" s="149"/>
      <c r="E587" s="179" t="n">
        <f aca="false">1.52+4.12+1.13+1.8</f>
        <v>8.57</v>
      </c>
      <c r="F587" s="201" t="n">
        <v>3.45</v>
      </c>
      <c r="G587" s="178"/>
      <c r="H587" s="189" t="n">
        <f aca="false">(E587*F587)-G587</f>
        <v>29.5665</v>
      </c>
      <c r="I587" s="147"/>
    </row>
    <row r="588" customFormat="false" ht="15.75" hidden="false" customHeight="true" outlineLevel="0" collapsed="false">
      <c r="A588" s="150" t="s">
        <v>1336</v>
      </c>
      <c r="B588" s="234"/>
      <c r="D588" s="149"/>
      <c r="E588" s="179" t="n">
        <v>4.63</v>
      </c>
      <c r="F588" s="201" t="n">
        <v>3.45</v>
      </c>
      <c r="G588" s="178"/>
      <c r="H588" s="189" t="n">
        <f aca="false">(E588*F588)-G588</f>
        <v>15.9735</v>
      </c>
      <c r="I588" s="147"/>
    </row>
    <row r="589" customFormat="false" ht="15.75" hidden="false" customHeight="true" outlineLevel="0" collapsed="false">
      <c r="A589" s="150" t="s">
        <v>1337</v>
      </c>
      <c r="B589" s="234"/>
      <c r="D589" s="149"/>
      <c r="E589" s="179" t="n">
        <f aca="false">1.45+7.07</f>
        <v>8.52</v>
      </c>
      <c r="F589" s="201" t="n">
        <v>3.45</v>
      </c>
      <c r="G589" s="178"/>
      <c r="H589" s="189" t="n">
        <f aca="false">(E589*F589)-G589</f>
        <v>29.394</v>
      </c>
      <c r="I589" s="147"/>
    </row>
    <row r="590" customFormat="false" ht="15.75" hidden="false" customHeight="true" outlineLevel="0" collapsed="false">
      <c r="A590" s="150" t="s">
        <v>1338</v>
      </c>
      <c r="B590" s="234"/>
      <c r="D590" s="149"/>
      <c r="E590" s="179" t="n">
        <f aca="false">3.32+7.84</f>
        <v>11.16</v>
      </c>
      <c r="F590" s="201" t="n">
        <v>3.45</v>
      </c>
      <c r="G590" s="178"/>
      <c r="H590" s="189" t="n">
        <f aca="false">(E590*F590)-G590</f>
        <v>38.502</v>
      </c>
      <c r="I590" s="147"/>
    </row>
    <row r="591" customFormat="false" ht="15.75" hidden="false" customHeight="true" outlineLevel="0" collapsed="false">
      <c r="A591" s="150" t="s">
        <v>1339</v>
      </c>
      <c r="B591" s="234"/>
      <c r="D591" s="149"/>
      <c r="E591" s="179" t="n">
        <v>3.14</v>
      </c>
      <c r="F591" s="201" t="n">
        <v>3.45</v>
      </c>
      <c r="G591" s="178"/>
      <c r="H591" s="189" t="n">
        <f aca="false">(E591*F591)-G591</f>
        <v>10.833</v>
      </c>
      <c r="I591" s="147"/>
    </row>
    <row r="592" customFormat="false" ht="15.75" hidden="false" customHeight="true" outlineLevel="0" collapsed="false">
      <c r="A592" s="150" t="s">
        <v>1340</v>
      </c>
      <c r="B592" s="234"/>
      <c r="D592" s="149"/>
      <c r="E592" s="179" t="n">
        <v>4.28</v>
      </c>
      <c r="F592" s="201" t="n">
        <v>3.45</v>
      </c>
      <c r="G592" s="178"/>
      <c r="H592" s="189" t="n">
        <f aca="false">(E592*F592)-G592</f>
        <v>14.766</v>
      </c>
      <c r="I592" s="147"/>
    </row>
    <row r="593" customFormat="false" ht="15.75" hidden="false" customHeight="true" outlineLevel="0" collapsed="false">
      <c r="A593" s="150" t="s">
        <v>1341</v>
      </c>
      <c r="B593" s="234"/>
      <c r="D593" s="149"/>
      <c r="E593" s="179" t="n">
        <f aca="false">2.5+8.25</f>
        <v>10.75</v>
      </c>
      <c r="F593" s="201" t="n">
        <v>3.45</v>
      </c>
      <c r="G593" s="178"/>
      <c r="H593" s="189" t="n">
        <f aca="false">(E593*F593)-G593</f>
        <v>37.0875</v>
      </c>
      <c r="I593" s="147"/>
    </row>
    <row r="594" customFormat="false" ht="15.75" hidden="false" customHeight="true" outlineLevel="0" collapsed="false">
      <c r="A594" s="150" t="s">
        <v>1342</v>
      </c>
      <c r="B594" s="234"/>
      <c r="D594" s="149"/>
      <c r="E594" s="179" t="n">
        <v>3.73</v>
      </c>
      <c r="F594" s="201" t="n">
        <v>3.45</v>
      </c>
      <c r="G594" s="178"/>
      <c r="H594" s="189" t="n">
        <f aca="false">(E594*F594)-G594</f>
        <v>12.8685</v>
      </c>
      <c r="I594" s="147"/>
    </row>
    <row r="595" customFormat="false" ht="15.75" hidden="false" customHeight="true" outlineLevel="0" collapsed="false">
      <c r="A595" s="150" t="s">
        <v>1343</v>
      </c>
      <c r="B595" s="234"/>
      <c r="D595" s="149"/>
      <c r="E595" s="179" t="n">
        <v>3</v>
      </c>
      <c r="F595" s="201" t="n">
        <v>3.45</v>
      </c>
      <c r="G595" s="178"/>
      <c r="H595" s="189" t="n">
        <f aca="false">(E595*F595)-G595</f>
        <v>10.35</v>
      </c>
      <c r="I595" s="147"/>
    </row>
    <row r="596" customFormat="false" ht="15.75" hidden="false" customHeight="true" outlineLevel="0" collapsed="false">
      <c r="A596" s="150" t="s">
        <v>1344</v>
      </c>
      <c r="B596" s="234"/>
      <c r="D596" s="149"/>
      <c r="E596" s="179" t="n">
        <v>2.6</v>
      </c>
      <c r="F596" s="201" t="n">
        <v>0.4</v>
      </c>
      <c r="G596" s="178"/>
      <c r="H596" s="189" t="n">
        <f aca="false">(E596*F596)-G596</f>
        <v>1.04</v>
      </c>
      <c r="I596" s="147"/>
    </row>
    <row r="597" customFormat="false" ht="15.75" hidden="false" customHeight="true" outlineLevel="0" collapsed="false">
      <c r="A597" s="150" t="s">
        <v>1345</v>
      </c>
      <c r="B597" s="234"/>
      <c r="D597" s="149"/>
      <c r="E597" s="179" t="n">
        <v>1.47</v>
      </c>
      <c r="F597" s="201" t="n">
        <v>3.45</v>
      </c>
      <c r="G597" s="178"/>
      <c r="H597" s="189" t="n">
        <f aca="false">(E597*F597)-G597</f>
        <v>5.0715</v>
      </c>
      <c r="I597" s="147"/>
    </row>
    <row r="598" customFormat="false" ht="15.75" hidden="false" customHeight="true" outlineLevel="0" collapsed="false">
      <c r="A598" s="150" t="s">
        <v>1346</v>
      </c>
      <c r="B598" s="234"/>
      <c r="D598" s="149"/>
      <c r="E598" s="179" t="n">
        <f aca="false">3.32+3.56</f>
        <v>6.88</v>
      </c>
      <c r="F598" s="201" t="n">
        <v>3.45</v>
      </c>
      <c r="G598" s="178"/>
      <c r="H598" s="189" t="n">
        <f aca="false">(E598*F598)-G598</f>
        <v>23.736</v>
      </c>
      <c r="I598" s="147"/>
    </row>
    <row r="599" customFormat="false" ht="15.75" hidden="false" customHeight="true" outlineLevel="0" collapsed="false">
      <c r="A599" s="150" t="s">
        <v>1347</v>
      </c>
      <c r="B599" s="234"/>
      <c r="D599" s="149"/>
      <c r="E599" s="179" t="n">
        <v>1.3</v>
      </c>
      <c r="F599" s="201" t="n">
        <v>3.45</v>
      </c>
      <c r="G599" s="178"/>
      <c r="H599" s="189" t="n">
        <f aca="false">(E599*F599)-G599</f>
        <v>4.485</v>
      </c>
      <c r="I599" s="147"/>
    </row>
    <row r="600" customFormat="false" ht="15.75" hidden="false" customHeight="true" outlineLevel="0" collapsed="false">
      <c r="A600" s="233"/>
      <c r="B600" s="234"/>
      <c r="D600" s="149"/>
      <c r="E600" s="179"/>
      <c r="F600" s="201"/>
      <c r="G600" s="178"/>
      <c r="H600" s="189"/>
      <c r="I600" s="147"/>
    </row>
    <row r="601" customFormat="false" ht="15.75" hidden="false" customHeight="true" outlineLevel="0" collapsed="false">
      <c r="A601" s="233"/>
      <c r="B601" s="234"/>
      <c r="C601" s="152" t="s">
        <v>1303</v>
      </c>
      <c r="D601" s="149"/>
      <c r="E601" s="270" t="n">
        <f aca="false">SUM(E548:E599)</f>
        <v>255.33</v>
      </c>
      <c r="F601" s="201"/>
      <c r="G601" s="277" t="s">
        <v>1358</v>
      </c>
      <c r="H601" s="235" t="n">
        <f aca="false">SUM(H548:H599)</f>
        <v>856.8105</v>
      </c>
      <c r="I601" s="147"/>
    </row>
    <row r="602" customFormat="false" ht="15.75" hidden="false" customHeight="true" outlineLevel="0" collapsed="false">
      <c r="A602" s="233"/>
      <c r="B602" s="234"/>
      <c r="D602" s="149"/>
      <c r="E602" s="176"/>
      <c r="F602" s="207"/>
      <c r="G602" s="199"/>
      <c r="H602" s="207"/>
      <c r="I602" s="147"/>
    </row>
    <row r="603" customFormat="false" ht="15.75" hidden="false" customHeight="true" outlineLevel="0" collapsed="false">
      <c r="A603" s="271" t="s">
        <v>1359</v>
      </c>
      <c r="B603" s="234"/>
      <c r="D603" s="149"/>
      <c r="E603" s="176"/>
      <c r="F603" s="207"/>
      <c r="G603" s="199"/>
      <c r="H603" s="207"/>
      <c r="I603" s="147"/>
    </row>
    <row r="604" customFormat="false" ht="15.75" hidden="false" customHeight="true" outlineLevel="0" collapsed="false">
      <c r="A604" s="233"/>
      <c r="B604" s="234"/>
      <c r="D604" s="149"/>
      <c r="E604" s="176"/>
      <c r="F604" s="207"/>
      <c r="G604" s="199"/>
      <c r="H604" s="207"/>
      <c r="I604" s="147"/>
    </row>
    <row r="605" customFormat="false" ht="15.75" hidden="false" customHeight="true" outlineLevel="0" collapsed="false">
      <c r="A605" s="233"/>
      <c r="B605" s="234"/>
      <c r="D605" s="149"/>
      <c r="E605" s="176"/>
      <c r="F605" s="207"/>
      <c r="G605" s="199"/>
      <c r="H605" s="207"/>
      <c r="I605" s="147"/>
    </row>
    <row r="606" customFormat="false" ht="15.75" hidden="false" customHeight="true" outlineLevel="0" collapsed="false">
      <c r="A606" s="233"/>
      <c r="B606" s="234"/>
      <c r="D606" s="149"/>
      <c r="E606" s="176"/>
      <c r="F606" s="207"/>
      <c r="G606" s="199"/>
      <c r="H606" s="207"/>
      <c r="I606" s="147"/>
    </row>
    <row r="607" customFormat="false" ht="15.75" hidden="false" customHeight="true" outlineLevel="0" collapsed="false">
      <c r="A607" s="233"/>
      <c r="B607" s="234"/>
      <c r="D607" s="149"/>
      <c r="E607" s="176"/>
      <c r="F607" s="207"/>
      <c r="G607" s="199"/>
      <c r="H607" s="207"/>
      <c r="I607" s="147"/>
    </row>
    <row r="608" customFormat="false" ht="15.75" hidden="false" customHeight="true" outlineLevel="0" collapsed="false">
      <c r="A608" s="233"/>
      <c r="B608" s="234"/>
      <c r="D608" s="149"/>
      <c r="E608" s="176"/>
      <c r="F608" s="207"/>
      <c r="G608" s="199"/>
      <c r="H608" s="207"/>
      <c r="I608" s="147"/>
    </row>
    <row r="609" customFormat="false" ht="15.75" hidden="false" customHeight="true" outlineLevel="0" collapsed="false">
      <c r="A609" s="233"/>
      <c r="B609" s="234"/>
      <c r="D609" s="149"/>
      <c r="E609" s="176"/>
      <c r="F609" s="207"/>
      <c r="G609" s="199"/>
      <c r="H609" s="207"/>
      <c r="I609" s="147"/>
    </row>
    <row r="610" customFormat="false" ht="15.75" hidden="false" customHeight="true" outlineLevel="0" collapsed="false">
      <c r="A610" s="233"/>
      <c r="B610" s="234"/>
      <c r="D610" s="149"/>
      <c r="E610" s="176"/>
      <c r="F610" s="207"/>
      <c r="G610" s="199"/>
      <c r="H610" s="207"/>
      <c r="I610" s="147"/>
    </row>
    <row r="611" customFormat="false" ht="15.75" hidden="false" customHeight="true" outlineLevel="0" collapsed="false">
      <c r="A611" s="233"/>
      <c r="B611" s="234"/>
      <c r="D611" s="149"/>
      <c r="E611" s="176"/>
      <c r="F611" s="207"/>
      <c r="G611" s="199"/>
      <c r="H611" s="207"/>
      <c r="I611" s="147"/>
    </row>
    <row r="612" customFormat="false" ht="15.75" hidden="false" customHeight="true" outlineLevel="0" collapsed="false">
      <c r="A612" s="233"/>
      <c r="B612" s="234"/>
      <c r="D612" s="149"/>
      <c r="E612" s="176"/>
      <c r="F612" s="207"/>
      <c r="G612" s="199"/>
      <c r="H612" s="207"/>
      <c r="I612" s="147"/>
    </row>
    <row r="613" customFormat="false" ht="15.75" hidden="false" customHeight="true" outlineLevel="0" collapsed="false">
      <c r="A613" s="233"/>
      <c r="B613" s="234"/>
      <c r="D613" s="149"/>
      <c r="E613" s="176"/>
      <c r="F613" s="207"/>
      <c r="G613" s="199"/>
      <c r="H613" s="207"/>
      <c r="I613" s="147"/>
    </row>
    <row r="614" customFormat="false" ht="15.75" hidden="false" customHeight="true" outlineLevel="0" collapsed="false">
      <c r="A614" s="233"/>
      <c r="B614" s="234"/>
      <c r="D614" s="149"/>
      <c r="E614" s="176"/>
      <c r="F614" s="207"/>
      <c r="G614" s="199"/>
      <c r="H614" s="207"/>
      <c r="I614" s="147"/>
    </row>
    <row r="615" customFormat="false" ht="15.75" hidden="false" customHeight="true" outlineLevel="0" collapsed="false">
      <c r="A615" s="233"/>
      <c r="B615" s="234"/>
      <c r="D615" s="149"/>
      <c r="E615" s="176"/>
      <c r="F615" s="207"/>
      <c r="G615" s="199"/>
      <c r="H615" s="207"/>
      <c r="I615" s="147"/>
    </row>
    <row r="616" customFormat="false" ht="15.75" hidden="false" customHeight="true" outlineLevel="0" collapsed="false">
      <c r="A616" s="233"/>
      <c r="B616" s="234"/>
      <c r="D616" s="149"/>
      <c r="E616" s="176"/>
      <c r="F616" s="207"/>
      <c r="G616" s="199"/>
      <c r="H616" s="207"/>
      <c r="I616" s="147"/>
    </row>
    <row r="617" customFormat="false" ht="15.75" hidden="false" customHeight="true" outlineLevel="0" collapsed="false">
      <c r="A617" s="233"/>
      <c r="B617" s="234"/>
      <c r="D617" s="149"/>
      <c r="E617" s="176"/>
      <c r="F617" s="207"/>
      <c r="G617" s="199"/>
      <c r="H617" s="207"/>
      <c r="I617" s="147"/>
    </row>
    <row r="618" customFormat="false" ht="15.75" hidden="false" customHeight="true" outlineLevel="0" collapsed="false">
      <c r="A618" s="233"/>
      <c r="B618" s="234"/>
      <c r="D618" s="149"/>
      <c r="E618" s="176"/>
      <c r="F618" s="207"/>
      <c r="G618" s="199"/>
      <c r="H618" s="207"/>
      <c r="I618" s="147"/>
    </row>
    <row r="619" customFormat="false" ht="15.75" hidden="false" customHeight="true" outlineLevel="0" collapsed="false">
      <c r="A619" s="233"/>
      <c r="B619" s="234"/>
      <c r="D619" s="149"/>
      <c r="E619" s="176"/>
      <c r="F619" s="207"/>
      <c r="G619" s="199"/>
      <c r="H619" s="207"/>
      <c r="I619" s="147"/>
    </row>
    <row r="620" customFormat="false" ht="15.75" hidden="false" customHeight="true" outlineLevel="0" collapsed="false">
      <c r="A620" s="233"/>
      <c r="B620" s="234"/>
      <c r="D620" s="149"/>
      <c r="E620" s="176"/>
      <c r="F620" s="207"/>
      <c r="G620" s="199"/>
      <c r="H620" s="207"/>
      <c r="I620" s="147"/>
    </row>
    <row r="621" customFormat="false" ht="15.75" hidden="false" customHeight="true" outlineLevel="0" collapsed="false">
      <c r="A621" s="233"/>
      <c r="B621" s="234"/>
      <c r="D621" s="149"/>
      <c r="E621" s="176"/>
      <c r="F621" s="207"/>
      <c r="G621" s="199"/>
      <c r="H621" s="207"/>
      <c r="I621" s="147"/>
    </row>
    <row r="622" customFormat="false" ht="15.75" hidden="false" customHeight="true" outlineLevel="0" collapsed="false">
      <c r="A622" s="233"/>
      <c r="B622" s="234"/>
      <c r="D622" s="149"/>
      <c r="E622" s="176"/>
      <c r="F622" s="207"/>
      <c r="G622" s="199"/>
      <c r="H622" s="207"/>
      <c r="I622" s="147"/>
    </row>
    <row r="623" customFormat="false" ht="15.75" hidden="false" customHeight="true" outlineLevel="0" collapsed="false">
      <c r="A623" s="233"/>
      <c r="B623" s="234"/>
      <c r="D623" s="149"/>
      <c r="E623" s="176"/>
      <c r="F623" s="207"/>
      <c r="G623" s="199"/>
      <c r="H623" s="207"/>
      <c r="I623" s="147"/>
    </row>
    <row r="624" customFormat="false" ht="15.75" hidden="false" customHeight="true" outlineLevel="0" collapsed="false">
      <c r="A624" s="233"/>
      <c r="B624" s="234"/>
      <c r="D624" s="149"/>
      <c r="E624" s="176"/>
      <c r="F624" s="207"/>
      <c r="G624" s="199"/>
      <c r="H624" s="207"/>
      <c r="I624" s="147"/>
    </row>
    <row r="625" customFormat="false" ht="15.75" hidden="false" customHeight="true" outlineLevel="0" collapsed="false">
      <c r="A625" s="142" t="s">
        <v>1360</v>
      </c>
      <c r="B625" s="234"/>
      <c r="D625" s="149"/>
      <c r="E625" s="176"/>
      <c r="F625" s="207"/>
      <c r="G625" s="199"/>
      <c r="H625" s="207"/>
      <c r="I625" s="147"/>
    </row>
    <row r="626" customFormat="false" ht="15.75" hidden="false" customHeight="true" outlineLevel="0" collapsed="false">
      <c r="A626" s="142" t="s">
        <v>1361</v>
      </c>
      <c r="B626" s="234"/>
      <c r="D626" s="149"/>
      <c r="E626" s="176"/>
      <c r="F626" s="207"/>
      <c r="G626" s="199"/>
      <c r="H626" s="207"/>
      <c r="I626" s="147"/>
    </row>
    <row r="627" customFormat="false" ht="15.75" hidden="false" customHeight="true" outlineLevel="0" collapsed="false">
      <c r="A627" s="271" t="s">
        <v>1359</v>
      </c>
      <c r="B627" s="234"/>
      <c r="D627" s="149"/>
      <c r="E627" s="176"/>
      <c r="F627" s="207"/>
      <c r="G627" s="199"/>
      <c r="H627" s="207"/>
      <c r="I627" s="147"/>
    </row>
    <row r="628" customFormat="false" ht="15.75" hidden="false" customHeight="true" outlineLevel="0" collapsed="false">
      <c r="A628" s="150" t="s">
        <v>1310</v>
      </c>
      <c r="B628" s="234"/>
      <c r="C628" s="152"/>
      <c r="D628" s="191"/>
      <c r="E628" s="179" t="n">
        <f aca="false">2.04+2.05</f>
        <v>4.09</v>
      </c>
      <c r="F628" s="201" t="n">
        <v>2.5</v>
      </c>
      <c r="G628" s="178"/>
      <c r="H628" s="189" t="n">
        <f aca="false">(E628*F628)-G628</f>
        <v>10.225</v>
      </c>
      <c r="I628" s="147"/>
    </row>
    <row r="629" customFormat="false" ht="15.75" hidden="false" customHeight="true" outlineLevel="0" collapsed="false">
      <c r="A629" s="150" t="s">
        <v>1313</v>
      </c>
      <c r="B629" s="234"/>
      <c r="C629" s="152"/>
      <c r="D629" s="191"/>
      <c r="E629" s="185" t="s">
        <v>1362</v>
      </c>
      <c r="F629" s="201" t="n">
        <v>2.5</v>
      </c>
      <c r="G629" s="178"/>
      <c r="H629" s="189" t="n">
        <f aca="false">(E629*F629)-G629</f>
        <v>5.1</v>
      </c>
      <c r="I629" s="147"/>
    </row>
    <row r="630" customFormat="false" ht="15.75" hidden="false" customHeight="true" outlineLevel="0" collapsed="false">
      <c r="A630" s="150" t="s">
        <v>1316</v>
      </c>
      <c r="B630" s="234"/>
      <c r="C630" s="152"/>
      <c r="D630" s="191"/>
      <c r="E630" s="179" t="n">
        <v>2.67</v>
      </c>
      <c r="F630" s="201" t="n">
        <v>2.5</v>
      </c>
      <c r="G630" s="178"/>
      <c r="H630" s="189" t="n">
        <f aca="false">(E630*F630)-G630</f>
        <v>6.675</v>
      </c>
      <c r="I630" s="147"/>
    </row>
    <row r="631" customFormat="false" ht="15.75" hidden="false" customHeight="true" outlineLevel="0" collapsed="false">
      <c r="A631" s="150"/>
      <c r="B631" s="234"/>
      <c r="C631" s="152"/>
      <c r="D631" s="191"/>
      <c r="E631" s="179"/>
      <c r="F631" s="201"/>
      <c r="G631" s="178"/>
      <c r="H631" s="189"/>
      <c r="I631" s="147"/>
    </row>
    <row r="632" customFormat="false" ht="15.75" hidden="false" customHeight="true" outlineLevel="0" collapsed="false">
      <c r="A632" s="233"/>
      <c r="B632" s="234"/>
      <c r="C632" s="152" t="s">
        <v>1303</v>
      </c>
      <c r="D632" s="191"/>
      <c r="E632" s="270" t="n">
        <f aca="false">SUM(E628:E630)</f>
        <v>6.76</v>
      </c>
      <c r="F632" s="201"/>
      <c r="G632" s="277" t="s">
        <v>1358</v>
      </c>
      <c r="H632" s="235" t="n">
        <f aca="false">SUM(H628:H630)</f>
        <v>22</v>
      </c>
      <c r="I632" s="147"/>
    </row>
    <row r="633" customFormat="false" ht="15.75" hidden="false" customHeight="true" outlineLevel="0" collapsed="false">
      <c r="A633" s="233"/>
      <c r="B633" s="234"/>
      <c r="C633" s="152"/>
      <c r="D633" s="191"/>
      <c r="E633" s="284"/>
      <c r="F633" s="285"/>
      <c r="G633" s="277"/>
      <c r="H633" s="286"/>
      <c r="I633" s="147"/>
    </row>
    <row r="634" customFormat="false" ht="15.75" hidden="false" customHeight="true" outlineLevel="0" collapsed="false">
      <c r="A634" s="233"/>
      <c r="B634" s="160" t="s">
        <v>1158</v>
      </c>
      <c r="C634" s="161"/>
      <c r="D634" s="251"/>
      <c r="E634" s="209"/>
      <c r="F634" s="285"/>
      <c r="G634" s="253"/>
      <c r="H634" s="202" t="n">
        <f aca="false">H632+H601+H521+H466+H432</f>
        <v>1978.099</v>
      </c>
      <c r="I634" s="147"/>
    </row>
    <row r="635" customFormat="false" ht="15.75" hidden="false" customHeight="true" outlineLevel="0" collapsed="false">
      <c r="A635" s="150" t="n">
        <v>6</v>
      </c>
      <c r="B635" s="151" t="s">
        <v>151</v>
      </c>
      <c r="C635" s="152"/>
      <c r="D635" s="149"/>
      <c r="E635" s="149"/>
      <c r="F635" s="152"/>
      <c r="G635" s="180"/>
      <c r="H635" s="208"/>
      <c r="I635" s="147"/>
    </row>
    <row r="636" customFormat="false" ht="15.75" hidden="false" customHeight="true" outlineLevel="0" collapsed="false">
      <c r="B636" s="151"/>
      <c r="D636" s="149"/>
      <c r="E636" s="287"/>
      <c r="F636" s="288"/>
      <c r="G636" s="289"/>
      <c r="H636" s="287"/>
      <c r="I636" s="147"/>
    </row>
    <row r="637" customFormat="false" ht="30.75" hidden="false" customHeight="true" outlineLevel="0" collapsed="false">
      <c r="A637" s="150" t="s">
        <v>152</v>
      </c>
      <c r="B637" s="151" t="s">
        <v>153</v>
      </c>
      <c r="C637" s="152"/>
      <c r="D637" s="149"/>
      <c r="E637" s="149"/>
      <c r="F637" s="152"/>
      <c r="G637" s="180"/>
      <c r="H637" s="208"/>
      <c r="I637" s="147"/>
    </row>
    <row r="638" customFormat="false" ht="14.25" hidden="false" customHeight="true" outlineLevel="0" collapsed="false">
      <c r="B638" s="234"/>
      <c r="D638" s="149"/>
      <c r="E638" s="179"/>
      <c r="F638" s="189"/>
      <c r="G638" s="290"/>
      <c r="I638" s="147"/>
    </row>
    <row r="639" customFormat="false" ht="36" hidden="false" customHeight="true" outlineLevel="0" collapsed="false">
      <c r="A639" s="291" t="s">
        <v>154</v>
      </c>
      <c r="B639" s="231" t="s">
        <v>1363</v>
      </c>
      <c r="C639" s="152" t="s">
        <v>1364</v>
      </c>
      <c r="D639" s="149" t="n">
        <f aca="false">H650</f>
        <v>40</v>
      </c>
      <c r="F639" s="292" t="s">
        <v>1365</v>
      </c>
      <c r="G639" s="187" t="s">
        <v>1366</v>
      </c>
      <c r="H639" s="179" t="s">
        <v>1367</v>
      </c>
      <c r="I639" s="147"/>
    </row>
    <row r="640" customFormat="false" ht="14.25" hidden="false" customHeight="true" outlineLevel="0" collapsed="false">
      <c r="A640" s="142" t="s">
        <v>1156</v>
      </c>
      <c r="B640" s="234"/>
      <c r="F640" s="187"/>
      <c r="G640" s="187"/>
      <c r="H640" s="179"/>
      <c r="I640" s="147"/>
    </row>
    <row r="641" customFormat="false" ht="14.25" hidden="false" customHeight="true" outlineLevel="0" collapsed="false">
      <c r="A641" s="243" t="s">
        <v>1185</v>
      </c>
      <c r="B641" s="234"/>
      <c r="F641" s="293"/>
      <c r="G641" s="293"/>
      <c r="H641" s="294"/>
      <c r="I641" s="147"/>
    </row>
    <row r="642" customFormat="false" ht="14.25" hidden="false" customHeight="true" outlineLevel="0" collapsed="false">
      <c r="A642" s="295" t="s">
        <v>1368</v>
      </c>
      <c r="B642" s="295"/>
      <c r="C642" s="296" t="s">
        <v>1369</v>
      </c>
      <c r="D642" s="297"/>
      <c r="E642" s="298"/>
      <c r="F642" s="299" t="n">
        <v>1</v>
      </c>
      <c r="G642" s="299" t="n">
        <v>1</v>
      </c>
      <c r="H642" s="300" t="n">
        <f aca="false">F642*G642</f>
        <v>1</v>
      </c>
      <c r="I642" s="147"/>
    </row>
    <row r="643" customFormat="false" ht="15" hidden="false" customHeight="false" outlineLevel="0" collapsed="false">
      <c r="A643" s="243" t="s">
        <v>1305</v>
      </c>
      <c r="B643" s="211"/>
      <c r="C643" s="296"/>
      <c r="D643" s="297"/>
      <c r="E643" s="298"/>
      <c r="F643" s="299"/>
      <c r="G643" s="299"/>
      <c r="H643" s="300"/>
      <c r="I643" s="301"/>
    </row>
    <row r="644" customFormat="false" ht="45.75" hidden="false" customHeight="true" outlineLevel="0" collapsed="false">
      <c r="A644" s="295" t="s">
        <v>1370</v>
      </c>
      <c r="B644" s="295"/>
      <c r="C644" s="296" t="s">
        <v>1369</v>
      </c>
      <c r="D644" s="297"/>
      <c r="E644" s="298"/>
      <c r="F644" s="299" t="n">
        <v>16</v>
      </c>
      <c r="G644" s="299" t="n">
        <v>1</v>
      </c>
      <c r="H644" s="300" t="n">
        <f aca="false">F644*G644</f>
        <v>16</v>
      </c>
      <c r="I644" s="147"/>
    </row>
    <row r="645" customFormat="false" ht="14.25" hidden="false" customHeight="true" outlineLevel="0" collapsed="false">
      <c r="A645" s="295" t="s">
        <v>1371</v>
      </c>
      <c r="B645" s="295"/>
      <c r="C645" s="296" t="s">
        <v>1369</v>
      </c>
      <c r="D645" s="297"/>
      <c r="E645" s="298"/>
      <c r="F645" s="299" t="n">
        <v>2</v>
      </c>
      <c r="G645" s="299" t="n">
        <v>1</v>
      </c>
      <c r="H645" s="300" t="n">
        <f aca="false">F645*G645</f>
        <v>2</v>
      </c>
      <c r="I645" s="147"/>
    </row>
    <row r="646" customFormat="false" ht="14.25" hidden="false" customHeight="true" outlineLevel="0" collapsed="false">
      <c r="A646" s="302" t="s">
        <v>1372</v>
      </c>
      <c r="B646" s="302"/>
      <c r="C646" s="296"/>
      <c r="D646" s="297"/>
      <c r="E646" s="298"/>
      <c r="F646" s="299"/>
      <c r="G646" s="299"/>
      <c r="H646" s="300" t="n">
        <f aca="false">F646*G646</f>
        <v>0</v>
      </c>
      <c r="I646" s="147"/>
    </row>
    <row r="647" customFormat="false" ht="30.75" hidden="false" customHeight="true" outlineLevel="0" collapsed="false">
      <c r="A647" s="295" t="s">
        <v>1373</v>
      </c>
      <c r="B647" s="295"/>
      <c r="C647" s="296" t="s">
        <v>1369</v>
      </c>
      <c r="D647" s="297"/>
      <c r="E647" s="298"/>
      <c r="F647" s="299" t="n">
        <v>18</v>
      </c>
      <c r="G647" s="299" t="n">
        <v>1</v>
      </c>
      <c r="H647" s="300" t="n">
        <f aca="false">F647*G647</f>
        <v>18</v>
      </c>
      <c r="I647" s="147"/>
    </row>
    <row r="648" customFormat="false" ht="14.25" hidden="false" customHeight="true" outlineLevel="0" collapsed="false">
      <c r="A648" s="295" t="s">
        <v>1371</v>
      </c>
      <c r="B648" s="295"/>
      <c r="C648" s="296" t="s">
        <v>1369</v>
      </c>
      <c r="D648" s="297"/>
      <c r="E648" s="298"/>
      <c r="F648" s="299" t="n">
        <v>2</v>
      </c>
      <c r="G648" s="299" t="n">
        <v>1</v>
      </c>
      <c r="H648" s="300" t="n">
        <f aca="false">F648*G648</f>
        <v>2</v>
      </c>
      <c r="I648" s="147"/>
    </row>
    <row r="649" customFormat="false" ht="14.25" hidden="false" customHeight="true" outlineLevel="0" collapsed="false">
      <c r="A649" s="295" t="s">
        <v>1374</v>
      </c>
      <c r="B649" s="295"/>
      <c r="C649" s="296" t="s">
        <v>1369</v>
      </c>
      <c r="D649" s="297"/>
      <c r="E649" s="298"/>
      <c r="F649" s="299" t="n">
        <v>1</v>
      </c>
      <c r="G649" s="299" t="n">
        <v>1</v>
      </c>
      <c r="H649" s="300" t="n">
        <f aca="false">F649*G649</f>
        <v>1</v>
      </c>
      <c r="I649" s="147"/>
    </row>
    <row r="650" customFormat="false" ht="14.25" hidden="false" customHeight="true" outlineLevel="0" collapsed="false">
      <c r="A650" s="190"/>
      <c r="B650" s="160" t="s">
        <v>1158</v>
      </c>
      <c r="C650" s="161"/>
      <c r="D650" s="251"/>
      <c r="E650" s="209"/>
      <c r="F650" s="236"/>
      <c r="G650" s="303"/>
      <c r="H650" s="209" t="n">
        <f aca="false">SUM(H642:H649)</f>
        <v>40</v>
      </c>
      <c r="I650" s="147"/>
    </row>
    <row r="651" customFormat="false" ht="14.25" hidden="false" customHeight="true" outlineLevel="0" collapsed="false">
      <c r="A651" s="304"/>
      <c r="B651" s="160"/>
      <c r="C651" s="161"/>
      <c r="D651" s="251"/>
      <c r="E651" s="209"/>
      <c r="F651" s="236"/>
      <c r="G651" s="303"/>
      <c r="H651" s="209"/>
      <c r="I651" s="147"/>
    </row>
    <row r="652" customFormat="false" ht="60" hidden="false" customHeight="true" outlineLevel="0" collapsed="false">
      <c r="A652" s="150" t="s">
        <v>156</v>
      </c>
      <c r="B652" s="162" t="s">
        <v>1375</v>
      </c>
      <c r="I652" s="147"/>
    </row>
    <row r="653" customFormat="false" ht="14.25" hidden="false" customHeight="true" outlineLevel="0" collapsed="false">
      <c r="A653" s="150"/>
      <c r="B653" s="157"/>
      <c r="C653" s="152"/>
      <c r="D653" s="149"/>
      <c r="E653" s="149"/>
      <c r="F653" s="152"/>
      <c r="G653" s="197"/>
      <c r="H653" s="182"/>
      <c r="I653" s="147"/>
    </row>
    <row r="654" customFormat="false" ht="21" hidden="false" customHeight="true" outlineLevel="0" collapsed="false">
      <c r="A654" s="150"/>
      <c r="B654" s="157"/>
      <c r="C654" s="152"/>
      <c r="D654" s="149"/>
      <c r="E654" s="149"/>
      <c r="F654" s="152"/>
      <c r="G654" s="197"/>
      <c r="H654" s="182"/>
      <c r="I654" s="147"/>
    </row>
    <row r="655" customFormat="false" ht="76.5" hidden="false" customHeight="true" outlineLevel="0" collapsed="false">
      <c r="A655" s="231" t="s">
        <v>158</v>
      </c>
      <c r="B655" s="231" t="s">
        <v>159</v>
      </c>
      <c r="C655" s="152" t="s">
        <v>1376</v>
      </c>
      <c r="D655" s="149" t="n">
        <f aca="false">H663</f>
        <v>35</v>
      </c>
      <c r="E655" s="298"/>
      <c r="F655" s="305"/>
      <c r="G655" s="305"/>
      <c r="H655" s="298"/>
      <c r="I655" s="147"/>
    </row>
    <row r="656" customFormat="false" ht="14.25" hidden="false" customHeight="true" outlineLevel="0" collapsed="false">
      <c r="A656" s="142" t="s">
        <v>1156</v>
      </c>
      <c r="B656" s="306"/>
      <c r="C656" s="307"/>
      <c r="D656" s="297"/>
      <c r="E656" s="298"/>
      <c r="F656" s="308" t="s">
        <v>1377</v>
      </c>
      <c r="G656" s="308" t="s">
        <v>1366</v>
      </c>
      <c r="H656" s="309" t="s">
        <v>1378</v>
      </c>
      <c r="I656" s="147"/>
    </row>
    <row r="657" customFormat="false" ht="14.25" hidden="false" customHeight="true" outlineLevel="0" collapsed="false">
      <c r="A657" s="243" t="s">
        <v>1185</v>
      </c>
      <c r="B657" s="234"/>
      <c r="F657" s="293"/>
      <c r="G657" s="293"/>
      <c r="H657" s="294"/>
      <c r="I657" s="147"/>
    </row>
    <row r="658" customFormat="false" ht="14.25" hidden="false" customHeight="true" outlineLevel="0" collapsed="false">
      <c r="A658" s="295" t="s">
        <v>1368</v>
      </c>
      <c r="B658" s="295"/>
      <c r="C658" s="296"/>
      <c r="D658" s="297"/>
      <c r="E658" s="298"/>
      <c r="F658" s="299" t="n">
        <v>1</v>
      </c>
      <c r="G658" s="299" t="n">
        <v>1</v>
      </c>
      <c r="H658" s="300" t="n">
        <f aca="false">F658*G658</f>
        <v>1</v>
      </c>
      <c r="I658" s="147"/>
    </row>
    <row r="659" customFormat="false" ht="14.25" hidden="false" customHeight="true" outlineLevel="0" collapsed="false">
      <c r="A659" s="243" t="s">
        <v>1305</v>
      </c>
      <c r="B659" s="211"/>
      <c r="C659" s="296"/>
      <c r="D659" s="297"/>
      <c r="E659" s="298"/>
      <c r="F659" s="299"/>
      <c r="G659" s="299"/>
      <c r="H659" s="300"/>
      <c r="I659" s="147"/>
    </row>
    <row r="660" customFormat="false" ht="36" hidden="false" customHeight="true" outlineLevel="0" collapsed="false">
      <c r="A660" s="295" t="s">
        <v>1379</v>
      </c>
      <c r="B660" s="295"/>
      <c r="C660" s="296"/>
      <c r="D660" s="297"/>
      <c r="E660" s="298"/>
      <c r="F660" s="299" t="n">
        <v>16</v>
      </c>
      <c r="G660" s="299" t="n">
        <v>1</v>
      </c>
      <c r="H660" s="300" t="n">
        <f aca="false">F660*G660</f>
        <v>16</v>
      </c>
      <c r="I660" s="147"/>
    </row>
    <row r="661" customFormat="false" ht="14.25" hidden="false" customHeight="true" outlineLevel="0" collapsed="false">
      <c r="A661" s="302" t="s">
        <v>1372</v>
      </c>
      <c r="B661" s="302"/>
      <c r="C661" s="296"/>
      <c r="D661" s="297"/>
      <c r="E661" s="298"/>
      <c r="F661" s="299"/>
      <c r="G661" s="299"/>
      <c r="H661" s="300" t="n">
        <f aca="false">F661*G661</f>
        <v>0</v>
      </c>
      <c r="I661" s="147"/>
    </row>
    <row r="662" customFormat="false" ht="45.75" hidden="false" customHeight="true" outlineLevel="0" collapsed="false">
      <c r="A662" s="295" t="s">
        <v>1373</v>
      </c>
      <c r="B662" s="295"/>
      <c r="C662" s="296"/>
      <c r="D662" s="297"/>
      <c r="E662" s="298"/>
      <c r="F662" s="299" t="n">
        <v>18</v>
      </c>
      <c r="G662" s="299" t="n">
        <v>1</v>
      </c>
      <c r="H662" s="300" t="n">
        <f aca="false">F662*G662</f>
        <v>18</v>
      </c>
      <c r="I662" s="147"/>
    </row>
    <row r="663" customFormat="false" ht="14.25" hidden="false" customHeight="true" outlineLevel="0" collapsed="false">
      <c r="A663" s="190"/>
      <c r="B663" s="160" t="s">
        <v>1158</v>
      </c>
      <c r="C663" s="161"/>
      <c r="D663" s="251"/>
      <c r="E663" s="209"/>
      <c r="F663" s="236"/>
      <c r="G663" s="303"/>
      <c r="H663" s="209" t="n">
        <f aca="false">SUM(H658:H662)</f>
        <v>35</v>
      </c>
      <c r="I663" s="147"/>
    </row>
    <row r="664" customFormat="false" ht="14.25" hidden="false" customHeight="true" outlineLevel="0" collapsed="false">
      <c r="A664" s="150"/>
      <c r="B664" s="157"/>
      <c r="C664" s="152"/>
      <c r="D664" s="149"/>
      <c r="E664" s="149"/>
      <c r="F664" s="152"/>
      <c r="G664" s="197"/>
      <c r="H664" s="182"/>
      <c r="I664" s="147"/>
    </row>
    <row r="665" customFormat="false" ht="89.25" hidden="false" customHeight="true" outlineLevel="0" collapsed="false">
      <c r="A665" s="150" t="s">
        <v>160</v>
      </c>
      <c r="B665" s="168" t="s">
        <v>161</v>
      </c>
      <c r="C665" s="152" t="s">
        <v>1376</v>
      </c>
      <c r="D665" s="149" t="n">
        <f aca="false">H671</f>
        <v>4</v>
      </c>
      <c r="E665" s="310"/>
      <c r="F665" s="152"/>
      <c r="G665" s="197"/>
      <c r="H665" s="182"/>
      <c r="I665" s="147"/>
    </row>
    <row r="666" customFormat="false" ht="14.25" hidden="false" customHeight="true" outlineLevel="0" collapsed="false">
      <c r="A666" s="142" t="s">
        <v>1156</v>
      </c>
      <c r="B666" s="306"/>
      <c r="C666" s="307"/>
      <c r="D666" s="297"/>
      <c r="E666" s="298"/>
      <c r="F666" s="308" t="s">
        <v>1377</v>
      </c>
      <c r="G666" s="308" t="s">
        <v>1366</v>
      </c>
      <c r="H666" s="309" t="s">
        <v>1378</v>
      </c>
      <c r="I666" s="147"/>
    </row>
    <row r="667" customFormat="false" ht="14.25" hidden="false" customHeight="true" outlineLevel="0" collapsed="false">
      <c r="A667" s="243" t="s">
        <v>1305</v>
      </c>
      <c r="B667" s="211"/>
      <c r="C667" s="296"/>
      <c r="D667" s="297"/>
      <c r="E667" s="298"/>
      <c r="F667" s="299"/>
      <c r="G667" s="299"/>
      <c r="H667" s="300"/>
      <c r="I667" s="147"/>
    </row>
    <row r="668" customFormat="false" ht="14.25" hidden="false" customHeight="true" outlineLevel="0" collapsed="false">
      <c r="A668" s="295" t="s">
        <v>1380</v>
      </c>
      <c r="B668" s="295"/>
      <c r="C668" s="296"/>
      <c r="D668" s="297"/>
      <c r="E668" s="298"/>
      <c r="F668" s="299" t="n">
        <v>2</v>
      </c>
      <c r="G668" s="299" t="n">
        <v>1</v>
      </c>
      <c r="H668" s="300" t="n">
        <f aca="false">F668*G668</f>
        <v>2</v>
      </c>
      <c r="I668" s="147"/>
    </row>
    <row r="669" customFormat="false" ht="14.25" hidden="false" customHeight="true" outlineLevel="0" collapsed="false">
      <c r="A669" s="302" t="s">
        <v>1372</v>
      </c>
      <c r="B669" s="302"/>
      <c r="C669" s="296"/>
      <c r="D669" s="297"/>
      <c r="E669" s="298"/>
      <c r="F669" s="299"/>
      <c r="G669" s="299"/>
      <c r="H669" s="300" t="n">
        <f aca="false">F669*G669</f>
        <v>0</v>
      </c>
      <c r="I669" s="147"/>
    </row>
    <row r="670" customFormat="false" ht="14.25" hidden="false" customHeight="true" outlineLevel="0" collapsed="false">
      <c r="A670" s="295" t="s">
        <v>1380</v>
      </c>
      <c r="B670" s="295"/>
      <c r="C670" s="296"/>
      <c r="D670" s="297"/>
      <c r="E670" s="298"/>
      <c r="F670" s="299" t="n">
        <v>2</v>
      </c>
      <c r="G670" s="299" t="n">
        <v>1</v>
      </c>
      <c r="H670" s="300" t="n">
        <f aca="false">F670*G670</f>
        <v>2</v>
      </c>
      <c r="I670" s="147"/>
    </row>
    <row r="671" customFormat="false" ht="14.25" hidden="false" customHeight="true" outlineLevel="0" collapsed="false">
      <c r="A671" s="190"/>
      <c r="B671" s="160" t="s">
        <v>1158</v>
      </c>
      <c r="C671" s="161"/>
      <c r="D671" s="251"/>
      <c r="E671" s="209"/>
      <c r="F671" s="236"/>
      <c r="G671" s="303"/>
      <c r="H671" s="209" t="n">
        <f aca="false">SUM(H667:H670)</f>
        <v>4</v>
      </c>
      <c r="I671" s="147"/>
    </row>
    <row r="672" customFormat="false" ht="15.75" hidden="false" customHeight="true" outlineLevel="0" collapsed="false">
      <c r="A672" s="250"/>
      <c r="B672" s="160"/>
      <c r="D672" s="149"/>
      <c r="E672" s="209"/>
      <c r="F672" s="178"/>
      <c r="G672" s="178"/>
      <c r="H672" s="209"/>
      <c r="I672" s="147"/>
    </row>
    <row r="673" customFormat="false" ht="15.75" hidden="false" customHeight="true" outlineLevel="0" collapsed="false">
      <c r="A673" s="250"/>
      <c r="B673" s="160"/>
      <c r="D673" s="149"/>
      <c r="E673" s="209"/>
      <c r="F673" s="178"/>
      <c r="G673" s="178"/>
      <c r="H673" s="209"/>
      <c r="I673" s="147"/>
    </row>
    <row r="674" customFormat="false" ht="52.5" hidden="false" customHeight="true" outlineLevel="0" collapsed="false">
      <c r="A674" s="150" t="s">
        <v>162</v>
      </c>
      <c r="B674" s="231" t="s">
        <v>1381</v>
      </c>
      <c r="C674" s="152" t="s">
        <v>1376</v>
      </c>
      <c r="D674" s="149" t="n">
        <f aca="false">H678</f>
        <v>1</v>
      </c>
      <c r="E674" s="209"/>
      <c r="F674" s="178"/>
      <c r="G674" s="178"/>
      <c r="H674" s="209"/>
      <c r="I674" s="147"/>
    </row>
    <row r="675" customFormat="false" ht="15.75" hidden="false" customHeight="true" outlineLevel="0" collapsed="false">
      <c r="A675" s="142" t="s">
        <v>1156</v>
      </c>
      <c r="B675" s="306"/>
      <c r="C675" s="307"/>
      <c r="D675" s="297"/>
      <c r="E675" s="298"/>
      <c r="F675" s="308" t="s">
        <v>1377</v>
      </c>
      <c r="G675" s="308" t="s">
        <v>1366</v>
      </c>
      <c r="H675" s="309" t="s">
        <v>1378</v>
      </c>
      <c r="I675" s="147"/>
    </row>
    <row r="676" customFormat="false" ht="15.75" hidden="false" customHeight="true" outlineLevel="0" collapsed="false">
      <c r="A676" s="302" t="s">
        <v>1372</v>
      </c>
      <c r="B676" s="302"/>
      <c r="C676" s="296"/>
      <c r="D676" s="297"/>
      <c r="E676" s="298"/>
      <c r="F676" s="299"/>
      <c r="G676" s="299"/>
      <c r="H676" s="300" t="n">
        <f aca="false">F676*G676</f>
        <v>0</v>
      </c>
      <c r="I676" s="147"/>
    </row>
    <row r="677" customFormat="false" ht="15.75" hidden="false" customHeight="true" outlineLevel="0" collapsed="false">
      <c r="A677" s="295" t="s">
        <v>1382</v>
      </c>
      <c r="B677" s="295"/>
      <c r="C677" s="296"/>
      <c r="D677" s="297"/>
      <c r="E677" s="298"/>
      <c r="F677" s="299" t="n">
        <v>1</v>
      </c>
      <c r="G677" s="299" t="n">
        <v>1</v>
      </c>
      <c r="H677" s="300" t="n">
        <f aca="false">F677*G677</f>
        <v>1</v>
      </c>
      <c r="I677" s="147"/>
    </row>
    <row r="678" customFormat="false" ht="15.75" hidden="false" customHeight="true" outlineLevel="0" collapsed="false">
      <c r="A678" s="190"/>
      <c r="B678" s="160" t="s">
        <v>1158</v>
      </c>
      <c r="C678" s="161"/>
      <c r="D678" s="251"/>
      <c r="E678" s="209"/>
      <c r="F678" s="236"/>
      <c r="G678" s="303"/>
      <c r="H678" s="209" t="n">
        <f aca="false">SUM(H676:H677)</f>
        <v>1</v>
      </c>
      <c r="I678" s="147"/>
    </row>
    <row r="679" customFormat="false" ht="15.75" hidden="false" customHeight="true" outlineLevel="0" collapsed="false">
      <c r="A679" s="250"/>
      <c r="B679" s="160"/>
      <c r="D679" s="149"/>
      <c r="E679" s="209"/>
      <c r="F679" s="178"/>
      <c r="G679" s="178"/>
      <c r="H679" s="209"/>
      <c r="I679" s="147"/>
    </row>
    <row r="680" customFormat="false" ht="15.75" hidden="false" customHeight="true" outlineLevel="0" collapsed="false">
      <c r="A680" s="150" t="n">
        <v>7</v>
      </c>
      <c r="B680" s="151" t="s">
        <v>164</v>
      </c>
      <c r="C680" s="152"/>
      <c r="D680" s="149"/>
      <c r="E680" s="149"/>
      <c r="F680" s="152"/>
      <c r="G680" s="180"/>
      <c r="H680" s="208"/>
      <c r="I680" s="147"/>
    </row>
    <row r="681" customFormat="false" ht="15.75" hidden="false" customHeight="true" outlineLevel="0" collapsed="false">
      <c r="A681" s="150" t="s">
        <v>165</v>
      </c>
      <c r="B681" s="151" t="s">
        <v>166</v>
      </c>
      <c r="C681" s="152"/>
      <c r="D681" s="149"/>
      <c r="E681" s="149"/>
      <c r="F681" s="152"/>
      <c r="G681" s="180"/>
      <c r="H681" s="208"/>
      <c r="I681" s="147"/>
    </row>
    <row r="682" customFormat="false" ht="32.25" hidden="false" customHeight="true" outlineLevel="0" collapsed="false">
      <c r="A682" s="231" t="s">
        <v>167</v>
      </c>
      <c r="B682" s="168" t="s">
        <v>168</v>
      </c>
      <c r="C682" s="152" t="s">
        <v>1096</v>
      </c>
      <c r="D682" s="149" t="n">
        <f aca="false">H686</f>
        <v>6.3</v>
      </c>
      <c r="E682" s="311"/>
      <c r="F682" s="312"/>
      <c r="G682" s="312"/>
      <c r="H682" s="311"/>
      <c r="I682" s="147"/>
    </row>
    <row r="683" customFormat="false" ht="15.75" hidden="false" customHeight="true" outlineLevel="0" collapsed="false">
      <c r="A683" s="142" t="s">
        <v>1156</v>
      </c>
      <c r="B683" s="306"/>
      <c r="C683" s="152"/>
      <c r="D683" s="149" t="s">
        <v>1241</v>
      </c>
      <c r="E683" s="179" t="s">
        <v>1160</v>
      </c>
      <c r="F683" s="189" t="s">
        <v>1162</v>
      </c>
      <c r="G683" s="189" t="s">
        <v>1243</v>
      </c>
      <c r="H683" s="179" t="s">
        <v>1155</v>
      </c>
      <c r="I683" s="147"/>
    </row>
    <row r="684" customFormat="false" ht="15.75" hidden="false" customHeight="true" outlineLevel="0" collapsed="false">
      <c r="A684" s="243" t="s">
        <v>1185</v>
      </c>
      <c r="B684" s="306"/>
      <c r="C684" s="307"/>
      <c r="D684" s="297"/>
      <c r="E684" s="298"/>
      <c r="F684" s="308"/>
      <c r="G684" s="308"/>
      <c r="H684" s="309"/>
      <c r="I684" s="147"/>
    </row>
    <row r="685" customFormat="false" ht="15.75" hidden="false" customHeight="true" outlineLevel="0" collapsed="false">
      <c r="A685" s="295" t="s">
        <v>1383</v>
      </c>
      <c r="B685" s="295"/>
      <c r="D685" s="158" t="n">
        <v>1</v>
      </c>
      <c r="E685" s="173" t="n">
        <v>1</v>
      </c>
      <c r="F685" s="299" t="n">
        <v>3</v>
      </c>
      <c r="G685" s="299" t="n">
        <v>2.1</v>
      </c>
      <c r="H685" s="300" t="n">
        <f aca="false">G685*F685*E685*D685</f>
        <v>6.3</v>
      </c>
      <c r="I685" s="147"/>
    </row>
    <row r="686" customFormat="false" ht="15.75" hidden="false" customHeight="true" outlineLevel="0" collapsed="false">
      <c r="A686" s="150"/>
      <c r="B686" s="160" t="s">
        <v>1158</v>
      </c>
      <c r="C686" s="152"/>
      <c r="D686" s="191"/>
      <c r="E686" s="149"/>
      <c r="F686" s="196"/>
      <c r="G686" s="196"/>
      <c r="H686" s="209" t="n">
        <f aca="false">H685</f>
        <v>6.3</v>
      </c>
      <c r="I686" s="147"/>
    </row>
    <row r="687" customFormat="false" ht="15.75" hidden="false" customHeight="true" outlineLevel="0" collapsed="false">
      <c r="D687" s="149"/>
      <c r="E687" s="195"/>
      <c r="F687" s="155"/>
      <c r="G687" s="313"/>
      <c r="H687" s="176"/>
      <c r="I687" s="164"/>
      <c r="J687" s="314"/>
      <c r="K687" s="314"/>
      <c r="L687" s="314"/>
      <c r="M687" s="314"/>
      <c r="N687" s="314"/>
      <c r="O687" s="314"/>
      <c r="P687" s="314"/>
      <c r="Q687" s="314"/>
      <c r="R687" s="314"/>
      <c r="S687" s="314"/>
      <c r="T687" s="314"/>
      <c r="U687" s="314"/>
      <c r="V687" s="314"/>
      <c r="W687" s="314"/>
      <c r="X687" s="314"/>
      <c r="Y687" s="314"/>
      <c r="Z687" s="314"/>
    </row>
    <row r="688" customFormat="false" ht="15.75" hidden="false" customHeight="true" outlineLevel="0" collapsed="false">
      <c r="A688" s="150" t="s">
        <v>169</v>
      </c>
      <c r="B688" s="151" t="s">
        <v>170</v>
      </c>
      <c r="D688" s="149"/>
      <c r="E688" s="195"/>
      <c r="F688" s="155"/>
      <c r="G688" s="313"/>
      <c r="H688" s="176"/>
      <c r="I688" s="147"/>
    </row>
    <row r="689" customFormat="false" ht="53.25" hidden="false" customHeight="true" outlineLevel="0" collapsed="false">
      <c r="A689" s="231" t="s">
        <v>171</v>
      </c>
      <c r="B689" s="168" t="s">
        <v>172</v>
      </c>
      <c r="C689" s="152" t="s">
        <v>1096</v>
      </c>
      <c r="D689" s="149" t="n">
        <f aca="false">H699</f>
        <v>10.82</v>
      </c>
      <c r="E689" s="195"/>
      <c r="F689" s="155"/>
      <c r="G689" s="313"/>
      <c r="H689" s="176"/>
      <c r="I689" s="187"/>
    </row>
    <row r="690" customFormat="false" ht="15" hidden="false" customHeight="false" outlineLevel="0" collapsed="false">
      <c r="A690" s="142" t="s">
        <v>1156</v>
      </c>
      <c r="D690" s="149" t="s">
        <v>1241</v>
      </c>
      <c r="E690" s="179" t="s">
        <v>1160</v>
      </c>
      <c r="F690" s="189" t="s">
        <v>1162</v>
      </c>
      <c r="G690" s="189" t="s">
        <v>1243</v>
      </c>
      <c r="H690" s="179" t="s">
        <v>1155</v>
      </c>
      <c r="I690" s="147"/>
    </row>
    <row r="691" customFormat="false" ht="15.75" hidden="false" customHeight="true" outlineLevel="0" collapsed="false">
      <c r="A691" s="243" t="s">
        <v>1305</v>
      </c>
      <c r="B691" s="211"/>
      <c r="C691" s="296"/>
      <c r="D691" s="232"/>
      <c r="E691" s="309"/>
      <c r="F691" s="315"/>
      <c r="G691" s="315"/>
      <c r="H691" s="309" t="n">
        <f aca="false">D691*E691*F691*G691</f>
        <v>0</v>
      </c>
      <c r="I691" s="147"/>
    </row>
    <row r="692" customFormat="false" ht="15.75" hidden="false" customHeight="true" outlineLevel="0" collapsed="false">
      <c r="A692" s="295" t="s">
        <v>1384</v>
      </c>
      <c r="B692" s="295"/>
      <c r="C692" s="296"/>
      <c r="D692" s="232" t="n">
        <v>1</v>
      </c>
      <c r="E692" s="309" t="n">
        <v>1</v>
      </c>
      <c r="F692" s="315" t="n">
        <v>1.5</v>
      </c>
      <c r="G692" s="315" t="n">
        <v>1</v>
      </c>
      <c r="H692" s="309" t="n">
        <f aca="false">D692*E692*F692*G692</f>
        <v>1.5</v>
      </c>
      <c r="I692" s="147"/>
    </row>
    <row r="693" customFormat="false" ht="15.75" hidden="false" customHeight="true" outlineLevel="0" collapsed="false">
      <c r="A693" s="316" t="s">
        <v>1385</v>
      </c>
      <c r="B693" s="211"/>
      <c r="C693" s="296"/>
      <c r="D693" s="232" t="n">
        <v>1</v>
      </c>
      <c r="E693" s="309" t="n">
        <v>1</v>
      </c>
      <c r="F693" s="315" t="n">
        <v>2.8</v>
      </c>
      <c r="G693" s="315" t="n">
        <v>1</v>
      </c>
      <c r="H693" s="309" t="n">
        <f aca="false">D693*E693*F693*G693</f>
        <v>2.8</v>
      </c>
      <c r="I693" s="147"/>
    </row>
    <row r="694" customFormat="false" ht="15.75" hidden="false" customHeight="true" outlineLevel="0" collapsed="false">
      <c r="A694" s="316" t="s">
        <v>1386</v>
      </c>
      <c r="B694" s="211"/>
      <c r="C694" s="296"/>
      <c r="D694" s="232" t="n">
        <v>1</v>
      </c>
      <c r="E694" s="309" t="n">
        <v>1</v>
      </c>
      <c r="F694" s="315" t="n">
        <v>1.5</v>
      </c>
      <c r="G694" s="315" t="n">
        <v>1</v>
      </c>
      <c r="H694" s="309" t="n">
        <f aca="false">D694*E694*F694*G694</f>
        <v>1.5</v>
      </c>
      <c r="I694" s="147"/>
    </row>
    <row r="695" customFormat="false" ht="15.75" hidden="false" customHeight="true" outlineLevel="0" collapsed="false">
      <c r="A695" s="302" t="s">
        <v>1372</v>
      </c>
      <c r="B695" s="302"/>
      <c r="C695" s="296"/>
      <c r="D695" s="232"/>
      <c r="E695" s="300"/>
      <c r="F695" s="317"/>
      <c r="G695" s="317"/>
      <c r="H695" s="300"/>
      <c r="I695" s="147"/>
    </row>
    <row r="696" customFormat="false" ht="15.75" hidden="false" customHeight="true" outlineLevel="0" collapsed="false">
      <c r="A696" s="295" t="s">
        <v>1387</v>
      </c>
      <c r="B696" s="295"/>
      <c r="C696" s="296"/>
      <c r="D696" s="232" t="n">
        <v>1</v>
      </c>
      <c r="E696" s="309" t="n">
        <v>1</v>
      </c>
      <c r="F696" s="315" t="n">
        <v>1.5</v>
      </c>
      <c r="G696" s="315" t="n">
        <v>1</v>
      </c>
      <c r="H696" s="309" t="n">
        <f aca="false">D696*E696*F696*G696</f>
        <v>1.5</v>
      </c>
      <c r="I696" s="147"/>
    </row>
    <row r="697" customFormat="false" ht="14.25" hidden="false" customHeight="true" outlineLevel="0" collapsed="false">
      <c r="A697" s="295" t="s">
        <v>1388</v>
      </c>
      <c r="B697" s="295"/>
      <c r="C697" s="296"/>
      <c r="D697" s="232" t="n">
        <v>1</v>
      </c>
      <c r="E697" s="309" t="n">
        <v>1</v>
      </c>
      <c r="F697" s="315" t="n">
        <v>2.8</v>
      </c>
      <c r="G697" s="315" t="n">
        <v>1</v>
      </c>
      <c r="H697" s="309" t="n">
        <f aca="false">D697*E697*F697*G697</f>
        <v>2.8</v>
      </c>
      <c r="I697" s="147"/>
    </row>
    <row r="698" customFormat="false" ht="14.25" hidden="false" customHeight="true" outlineLevel="0" collapsed="false">
      <c r="A698" s="295" t="s">
        <v>1389</v>
      </c>
      <c r="B698" s="295"/>
      <c r="C698" s="296"/>
      <c r="D698" s="232" t="n">
        <v>2</v>
      </c>
      <c r="E698" s="309" t="n">
        <v>1</v>
      </c>
      <c r="F698" s="315" t="n">
        <v>0.6</v>
      </c>
      <c r="G698" s="315" t="n">
        <v>0.6</v>
      </c>
      <c r="H698" s="309" t="n">
        <f aca="false">D698*E698*F698*G698</f>
        <v>0.72</v>
      </c>
      <c r="I698" s="147"/>
    </row>
    <row r="699" customFormat="false" ht="15.75" hidden="false" customHeight="true" outlineLevel="0" collapsed="false">
      <c r="B699" s="160" t="s">
        <v>1158</v>
      </c>
      <c r="D699" s="149"/>
      <c r="E699" s="270"/>
      <c r="F699" s="318"/>
      <c r="G699" s="196"/>
      <c r="H699" s="209" t="n">
        <f aca="false">SUM(H691:H698)</f>
        <v>10.82</v>
      </c>
      <c r="I699" s="164"/>
      <c r="J699" s="314"/>
      <c r="K699" s="314"/>
      <c r="L699" s="314"/>
      <c r="M699" s="314"/>
      <c r="N699" s="314"/>
      <c r="O699" s="314"/>
      <c r="P699" s="314"/>
      <c r="Q699" s="314"/>
      <c r="R699" s="314"/>
      <c r="S699" s="314"/>
      <c r="T699" s="314"/>
      <c r="U699" s="314"/>
      <c r="V699" s="314"/>
      <c r="W699" s="314"/>
      <c r="X699" s="314"/>
      <c r="Y699" s="314"/>
      <c r="Z699" s="314"/>
    </row>
    <row r="700" customFormat="false" ht="15" hidden="false" customHeight="false" outlineLevel="0" collapsed="false">
      <c r="D700" s="149"/>
      <c r="E700" s="195"/>
      <c r="F700" s="155"/>
      <c r="G700" s="313"/>
      <c r="H700" s="176"/>
      <c r="I700" s="147"/>
    </row>
    <row r="701" customFormat="false" ht="41.25" hidden="false" customHeight="true" outlineLevel="0" collapsed="false">
      <c r="A701" s="231" t="s">
        <v>173</v>
      </c>
      <c r="B701" s="162" t="s">
        <v>174</v>
      </c>
      <c r="C701" s="152" t="s">
        <v>1096</v>
      </c>
      <c r="D701" s="149" t="n">
        <f aca="false">H711</f>
        <v>17.88</v>
      </c>
      <c r="I701" s="147"/>
    </row>
    <row r="702" customFormat="false" ht="15" hidden="false" customHeight="true" outlineLevel="0" collapsed="false">
      <c r="A702" s="142" t="s">
        <v>1156</v>
      </c>
      <c r="D702" s="158"/>
      <c r="E702" s="179" t="s">
        <v>1160</v>
      </c>
      <c r="F702" s="189" t="s">
        <v>1162</v>
      </c>
      <c r="G702" s="189" t="s">
        <v>1243</v>
      </c>
      <c r="H702" s="179" t="s">
        <v>1155</v>
      </c>
      <c r="I702" s="147"/>
    </row>
    <row r="703" customFormat="false" ht="14.25" hidden="false" customHeight="true" outlineLevel="0" collapsed="false">
      <c r="A703" s="243" t="s">
        <v>1185</v>
      </c>
      <c r="B703" s="234"/>
      <c r="C703" s="296"/>
      <c r="D703" s="319"/>
      <c r="E703" s="300"/>
      <c r="F703" s="320"/>
      <c r="G703" s="317"/>
      <c r="H703" s="300" t="n">
        <f aca="false">E703*F703*G703</f>
        <v>0</v>
      </c>
      <c r="I703" s="147"/>
    </row>
    <row r="704" customFormat="false" ht="14.25" hidden="false" customHeight="true" outlineLevel="0" collapsed="false">
      <c r="A704" s="295" t="s">
        <v>1390</v>
      </c>
      <c r="B704" s="295"/>
      <c r="C704" s="296"/>
      <c r="D704" s="321"/>
      <c r="E704" s="309" t="n">
        <v>1</v>
      </c>
      <c r="F704" s="315" t="n">
        <v>0.6</v>
      </c>
      <c r="G704" s="315" t="n">
        <v>2.1</v>
      </c>
      <c r="H704" s="309" t="n">
        <f aca="false">E704*F704*G704</f>
        <v>1.26</v>
      </c>
      <c r="I704" s="164"/>
      <c r="J704" s="314"/>
      <c r="K704" s="314"/>
      <c r="L704" s="314"/>
      <c r="M704" s="314"/>
      <c r="N704" s="314"/>
      <c r="O704" s="314"/>
      <c r="P704" s="314"/>
      <c r="Q704" s="314"/>
      <c r="R704" s="314"/>
      <c r="S704" s="314"/>
      <c r="T704" s="314"/>
      <c r="U704" s="314"/>
      <c r="V704" s="314"/>
      <c r="W704" s="314"/>
      <c r="X704" s="314"/>
      <c r="Y704" s="314"/>
      <c r="Z704" s="314"/>
    </row>
    <row r="705" customFormat="false" ht="14.25" hidden="false" customHeight="true" outlineLevel="0" collapsed="false">
      <c r="A705" s="243" t="s">
        <v>1305</v>
      </c>
      <c r="B705" s="211"/>
      <c r="C705" s="296"/>
      <c r="D705" s="321"/>
      <c r="E705" s="309"/>
      <c r="F705" s="322"/>
      <c r="G705" s="315"/>
      <c r="H705" s="309" t="n">
        <f aca="false">E705*F705*G705</f>
        <v>0</v>
      </c>
      <c r="I705" s="147"/>
    </row>
    <row r="706" customFormat="false" ht="14.25" hidden="false" customHeight="true" outlineLevel="0" collapsed="false">
      <c r="A706" s="295" t="s">
        <v>1391</v>
      </c>
      <c r="B706" s="295"/>
      <c r="C706" s="296"/>
      <c r="D706" s="319"/>
      <c r="E706" s="309" t="n">
        <v>6</v>
      </c>
      <c r="F706" s="322" t="n">
        <v>0.8</v>
      </c>
      <c r="G706" s="315" t="n">
        <v>1.6</v>
      </c>
      <c r="H706" s="309" t="n">
        <f aca="false">E706*F706*G706</f>
        <v>7.68</v>
      </c>
      <c r="I706" s="147"/>
    </row>
    <row r="707" customFormat="false" ht="14.25" hidden="false" customHeight="true" outlineLevel="0" collapsed="false">
      <c r="A707" s="302" t="s">
        <v>1372</v>
      </c>
      <c r="B707" s="302"/>
      <c r="C707" s="323"/>
      <c r="D707" s="324"/>
      <c r="E707" s="309"/>
      <c r="F707" s="315"/>
      <c r="G707" s="315"/>
      <c r="H707" s="309" t="n">
        <f aca="false">E707*F707*G707</f>
        <v>0</v>
      </c>
      <c r="I707" s="147"/>
    </row>
    <row r="708" customFormat="false" ht="14.25" hidden="false" customHeight="true" outlineLevel="0" collapsed="false">
      <c r="A708" s="295" t="s">
        <v>1391</v>
      </c>
      <c r="B708" s="295"/>
      <c r="C708" s="296"/>
      <c r="D708" s="319"/>
      <c r="E708" s="309" t="n">
        <v>6</v>
      </c>
      <c r="F708" s="322" t="n">
        <v>0.8</v>
      </c>
      <c r="G708" s="315" t="n">
        <v>1.6</v>
      </c>
      <c r="H708" s="309" t="n">
        <f aca="false">E708*F708*G708</f>
        <v>7.68</v>
      </c>
      <c r="I708" s="147"/>
    </row>
    <row r="709" customFormat="false" ht="14.25" hidden="false" customHeight="true" outlineLevel="0" collapsed="false">
      <c r="A709" s="271" t="s">
        <v>1359</v>
      </c>
      <c r="B709" s="211"/>
      <c r="C709" s="323"/>
      <c r="D709" s="324"/>
      <c r="E709" s="309"/>
      <c r="F709" s="315"/>
      <c r="G709" s="315"/>
      <c r="H709" s="309" t="n">
        <f aca="false">E709*F709*G709</f>
        <v>0</v>
      </c>
      <c r="I709" s="147"/>
    </row>
    <row r="710" customFormat="false" ht="14.25" hidden="false" customHeight="true" outlineLevel="0" collapsed="false">
      <c r="A710" s="325" t="s">
        <v>1390</v>
      </c>
      <c r="B710" s="326"/>
      <c r="C710" s="323"/>
      <c r="D710" s="324"/>
      <c r="E710" s="309" t="n">
        <v>1</v>
      </c>
      <c r="F710" s="315" t="n">
        <v>0.6</v>
      </c>
      <c r="G710" s="315" t="n">
        <v>2.1</v>
      </c>
      <c r="H710" s="309" t="n">
        <f aca="false">E710*F710*G710</f>
        <v>1.26</v>
      </c>
      <c r="I710" s="147"/>
    </row>
    <row r="711" customFormat="false" ht="14.25" hidden="false" customHeight="true" outlineLevel="0" collapsed="false">
      <c r="B711" s="160" t="s">
        <v>1158</v>
      </c>
      <c r="D711" s="149"/>
      <c r="E711" s="270"/>
      <c r="F711" s="318"/>
      <c r="G711" s="196"/>
      <c r="H711" s="209" t="n">
        <f aca="false">SUM(H703:H710)</f>
        <v>17.88</v>
      </c>
      <c r="I711" s="164"/>
      <c r="J711" s="314"/>
      <c r="K711" s="314"/>
      <c r="L711" s="314"/>
      <c r="M711" s="314"/>
      <c r="N711" s="314"/>
      <c r="O711" s="314"/>
      <c r="P711" s="314"/>
      <c r="Q711" s="314"/>
      <c r="R711" s="314"/>
      <c r="S711" s="314"/>
      <c r="T711" s="314"/>
      <c r="U711" s="314"/>
      <c r="V711" s="314"/>
      <c r="W711" s="314"/>
      <c r="X711" s="314"/>
      <c r="Y711" s="314"/>
      <c r="Z711" s="314"/>
    </row>
    <row r="712" customFormat="false" ht="14.25" hidden="false" customHeight="true" outlineLevel="0" collapsed="false">
      <c r="B712" s="160"/>
      <c r="D712" s="149"/>
      <c r="E712" s="209"/>
      <c r="F712" s="178"/>
      <c r="G712" s="178"/>
      <c r="H712" s="209"/>
      <c r="I712" s="147"/>
    </row>
    <row r="713" customFormat="false" ht="14.25" hidden="false" customHeight="true" outlineLevel="0" collapsed="false">
      <c r="A713" s="150" t="s">
        <v>1392</v>
      </c>
      <c r="B713" s="151" t="s">
        <v>175</v>
      </c>
      <c r="C713" s="152"/>
      <c r="D713" s="149"/>
      <c r="E713" s="149"/>
      <c r="F713" s="152"/>
      <c r="G713" s="180"/>
      <c r="H713" s="208"/>
      <c r="I713" s="147"/>
    </row>
    <row r="714" customFormat="false" ht="14.25" hidden="false" customHeight="true" outlineLevel="0" collapsed="false">
      <c r="D714" s="149"/>
      <c r="E714" s="176"/>
      <c r="F714" s="177"/>
      <c r="G714" s="213"/>
      <c r="I714" s="147"/>
    </row>
    <row r="715" customFormat="false" ht="14.25" hidden="false" customHeight="true" outlineLevel="0" collapsed="false">
      <c r="A715" s="150" t="s">
        <v>176</v>
      </c>
      <c r="B715" s="151" t="s">
        <v>1393</v>
      </c>
      <c r="C715" s="152"/>
      <c r="D715" s="149"/>
      <c r="E715" s="149"/>
      <c r="F715" s="152"/>
      <c r="G715" s="180"/>
      <c r="H715" s="208"/>
      <c r="I715" s="164"/>
      <c r="J715" s="314"/>
      <c r="K715" s="314"/>
      <c r="L715" s="314"/>
      <c r="M715" s="314"/>
      <c r="N715" s="314"/>
      <c r="O715" s="314"/>
      <c r="P715" s="314"/>
      <c r="Q715" s="314"/>
      <c r="R715" s="314"/>
      <c r="S715" s="314"/>
      <c r="T715" s="314"/>
      <c r="U715" s="314"/>
      <c r="V715" s="314"/>
      <c r="W715" s="314"/>
      <c r="X715" s="314"/>
      <c r="Y715" s="314"/>
      <c r="Z715" s="314"/>
    </row>
    <row r="716" customFormat="false" ht="14.25" hidden="false" customHeight="true" outlineLevel="0" collapsed="false">
      <c r="A716" s="231" t="s">
        <v>178</v>
      </c>
      <c r="B716" s="168" t="s">
        <v>179</v>
      </c>
      <c r="C716" s="152" t="s">
        <v>1096</v>
      </c>
      <c r="D716" s="149" t="n">
        <f aca="false">H726</f>
        <v>10.82</v>
      </c>
      <c r="E716" s="287"/>
      <c r="F716" s="225"/>
      <c r="G716" s="180"/>
      <c r="H716" s="208"/>
      <c r="I716" s="147"/>
    </row>
    <row r="717" customFormat="false" ht="15" hidden="false" customHeight="true" outlineLevel="0" collapsed="false">
      <c r="A717" s="142" t="s">
        <v>1156</v>
      </c>
      <c r="D717" s="158"/>
      <c r="E717" s="179" t="s">
        <v>1160</v>
      </c>
      <c r="F717" s="189" t="s">
        <v>1162</v>
      </c>
      <c r="G717" s="189" t="s">
        <v>1243</v>
      </c>
      <c r="H717" s="179" t="s">
        <v>1155</v>
      </c>
      <c r="I717" s="147"/>
    </row>
    <row r="718" customFormat="false" ht="14.25" hidden="false" customHeight="true" outlineLevel="0" collapsed="false">
      <c r="A718" s="243" t="s">
        <v>1305</v>
      </c>
      <c r="B718" s="211"/>
      <c r="C718" s="296"/>
      <c r="D718" s="232"/>
      <c r="E718" s="309"/>
      <c r="F718" s="315"/>
      <c r="G718" s="315"/>
      <c r="H718" s="309" t="n">
        <f aca="false">D718*E718*F718*G718</f>
        <v>0</v>
      </c>
      <c r="I718" s="147"/>
    </row>
    <row r="719" customFormat="false" ht="14.25" hidden="false" customHeight="true" outlineLevel="0" collapsed="false">
      <c r="A719" s="295" t="s">
        <v>1384</v>
      </c>
      <c r="B719" s="295"/>
      <c r="C719" s="296"/>
      <c r="D719" s="232" t="n">
        <v>1</v>
      </c>
      <c r="E719" s="309" t="n">
        <v>1</v>
      </c>
      <c r="F719" s="315" t="n">
        <v>1.5</v>
      </c>
      <c r="G719" s="315" t="n">
        <v>1</v>
      </c>
      <c r="H719" s="309" t="n">
        <f aca="false">D719*E719*F719*G719</f>
        <v>1.5</v>
      </c>
      <c r="I719" s="147"/>
    </row>
    <row r="720" customFormat="false" ht="14.25" hidden="false" customHeight="true" outlineLevel="0" collapsed="false">
      <c r="A720" s="316" t="s">
        <v>1385</v>
      </c>
      <c r="B720" s="211"/>
      <c r="C720" s="296"/>
      <c r="D720" s="232" t="n">
        <v>1</v>
      </c>
      <c r="E720" s="309" t="n">
        <v>1</v>
      </c>
      <c r="F720" s="315" t="n">
        <v>2.8</v>
      </c>
      <c r="G720" s="315" t="n">
        <v>1</v>
      </c>
      <c r="H720" s="309" t="n">
        <f aca="false">D720*E720*F720*G720</f>
        <v>2.8</v>
      </c>
      <c r="I720" s="147"/>
    </row>
    <row r="721" customFormat="false" ht="14.25" hidden="false" customHeight="true" outlineLevel="0" collapsed="false">
      <c r="A721" s="316" t="s">
        <v>1386</v>
      </c>
      <c r="B721" s="211"/>
      <c r="C721" s="296"/>
      <c r="D721" s="232" t="n">
        <v>1</v>
      </c>
      <c r="E721" s="309" t="n">
        <v>1</v>
      </c>
      <c r="F721" s="315" t="n">
        <v>1.5</v>
      </c>
      <c r="G721" s="315" t="n">
        <v>1</v>
      </c>
      <c r="H721" s="309" t="n">
        <f aca="false">D721*E721*F721*G721</f>
        <v>1.5</v>
      </c>
      <c r="I721" s="147"/>
    </row>
    <row r="722" customFormat="false" ht="14.25" hidden="false" customHeight="true" outlineLevel="0" collapsed="false">
      <c r="A722" s="302" t="s">
        <v>1372</v>
      </c>
      <c r="B722" s="302"/>
      <c r="C722" s="296"/>
      <c r="D722" s="232"/>
      <c r="E722" s="300"/>
      <c r="F722" s="317"/>
      <c r="G722" s="317"/>
      <c r="H722" s="300"/>
      <c r="I722" s="147"/>
    </row>
    <row r="723" customFormat="false" ht="14.25" hidden="false" customHeight="true" outlineLevel="0" collapsed="false">
      <c r="A723" s="295" t="s">
        <v>1387</v>
      </c>
      <c r="B723" s="295"/>
      <c r="C723" s="296"/>
      <c r="D723" s="232" t="n">
        <v>1</v>
      </c>
      <c r="E723" s="309" t="n">
        <v>1</v>
      </c>
      <c r="F723" s="315" t="n">
        <v>1.5</v>
      </c>
      <c r="G723" s="315" t="n">
        <v>1</v>
      </c>
      <c r="H723" s="309" t="n">
        <f aca="false">D723*E723*F723*G723</f>
        <v>1.5</v>
      </c>
      <c r="I723" s="147"/>
    </row>
    <row r="724" customFormat="false" ht="14.25" hidden="false" customHeight="true" outlineLevel="0" collapsed="false">
      <c r="A724" s="295" t="s">
        <v>1388</v>
      </c>
      <c r="B724" s="295"/>
      <c r="C724" s="296"/>
      <c r="D724" s="232" t="n">
        <v>1</v>
      </c>
      <c r="E724" s="309" t="n">
        <v>1</v>
      </c>
      <c r="F724" s="315" t="n">
        <v>2.8</v>
      </c>
      <c r="G724" s="315" t="n">
        <v>1</v>
      </c>
      <c r="H724" s="309" t="n">
        <f aca="false">D724*E724*F724*G724</f>
        <v>2.8</v>
      </c>
      <c r="I724" s="147"/>
    </row>
    <row r="725" customFormat="false" ht="14.25" hidden="false" customHeight="true" outlineLevel="0" collapsed="false">
      <c r="A725" s="295" t="s">
        <v>1389</v>
      </c>
      <c r="B725" s="295"/>
      <c r="C725" s="296"/>
      <c r="D725" s="232" t="n">
        <v>2</v>
      </c>
      <c r="E725" s="309" t="n">
        <v>1</v>
      </c>
      <c r="F725" s="315" t="n">
        <v>0.6</v>
      </c>
      <c r="G725" s="315" t="n">
        <v>0.6</v>
      </c>
      <c r="H725" s="309" t="n">
        <f aca="false">D725*E725*F725*G725</f>
        <v>0.72</v>
      </c>
      <c r="I725" s="147"/>
    </row>
    <row r="726" customFormat="false" ht="14.25" hidden="false" customHeight="true" outlineLevel="0" collapsed="false">
      <c r="B726" s="160" t="s">
        <v>1158</v>
      </c>
      <c r="D726" s="149"/>
      <c r="E726" s="270"/>
      <c r="F726" s="318"/>
      <c r="G726" s="196"/>
      <c r="H726" s="209" t="n">
        <f aca="false">SUM(H718:H725)</f>
        <v>10.82</v>
      </c>
      <c r="I726" s="147"/>
    </row>
    <row r="727" customFormat="false" ht="15.75" hidden="false" customHeight="true" outlineLevel="0" collapsed="false">
      <c r="A727" s="150"/>
      <c r="B727" s="157"/>
      <c r="C727" s="152"/>
      <c r="D727" s="149"/>
      <c r="E727" s="149"/>
      <c r="F727" s="152"/>
      <c r="G727" s="197"/>
      <c r="H727" s="182"/>
      <c r="I727" s="164"/>
    </row>
    <row r="728" customFormat="false" ht="15.75" hidden="false" customHeight="true" outlineLevel="0" collapsed="false">
      <c r="A728" s="150" t="s">
        <v>180</v>
      </c>
      <c r="B728" s="151" t="s">
        <v>181</v>
      </c>
      <c r="C728" s="152"/>
      <c r="D728" s="149"/>
      <c r="E728" s="149"/>
      <c r="F728" s="152"/>
      <c r="G728" s="180"/>
      <c r="H728" s="208"/>
      <c r="I728" s="164"/>
    </row>
    <row r="729" customFormat="false" ht="31.5" hidden="false" customHeight="true" outlineLevel="0" collapsed="false">
      <c r="A729" s="327" t="s">
        <v>182</v>
      </c>
      <c r="B729" s="168" t="s">
        <v>183</v>
      </c>
      <c r="C729" s="152" t="s">
        <v>1096</v>
      </c>
      <c r="D729" s="149" t="n">
        <f aca="false">H738</f>
        <v>15.07</v>
      </c>
      <c r="E729" s="298"/>
      <c r="F729" s="305"/>
      <c r="G729" s="305"/>
      <c r="H729" s="298"/>
      <c r="I729" s="164"/>
    </row>
    <row r="730" customFormat="false" ht="15.75" hidden="false" customHeight="true" outlineLevel="0" collapsed="false">
      <c r="A730" s="142" t="s">
        <v>1156</v>
      </c>
      <c r="D730" s="158"/>
      <c r="E730" s="179" t="s">
        <v>1160</v>
      </c>
      <c r="F730" s="189" t="s">
        <v>1162</v>
      </c>
      <c r="G730" s="189" t="s">
        <v>1243</v>
      </c>
      <c r="H730" s="179" t="s">
        <v>1155</v>
      </c>
      <c r="I730" s="164"/>
    </row>
    <row r="731" customFormat="false" ht="15.75" hidden="false" customHeight="true" outlineLevel="0" collapsed="false">
      <c r="A731" s="243" t="s">
        <v>1305</v>
      </c>
      <c r="B731" s="211"/>
      <c r="C731" s="328"/>
      <c r="D731" s="232"/>
      <c r="E731" s="309"/>
      <c r="F731" s="315"/>
      <c r="G731" s="315"/>
      <c r="H731" s="309"/>
      <c r="I731" s="164"/>
    </row>
    <row r="732" customFormat="false" ht="15.75" hidden="false" customHeight="true" outlineLevel="0" collapsed="false">
      <c r="A732" s="295" t="s">
        <v>1394</v>
      </c>
      <c r="B732" s="295"/>
      <c r="C732" s="328"/>
      <c r="D732" s="232"/>
      <c r="E732" s="309" t="n">
        <v>2</v>
      </c>
      <c r="F732" s="315" t="n">
        <v>2</v>
      </c>
      <c r="G732" s="315" t="n">
        <v>1.1</v>
      </c>
      <c r="H732" s="309" t="n">
        <f aca="false">E732*F732*G732</f>
        <v>4.4</v>
      </c>
      <c r="I732" s="164"/>
    </row>
    <row r="733" customFormat="false" ht="15.75" hidden="false" customHeight="true" outlineLevel="0" collapsed="false">
      <c r="A733" s="295" t="s">
        <v>1395</v>
      </c>
      <c r="B733" s="295"/>
      <c r="C733" s="328"/>
      <c r="D733" s="232"/>
      <c r="E733" s="309" t="n">
        <v>2</v>
      </c>
      <c r="F733" s="315" t="n">
        <v>0.6</v>
      </c>
      <c r="G733" s="315" t="n">
        <v>1.1</v>
      </c>
      <c r="H733" s="309" t="n">
        <f aca="false">E733*F733*G733</f>
        <v>1.32</v>
      </c>
      <c r="I733" s="164"/>
    </row>
    <row r="734" customFormat="false" ht="15.75" hidden="false" customHeight="true" outlineLevel="0" collapsed="false">
      <c r="A734" s="302" t="s">
        <v>1372</v>
      </c>
      <c r="B734" s="302"/>
      <c r="C734" s="328"/>
      <c r="D734" s="232"/>
      <c r="E734" s="309"/>
      <c r="F734" s="315"/>
      <c r="G734" s="315"/>
      <c r="H734" s="309"/>
      <c r="I734" s="164"/>
    </row>
    <row r="735" customFormat="false" ht="21.75" hidden="false" customHeight="true" outlineLevel="0" collapsed="false">
      <c r="A735" s="295" t="s">
        <v>1394</v>
      </c>
      <c r="B735" s="295"/>
      <c r="C735" s="328"/>
      <c r="D735" s="232"/>
      <c r="E735" s="309" t="n">
        <v>2</v>
      </c>
      <c r="F735" s="315" t="n">
        <v>2</v>
      </c>
      <c r="G735" s="315" t="n">
        <v>1.1</v>
      </c>
      <c r="H735" s="309" t="n">
        <f aca="false">E735*F735*G735</f>
        <v>4.4</v>
      </c>
      <c r="I735" s="147"/>
    </row>
    <row r="736" customFormat="false" ht="15.75" hidden="false" customHeight="true" outlineLevel="0" collapsed="false">
      <c r="A736" s="295" t="s">
        <v>1395</v>
      </c>
      <c r="B736" s="295"/>
      <c r="C736" s="328"/>
      <c r="D736" s="232"/>
      <c r="E736" s="309" t="n">
        <v>2</v>
      </c>
      <c r="F736" s="315" t="n">
        <v>0.6</v>
      </c>
      <c r="G736" s="315" t="n">
        <v>1.1</v>
      </c>
      <c r="H736" s="309" t="n">
        <f aca="false">E736*F736*G736</f>
        <v>1.32</v>
      </c>
      <c r="I736" s="147"/>
    </row>
    <row r="737" customFormat="false" ht="14.25" hidden="false" customHeight="true" outlineLevel="0" collapsed="false">
      <c r="A737" s="295" t="s">
        <v>1396</v>
      </c>
      <c r="B737" s="295"/>
      <c r="C737" s="328"/>
      <c r="D737" s="232"/>
      <c r="E737" s="309" t="n">
        <v>2</v>
      </c>
      <c r="F737" s="315" t="n">
        <v>1.65</v>
      </c>
      <c r="G737" s="315" t="n">
        <v>1.1</v>
      </c>
      <c r="H737" s="309" t="n">
        <f aca="false">E737*F737*G737</f>
        <v>3.63</v>
      </c>
      <c r="I737" s="147"/>
    </row>
    <row r="738" customFormat="false" ht="14.25" hidden="false" customHeight="true" outlineLevel="0" collapsed="false">
      <c r="A738" s="233"/>
      <c r="B738" s="160" t="s">
        <v>1158</v>
      </c>
      <c r="C738" s="329"/>
      <c r="D738" s="149"/>
      <c r="E738" s="270"/>
      <c r="F738" s="318"/>
      <c r="G738" s="196"/>
      <c r="H738" s="209" t="n">
        <f aca="false">SUM(H731:H737)</f>
        <v>15.07</v>
      </c>
      <c r="I738" s="147"/>
    </row>
    <row r="739" customFormat="false" ht="18" hidden="false" customHeight="true" outlineLevel="0" collapsed="false">
      <c r="B739" s="160"/>
      <c r="D739" s="149"/>
      <c r="E739" s="209"/>
      <c r="F739" s="178"/>
      <c r="G739" s="178"/>
      <c r="H739" s="209"/>
      <c r="I739" s="147"/>
    </row>
    <row r="740" customFormat="false" ht="21.75" hidden="false" customHeight="true" outlineLevel="0" collapsed="false">
      <c r="A740" s="150" t="s">
        <v>184</v>
      </c>
      <c r="B740" s="168" t="s">
        <v>185</v>
      </c>
      <c r="C740" s="152"/>
      <c r="D740" s="149"/>
      <c r="E740" s="149"/>
      <c r="F740" s="152"/>
      <c r="G740" s="180"/>
      <c r="H740" s="208"/>
      <c r="I740" s="147"/>
    </row>
    <row r="741" customFormat="false" ht="31.5" hidden="false" customHeight="true" outlineLevel="0" collapsed="false">
      <c r="A741" s="327" t="s">
        <v>186</v>
      </c>
      <c r="B741" s="168" t="s">
        <v>1397</v>
      </c>
      <c r="C741" s="152" t="s">
        <v>1398</v>
      </c>
      <c r="D741" s="149" t="n">
        <f aca="false">E745</f>
        <v>1</v>
      </c>
      <c r="E741" s="209"/>
      <c r="F741" s="178"/>
      <c r="G741" s="178"/>
      <c r="H741" s="209"/>
      <c r="I741" s="147"/>
    </row>
    <row r="742" customFormat="false" ht="21.75" hidden="false" customHeight="true" outlineLevel="0" collapsed="false">
      <c r="A742" s="142" t="s">
        <v>1156</v>
      </c>
      <c r="C742" s="307"/>
      <c r="D742" s="297"/>
      <c r="E742" s="179" t="s">
        <v>1160</v>
      </c>
      <c r="F742" s="189" t="s">
        <v>1162</v>
      </c>
      <c r="G742" s="189" t="s">
        <v>1243</v>
      </c>
      <c r="H742" s="179" t="s">
        <v>1155</v>
      </c>
      <c r="I742" s="147"/>
    </row>
    <row r="743" customFormat="false" ht="21.75" hidden="false" customHeight="true" outlineLevel="0" collapsed="false">
      <c r="A743" s="243" t="s">
        <v>1305</v>
      </c>
      <c r="B743" s="211"/>
      <c r="C743" s="296"/>
      <c r="D743" s="297"/>
      <c r="E743" s="298"/>
      <c r="F743" s="299"/>
      <c r="G743" s="299"/>
      <c r="H743" s="300" t="n">
        <f aca="false">F743*G743</f>
        <v>0</v>
      </c>
      <c r="I743" s="147"/>
    </row>
    <row r="744" customFormat="false" ht="21.75" hidden="false" customHeight="true" outlineLevel="0" collapsed="false">
      <c r="A744" s="295" t="s">
        <v>1399</v>
      </c>
      <c r="B744" s="295"/>
      <c r="C744" s="296"/>
      <c r="D744" s="297"/>
      <c r="E744" s="298" t="n">
        <v>1</v>
      </c>
      <c r="F744" s="299" t="n">
        <v>0.8</v>
      </c>
      <c r="G744" s="299" t="n">
        <v>1.1</v>
      </c>
      <c r="H744" s="300" t="n">
        <f aca="false">F744*G744</f>
        <v>0.88</v>
      </c>
      <c r="I744" s="147"/>
    </row>
    <row r="745" customFormat="false" ht="15.75" hidden="false" customHeight="true" outlineLevel="0" collapsed="false">
      <c r="A745" s="233"/>
      <c r="B745" s="160" t="s">
        <v>1158</v>
      </c>
      <c r="C745" s="161"/>
      <c r="D745" s="251"/>
      <c r="E745" s="209" t="n">
        <f aca="false">E744</f>
        <v>1</v>
      </c>
      <c r="F745" s="236"/>
      <c r="G745" s="303"/>
      <c r="H745" s="209" t="n">
        <f aca="false">SUM(H743:H744)</f>
        <v>0.88</v>
      </c>
      <c r="I745" s="147"/>
    </row>
    <row r="746" customFormat="false" ht="15.75" hidden="false" customHeight="true" outlineLevel="0" collapsed="false">
      <c r="A746" s="233"/>
      <c r="B746" s="160"/>
      <c r="C746" s="161"/>
      <c r="D746" s="251"/>
      <c r="E746" s="209"/>
      <c r="F746" s="236"/>
      <c r="G746" s="303"/>
      <c r="H746" s="209"/>
      <c r="I746" s="147"/>
    </row>
    <row r="747" customFormat="false" ht="33.75" hidden="false" customHeight="true" outlineLevel="0" collapsed="false">
      <c r="A747" s="327" t="s">
        <v>188</v>
      </c>
      <c r="B747" s="168" t="s">
        <v>1400</v>
      </c>
      <c r="C747" s="152" t="s">
        <v>1398</v>
      </c>
      <c r="D747" s="149" t="n">
        <f aca="false">E753</f>
        <v>6</v>
      </c>
      <c r="E747" s="270"/>
      <c r="F747" s="318"/>
      <c r="G747" s="196"/>
      <c r="H747" s="209"/>
      <c r="I747" s="147"/>
    </row>
    <row r="748" customFormat="false" ht="15.75" hidden="false" customHeight="true" outlineLevel="0" collapsed="false">
      <c r="A748" s="142" t="s">
        <v>1156</v>
      </c>
      <c r="D748" s="158"/>
      <c r="E748" s="179" t="s">
        <v>1160</v>
      </c>
      <c r="F748" s="189" t="s">
        <v>1162</v>
      </c>
      <c r="G748" s="189" t="s">
        <v>1243</v>
      </c>
      <c r="H748" s="179" t="s">
        <v>1155</v>
      </c>
      <c r="I748" s="147"/>
    </row>
    <row r="749" customFormat="false" ht="15.75" hidden="false" customHeight="true" outlineLevel="0" collapsed="false">
      <c r="A749" s="243" t="s">
        <v>1305</v>
      </c>
      <c r="B749" s="211"/>
      <c r="C749" s="328"/>
      <c r="D749" s="232"/>
      <c r="E749" s="309"/>
      <c r="F749" s="315"/>
      <c r="G749" s="315"/>
      <c r="H749" s="309"/>
      <c r="I749" s="147"/>
    </row>
    <row r="750" customFormat="false" ht="15.75" hidden="false" customHeight="true" outlineLevel="0" collapsed="false">
      <c r="A750" s="295" t="s">
        <v>1401</v>
      </c>
      <c r="B750" s="295"/>
      <c r="C750" s="328"/>
      <c r="D750" s="232"/>
      <c r="E750" s="309" t="n">
        <v>1</v>
      </c>
      <c r="F750" s="315" t="n">
        <v>0.9</v>
      </c>
      <c r="G750" s="315" t="n">
        <v>2.1</v>
      </c>
      <c r="H750" s="309" t="n">
        <f aca="false">E750*F750*G750</f>
        <v>1.89</v>
      </c>
      <c r="I750" s="147"/>
    </row>
    <row r="751" customFormat="false" ht="15.75" hidden="false" customHeight="true" outlineLevel="0" collapsed="false">
      <c r="A751" s="302" t="s">
        <v>1372</v>
      </c>
      <c r="B751" s="302"/>
      <c r="C751" s="328"/>
      <c r="D751" s="232"/>
      <c r="E751" s="309"/>
      <c r="F751" s="315"/>
      <c r="G751" s="315"/>
      <c r="H751" s="309" t="n">
        <f aca="false">E751*F751*G751</f>
        <v>0</v>
      </c>
      <c r="I751" s="147"/>
    </row>
    <row r="752" customFormat="false" ht="15.75" hidden="false" customHeight="true" outlineLevel="0" collapsed="false">
      <c r="A752" s="295" t="s">
        <v>1402</v>
      </c>
      <c r="B752" s="295"/>
      <c r="C752" s="328"/>
      <c r="D752" s="232"/>
      <c r="E752" s="309" t="n">
        <v>5</v>
      </c>
      <c r="F752" s="315" t="n">
        <v>0.9</v>
      </c>
      <c r="G752" s="315" t="n">
        <v>2.1</v>
      </c>
      <c r="H752" s="309" t="n">
        <f aca="false">E752*F752*G752</f>
        <v>9.45</v>
      </c>
      <c r="I752" s="147"/>
    </row>
    <row r="753" customFormat="false" ht="15.75" hidden="false" customHeight="true" outlineLevel="0" collapsed="false">
      <c r="A753" s="233"/>
      <c r="B753" s="160" t="s">
        <v>1158</v>
      </c>
      <c r="C753" s="329"/>
      <c r="D753" s="149"/>
      <c r="E753" s="209" t="n">
        <f aca="false">SUM(E750:E752)</f>
        <v>6</v>
      </c>
      <c r="F753" s="318"/>
      <c r="G753" s="196"/>
      <c r="H753" s="209" t="n">
        <f aca="false">SUM(H749:H752)</f>
        <v>11.34</v>
      </c>
      <c r="I753" s="147"/>
    </row>
    <row r="754" customFormat="false" ht="15.75" hidden="false" customHeight="true" outlineLevel="0" collapsed="false">
      <c r="A754" s="233"/>
      <c r="B754" s="160"/>
      <c r="C754" s="329"/>
      <c r="D754" s="149"/>
      <c r="E754" s="270"/>
      <c r="F754" s="318"/>
      <c r="G754" s="196"/>
      <c r="H754" s="209"/>
      <c r="I754" s="147"/>
    </row>
    <row r="755" customFormat="false" ht="39" hidden="false" customHeight="true" outlineLevel="0" collapsed="false">
      <c r="A755" s="327" t="s">
        <v>190</v>
      </c>
      <c r="B755" s="168" t="s">
        <v>191</v>
      </c>
      <c r="C755" s="152" t="s">
        <v>1398</v>
      </c>
      <c r="D755" s="149" t="n">
        <f aca="false">E759</f>
        <v>2</v>
      </c>
      <c r="E755" s="270"/>
      <c r="F755" s="318"/>
      <c r="G755" s="196"/>
      <c r="H755" s="209"/>
      <c r="I755" s="147"/>
    </row>
    <row r="756" customFormat="false" ht="15.75" hidden="false" customHeight="true" outlineLevel="0" collapsed="false">
      <c r="A756" s="142" t="s">
        <v>1156</v>
      </c>
      <c r="D756" s="158"/>
      <c r="E756" s="179" t="s">
        <v>1160</v>
      </c>
      <c r="F756" s="189" t="s">
        <v>1162</v>
      </c>
      <c r="G756" s="189" t="s">
        <v>1243</v>
      </c>
      <c r="H756" s="179" t="s">
        <v>1155</v>
      </c>
      <c r="I756" s="147"/>
    </row>
    <row r="757" customFormat="false" ht="15.75" hidden="false" customHeight="true" outlineLevel="0" collapsed="false">
      <c r="A757" s="243" t="s">
        <v>1305</v>
      </c>
      <c r="B757" s="211"/>
      <c r="C757" s="328"/>
      <c r="D757" s="232"/>
      <c r="E757" s="309"/>
      <c r="F757" s="315"/>
      <c r="G757" s="315"/>
      <c r="H757" s="309"/>
      <c r="I757" s="147"/>
    </row>
    <row r="758" customFormat="false" ht="15.75" hidden="false" customHeight="true" outlineLevel="0" collapsed="false">
      <c r="A758" s="295" t="s">
        <v>1403</v>
      </c>
      <c r="B758" s="295"/>
      <c r="C758" s="328"/>
      <c r="D758" s="232"/>
      <c r="E758" s="309" t="n">
        <v>2</v>
      </c>
      <c r="F758" s="315" t="n">
        <v>0.9</v>
      </c>
      <c r="G758" s="315" t="n">
        <v>2.1</v>
      </c>
      <c r="H758" s="309" t="n">
        <f aca="false">E758*F758*G758</f>
        <v>3.78</v>
      </c>
      <c r="I758" s="147"/>
    </row>
    <row r="759" customFormat="false" ht="15.75" hidden="false" customHeight="true" outlineLevel="0" collapsed="false">
      <c r="A759" s="233"/>
      <c r="B759" s="160" t="s">
        <v>1158</v>
      </c>
      <c r="C759" s="329"/>
      <c r="D759" s="149"/>
      <c r="E759" s="209" t="n">
        <f aca="false">E758</f>
        <v>2</v>
      </c>
      <c r="F759" s="318"/>
      <c r="G759" s="196"/>
      <c r="H759" s="209" t="n">
        <f aca="false">SUM(H757:H758)</f>
        <v>3.78</v>
      </c>
      <c r="I759" s="147"/>
    </row>
    <row r="760" customFormat="false" ht="15.75" hidden="false" customHeight="true" outlineLevel="0" collapsed="false">
      <c r="A760" s="233"/>
      <c r="B760" s="160"/>
      <c r="C760" s="329"/>
      <c r="D760" s="149"/>
      <c r="E760" s="270"/>
      <c r="F760" s="318"/>
      <c r="G760" s="196"/>
      <c r="H760" s="209"/>
      <c r="I760" s="147"/>
    </row>
    <row r="761" customFormat="false" ht="15.75" hidden="false" customHeight="true" outlineLevel="0" collapsed="false">
      <c r="A761" s="233"/>
      <c r="B761" s="160"/>
      <c r="C761" s="329"/>
      <c r="D761" s="149"/>
      <c r="E761" s="270"/>
      <c r="F761" s="318"/>
      <c r="G761" s="196"/>
      <c r="H761" s="209"/>
      <c r="I761" s="147"/>
    </row>
    <row r="762" customFormat="false" ht="15.75" hidden="false" customHeight="true" outlineLevel="0" collapsed="false">
      <c r="A762" s="327" t="s">
        <v>192</v>
      </c>
      <c r="B762" s="168" t="s">
        <v>193</v>
      </c>
      <c r="C762" s="329"/>
      <c r="D762" s="149"/>
      <c r="E762" s="270"/>
      <c r="F762" s="318"/>
      <c r="G762" s="196"/>
      <c r="H762" s="209"/>
      <c r="I762" s="147"/>
    </row>
    <row r="763" customFormat="false" ht="70.5" hidden="false" customHeight="true" outlineLevel="0" collapsed="false">
      <c r="A763" s="327" t="s">
        <v>194</v>
      </c>
      <c r="B763" s="168" t="s">
        <v>195</v>
      </c>
      <c r="C763" s="152" t="s">
        <v>1096</v>
      </c>
      <c r="D763" s="149" t="n">
        <f aca="false">H767</f>
        <v>41.1995</v>
      </c>
      <c r="E763" s="270"/>
      <c r="F763" s="318"/>
      <c r="G763" s="196"/>
      <c r="H763" s="209"/>
      <c r="I763" s="147"/>
    </row>
    <row r="764" customFormat="false" ht="15.75" hidden="false" customHeight="true" outlineLevel="0" collapsed="false">
      <c r="A764" s="142" t="s">
        <v>1156</v>
      </c>
      <c r="D764" s="158"/>
      <c r="E764" s="179" t="s">
        <v>1160</v>
      </c>
      <c r="F764" s="189" t="s">
        <v>1162</v>
      </c>
      <c r="G764" s="189" t="s">
        <v>1243</v>
      </c>
      <c r="H764" s="179" t="s">
        <v>1155</v>
      </c>
      <c r="I764" s="147"/>
    </row>
    <row r="765" customFormat="false" ht="15.75" hidden="false" customHeight="true" outlineLevel="0" collapsed="false">
      <c r="A765" s="243" t="s">
        <v>1404</v>
      </c>
      <c r="B765" s="234"/>
      <c r="C765" s="328"/>
      <c r="D765" s="232"/>
      <c r="E765" s="309"/>
      <c r="F765" s="315"/>
      <c r="G765" s="315"/>
      <c r="H765" s="309"/>
      <c r="I765" s="147"/>
    </row>
    <row r="766" customFormat="false" ht="15.75" hidden="false" customHeight="true" outlineLevel="0" collapsed="false">
      <c r="A766" s="295" t="s">
        <v>1405</v>
      </c>
      <c r="B766" s="295"/>
      <c r="C766" s="328"/>
      <c r="D766" s="232"/>
      <c r="E766" s="309" t="n">
        <v>1</v>
      </c>
      <c r="F766" s="315" t="n">
        <v>6.29</v>
      </c>
      <c r="G766" s="315" t="n">
        <v>6.55</v>
      </c>
      <c r="H766" s="309" t="n">
        <f aca="false">E766*F766*G766</f>
        <v>41.1995</v>
      </c>
      <c r="I766" s="147"/>
    </row>
    <row r="767" customFormat="false" ht="16.5" hidden="false" customHeight="true" outlineLevel="0" collapsed="false">
      <c r="A767" s="233"/>
      <c r="B767" s="160" t="s">
        <v>1158</v>
      </c>
      <c r="C767" s="329"/>
      <c r="D767" s="149"/>
      <c r="E767" s="270"/>
      <c r="F767" s="318"/>
      <c r="G767" s="196"/>
      <c r="H767" s="209" t="n">
        <f aca="false">SUM(H765:H766)</f>
        <v>41.1995</v>
      </c>
      <c r="I767" s="147"/>
    </row>
    <row r="768" customFormat="false" ht="16.5" hidden="false" customHeight="true" outlineLevel="0" collapsed="false">
      <c r="A768" s="233"/>
      <c r="B768" s="160"/>
      <c r="C768" s="329"/>
      <c r="D768" s="149"/>
      <c r="E768" s="270"/>
      <c r="F768" s="318"/>
      <c r="G768" s="196"/>
      <c r="H768" s="209"/>
      <c r="I768" s="147"/>
    </row>
    <row r="769" customFormat="false" ht="46.5" hidden="false" customHeight="true" outlineLevel="0" collapsed="false">
      <c r="A769" s="327" t="s">
        <v>196</v>
      </c>
      <c r="B769" s="168" t="s">
        <v>197</v>
      </c>
      <c r="C769" s="152" t="s">
        <v>1096</v>
      </c>
      <c r="D769" s="149" t="n">
        <f aca="false">H773</f>
        <v>10.0215</v>
      </c>
      <c r="E769" s="270"/>
      <c r="F769" s="318"/>
      <c r="G769" s="196"/>
      <c r="H769" s="209"/>
      <c r="I769" s="147"/>
    </row>
    <row r="770" customFormat="false" ht="16.5" hidden="false" customHeight="true" outlineLevel="0" collapsed="false">
      <c r="A770" s="142" t="s">
        <v>1156</v>
      </c>
      <c r="D770" s="158"/>
      <c r="E770" s="179" t="s">
        <v>1160</v>
      </c>
      <c r="F770" s="189" t="s">
        <v>1162</v>
      </c>
      <c r="G770" s="189" t="s">
        <v>1243</v>
      </c>
      <c r="H770" s="179" t="s">
        <v>1155</v>
      </c>
      <c r="I770" s="147"/>
    </row>
    <row r="771" customFormat="false" ht="16.5" hidden="false" customHeight="true" outlineLevel="0" collapsed="false">
      <c r="A771" s="243" t="s">
        <v>1406</v>
      </c>
      <c r="B771" s="234"/>
      <c r="C771" s="328"/>
      <c r="D771" s="232"/>
      <c r="E771" s="309"/>
      <c r="F771" s="315"/>
      <c r="G771" s="315"/>
      <c r="H771" s="309"/>
      <c r="I771" s="147"/>
    </row>
    <row r="772" customFormat="false" ht="16.5" hidden="false" customHeight="true" outlineLevel="0" collapsed="false">
      <c r="A772" s="295" t="s">
        <v>1407</v>
      </c>
      <c r="B772" s="295"/>
      <c r="C772" s="328"/>
      <c r="D772" s="232"/>
      <c r="E772" s="309" t="n">
        <v>1</v>
      </c>
      <c r="F772" s="315" t="n">
        <v>1.53</v>
      </c>
      <c r="G772" s="315" t="n">
        <v>6.55</v>
      </c>
      <c r="H772" s="309" t="n">
        <f aca="false">E772*F772*G772</f>
        <v>10.0215</v>
      </c>
      <c r="I772" s="147"/>
    </row>
    <row r="773" customFormat="false" ht="16.5" hidden="false" customHeight="true" outlineLevel="0" collapsed="false">
      <c r="A773" s="233"/>
      <c r="B773" s="160" t="s">
        <v>1158</v>
      </c>
      <c r="C773" s="329"/>
      <c r="D773" s="149"/>
      <c r="E773" s="270"/>
      <c r="F773" s="318"/>
      <c r="G773" s="196"/>
      <c r="H773" s="209" t="n">
        <f aca="false">SUM(H771:H772)</f>
        <v>10.0215</v>
      </c>
      <c r="I773" s="147"/>
    </row>
    <row r="774" customFormat="false" ht="15.75" hidden="false" customHeight="true" outlineLevel="0" collapsed="false">
      <c r="A774" s="327"/>
      <c r="B774" s="330"/>
      <c r="C774" s="329"/>
      <c r="D774" s="149"/>
      <c r="E774" s="270"/>
      <c r="F774" s="318"/>
      <c r="G774" s="196"/>
      <c r="H774" s="209"/>
      <c r="I774" s="147"/>
    </row>
    <row r="775" customFormat="false" ht="41.25" hidden="false" customHeight="true" outlineLevel="0" collapsed="false">
      <c r="A775" s="327" t="s">
        <v>198</v>
      </c>
      <c r="B775" s="168" t="s">
        <v>199</v>
      </c>
      <c r="C775" s="152" t="s">
        <v>1096</v>
      </c>
      <c r="D775" s="149" t="n">
        <f aca="false">H780</f>
        <v>10.0215</v>
      </c>
      <c r="E775" s="270"/>
      <c r="F775" s="318"/>
      <c r="G775" s="196"/>
      <c r="H775" s="209"/>
      <c r="I775" s="147"/>
    </row>
    <row r="776" customFormat="false" ht="15.75" hidden="false" customHeight="true" outlineLevel="0" collapsed="false">
      <c r="A776" s="142" t="s">
        <v>1156</v>
      </c>
      <c r="D776" s="158"/>
      <c r="E776" s="179" t="s">
        <v>1160</v>
      </c>
      <c r="F776" s="189" t="s">
        <v>1162</v>
      </c>
      <c r="G776" s="189" t="s">
        <v>1243</v>
      </c>
      <c r="H776" s="179" t="s">
        <v>1155</v>
      </c>
      <c r="I776" s="147"/>
    </row>
    <row r="777" customFormat="false" ht="15.75" hidden="false" customHeight="true" outlineLevel="0" collapsed="false">
      <c r="A777" s="243" t="s">
        <v>1408</v>
      </c>
      <c r="B777" s="234"/>
      <c r="C777" s="328"/>
      <c r="D777" s="232"/>
      <c r="E777" s="309"/>
      <c r="F777" s="315"/>
      <c r="G777" s="315"/>
      <c r="H777" s="309"/>
      <c r="I777" s="147"/>
    </row>
    <row r="778" customFormat="false" ht="15.75" hidden="false" customHeight="true" outlineLevel="0" collapsed="false">
      <c r="A778" s="295" t="s">
        <v>1409</v>
      </c>
      <c r="B778" s="295"/>
      <c r="C778" s="328"/>
      <c r="D778" s="232"/>
      <c r="E778" s="309" t="n">
        <v>1</v>
      </c>
      <c r="F778" s="315" t="n">
        <v>1.53</v>
      </c>
      <c r="G778" s="315" t="n">
        <v>6.55</v>
      </c>
      <c r="H778" s="309" t="n">
        <f aca="false">E778*F778*G778</f>
        <v>10.0215</v>
      </c>
      <c r="I778" s="147"/>
    </row>
    <row r="779" customFormat="false" ht="15.75" hidden="false" customHeight="true" outlineLevel="0" collapsed="false">
      <c r="A779" s="211"/>
      <c r="B779" s="211"/>
      <c r="C779" s="328"/>
      <c r="D779" s="232"/>
      <c r="E779" s="309"/>
      <c r="F779" s="315"/>
      <c r="G779" s="315"/>
      <c r="H779" s="309"/>
      <c r="I779" s="147"/>
    </row>
    <row r="780" customFormat="false" ht="15.75" hidden="false" customHeight="true" outlineLevel="0" collapsed="false">
      <c r="A780" s="233"/>
      <c r="B780" s="160" t="s">
        <v>1158</v>
      </c>
      <c r="C780" s="329"/>
      <c r="D780" s="149"/>
      <c r="E780" s="270"/>
      <c r="F780" s="318"/>
      <c r="G780" s="196"/>
      <c r="H780" s="209" t="n">
        <f aca="false">SUM(H777:H778)</f>
        <v>10.0215</v>
      </c>
      <c r="I780" s="147"/>
    </row>
    <row r="781" customFormat="false" ht="15.75" hidden="false" customHeight="true" outlineLevel="0" collapsed="false">
      <c r="A781" s="327"/>
      <c r="B781" s="330"/>
      <c r="C781" s="329"/>
      <c r="D781" s="149"/>
      <c r="E781" s="270"/>
      <c r="F781" s="318"/>
      <c r="G781" s="196"/>
      <c r="H781" s="209"/>
      <c r="I781" s="147"/>
    </row>
    <row r="782" customFormat="false" ht="63.75" hidden="false" customHeight="true" outlineLevel="0" collapsed="false">
      <c r="A782" s="327" t="s">
        <v>200</v>
      </c>
      <c r="B782" s="168" t="s">
        <v>201</v>
      </c>
      <c r="C782" s="152" t="s">
        <v>1096</v>
      </c>
      <c r="D782" s="149" t="n">
        <f aca="false">H788</f>
        <v>73.216</v>
      </c>
      <c r="E782" s="270"/>
      <c r="F782" s="318"/>
      <c r="G782" s="196"/>
      <c r="H782" s="209"/>
      <c r="I782" s="147"/>
    </row>
    <row r="783" customFormat="false" ht="15.75" hidden="false" customHeight="true" outlineLevel="0" collapsed="false">
      <c r="A783" s="142" t="s">
        <v>1156</v>
      </c>
      <c r="D783" s="158"/>
      <c r="E783" s="179" t="s">
        <v>1160</v>
      </c>
      <c r="F783" s="189" t="s">
        <v>1162</v>
      </c>
      <c r="G783" s="189" t="s">
        <v>1243</v>
      </c>
      <c r="H783" s="179" t="s">
        <v>1155</v>
      </c>
      <c r="I783" s="147"/>
    </row>
    <row r="784" customFormat="false" ht="15.75" hidden="false" customHeight="true" outlineLevel="0" collapsed="false">
      <c r="A784" s="243" t="s">
        <v>1408</v>
      </c>
      <c r="B784" s="234"/>
      <c r="C784" s="328"/>
      <c r="D784" s="232"/>
      <c r="E784" s="309"/>
      <c r="F784" s="315"/>
      <c r="G784" s="315"/>
      <c r="H784" s="309"/>
      <c r="I784" s="147"/>
    </row>
    <row r="785" customFormat="false" ht="15.75" hidden="false" customHeight="true" outlineLevel="0" collapsed="false">
      <c r="A785" s="295" t="s">
        <v>1410</v>
      </c>
      <c r="B785" s="295"/>
      <c r="C785" s="328"/>
      <c r="D785" s="232"/>
      <c r="E785" s="309" t="n">
        <v>1</v>
      </c>
      <c r="F785" s="315" t="n">
        <v>5.2</v>
      </c>
      <c r="G785" s="315" t="n">
        <v>7.04</v>
      </c>
      <c r="H785" s="309" t="n">
        <f aca="false">E785*F785*G785</f>
        <v>36.608</v>
      </c>
      <c r="I785" s="147"/>
    </row>
    <row r="786" customFormat="false" ht="15.75" hidden="false" customHeight="true" outlineLevel="0" collapsed="false">
      <c r="A786" s="243" t="s">
        <v>1406</v>
      </c>
      <c r="B786" s="234"/>
      <c r="C786" s="328"/>
      <c r="D786" s="232"/>
      <c r="E786" s="309"/>
      <c r="F786" s="315"/>
      <c r="G786" s="315"/>
      <c r="H786" s="309"/>
      <c r="I786" s="147"/>
    </row>
    <row r="787" customFormat="false" ht="15.75" hidden="false" customHeight="true" outlineLevel="0" collapsed="false">
      <c r="A787" s="295" t="s">
        <v>1410</v>
      </c>
      <c r="B787" s="295"/>
      <c r="C787" s="328"/>
      <c r="D787" s="232"/>
      <c r="E787" s="309" t="n">
        <v>1</v>
      </c>
      <c r="F787" s="315" t="n">
        <v>5.2</v>
      </c>
      <c r="G787" s="315" t="n">
        <v>7.04</v>
      </c>
      <c r="H787" s="309" t="n">
        <f aca="false">E787*F787*G787</f>
        <v>36.608</v>
      </c>
      <c r="I787" s="147"/>
    </row>
    <row r="788" customFormat="false" ht="15.75" hidden="false" customHeight="true" outlineLevel="0" collapsed="false">
      <c r="A788" s="233"/>
      <c r="B788" s="160" t="s">
        <v>1158</v>
      </c>
      <c r="C788" s="329"/>
      <c r="D788" s="149"/>
      <c r="E788" s="270"/>
      <c r="F788" s="318"/>
      <c r="G788" s="196"/>
      <c r="H788" s="209" t="n">
        <f aca="false">SUM(H784:H787)</f>
        <v>73.216</v>
      </c>
      <c r="I788" s="147"/>
    </row>
    <row r="789" customFormat="false" ht="15.75" hidden="false" customHeight="true" outlineLevel="0" collapsed="false">
      <c r="A789" s="327"/>
      <c r="B789" s="330"/>
      <c r="C789" s="329"/>
      <c r="D789" s="149"/>
      <c r="E789" s="270"/>
      <c r="F789" s="318"/>
      <c r="G789" s="196"/>
      <c r="H789" s="209"/>
      <c r="I789" s="147"/>
    </row>
    <row r="790" customFormat="false" ht="60" hidden="false" customHeight="true" outlineLevel="0" collapsed="false">
      <c r="A790" s="327" t="s">
        <v>202</v>
      </c>
      <c r="B790" s="168" t="s">
        <v>203</v>
      </c>
      <c r="C790" s="152" t="s">
        <v>1096</v>
      </c>
      <c r="D790" s="149" t="n">
        <f aca="false">H796</f>
        <v>89.408</v>
      </c>
      <c r="E790" s="270"/>
      <c r="F790" s="318"/>
      <c r="G790" s="196"/>
      <c r="H790" s="209"/>
      <c r="I790" s="147"/>
    </row>
    <row r="791" customFormat="false" ht="15.75" hidden="false" customHeight="true" outlineLevel="0" collapsed="false">
      <c r="A791" s="142" t="s">
        <v>1156</v>
      </c>
      <c r="D791" s="158"/>
      <c r="E791" s="179" t="s">
        <v>1160</v>
      </c>
      <c r="F791" s="189" t="s">
        <v>1162</v>
      </c>
      <c r="G791" s="189" t="s">
        <v>1243</v>
      </c>
      <c r="H791" s="179" t="s">
        <v>1155</v>
      </c>
      <c r="I791" s="147"/>
    </row>
    <row r="792" customFormat="false" ht="15.75" hidden="false" customHeight="true" outlineLevel="0" collapsed="false">
      <c r="A792" s="243" t="s">
        <v>1408</v>
      </c>
      <c r="B792" s="234"/>
      <c r="C792" s="328"/>
      <c r="D792" s="232"/>
      <c r="E792" s="309"/>
      <c r="F792" s="315"/>
      <c r="G792" s="315"/>
      <c r="H792" s="309"/>
      <c r="I792" s="147"/>
    </row>
    <row r="793" customFormat="false" ht="15.75" hidden="false" customHeight="true" outlineLevel="0" collapsed="false">
      <c r="A793" s="295" t="s">
        <v>1411</v>
      </c>
      <c r="B793" s="295"/>
      <c r="C793" s="328"/>
      <c r="D793" s="232"/>
      <c r="E793" s="309" t="n">
        <v>1</v>
      </c>
      <c r="F793" s="315" t="n">
        <v>6.35</v>
      </c>
      <c r="G793" s="315" t="n">
        <v>7.04</v>
      </c>
      <c r="H793" s="309" t="n">
        <f aca="false">E793*F793*G793</f>
        <v>44.704</v>
      </c>
      <c r="I793" s="147"/>
    </row>
    <row r="794" customFormat="false" ht="15.75" hidden="false" customHeight="true" outlineLevel="0" collapsed="false">
      <c r="A794" s="243" t="s">
        <v>1406</v>
      </c>
      <c r="B794" s="234"/>
      <c r="C794" s="328"/>
      <c r="D794" s="232"/>
      <c r="E794" s="309"/>
      <c r="F794" s="315"/>
      <c r="G794" s="315"/>
      <c r="H794" s="309"/>
      <c r="I794" s="147"/>
    </row>
    <row r="795" customFormat="false" ht="15.75" hidden="false" customHeight="true" outlineLevel="0" collapsed="false">
      <c r="A795" s="295" t="s">
        <v>1411</v>
      </c>
      <c r="B795" s="295"/>
      <c r="C795" s="328"/>
      <c r="D795" s="232"/>
      <c r="E795" s="309" t="n">
        <v>1</v>
      </c>
      <c r="F795" s="315" t="n">
        <v>6.35</v>
      </c>
      <c r="G795" s="315" t="n">
        <v>7.04</v>
      </c>
      <c r="H795" s="309" t="n">
        <f aca="false">E795*F795*G795</f>
        <v>44.704</v>
      </c>
      <c r="I795" s="147"/>
    </row>
    <row r="796" customFormat="false" ht="15.75" hidden="false" customHeight="true" outlineLevel="0" collapsed="false">
      <c r="A796" s="233"/>
      <c r="B796" s="160" t="s">
        <v>1158</v>
      </c>
      <c r="C796" s="329"/>
      <c r="D796" s="149"/>
      <c r="E796" s="270"/>
      <c r="F796" s="318"/>
      <c r="G796" s="196"/>
      <c r="H796" s="209" t="n">
        <f aca="false">SUM(H792:H795)</f>
        <v>89.408</v>
      </c>
      <c r="I796" s="147"/>
    </row>
    <row r="797" customFormat="false" ht="15.75" hidden="false" customHeight="true" outlineLevel="0" collapsed="false">
      <c r="A797" s="233"/>
      <c r="B797" s="160"/>
      <c r="C797" s="329"/>
      <c r="D797" s="149"/>
      <c r="E797" s="270"/>
      <c r="F797" s="318"/>
      <c r="G797" s="196"/>
      <c r="H797" s="209"/>
      <c r="I797" s="147"/>
    </row>
    <row r="798" customFormat="false" ht="89.25" hidden="false" customHeight="true" outlineLevel="0" collapsed="false">
      <c r="A798" s="327" t="s">
        <v>204</v>
      </c>
      <c r="B798" s="168" t="s">
        <v>1412</v>
      </c>
      <c r="C798" s="152" t="s">
        <v>1096</v>
      </c>
      <c r="D798" s="149" t="n">
        <f aca="false">H802</f>
        <v>66.176</v>
      </c>
      <c r="E798" s="270"/>
      <c r="F798" s="318"/>
      <c r="G798" s="196"/>
      <c r="H798" s="209"/>
      <c r="I798" s="147"/>
    </row>
    <row r="799" customFormat="false" ht="15.75" hidden="false" customHeight="true" outlineLevel="0" collapsed="false">
      <c r="A799" s="142" t="s">
        <v>1156</v>
      </c>
      <c r="D799" s="158"/>
      <c r="E799" s="179" t="s">
        <v>1160</v>
      </c>
      <c r="F799" s="189" t="s">
        <v>1162</v>
      </c>
      <c r="G799" s="189" t="s">
        <v>1243</v>
      </c>
      <c r="H799" s="179" t="s">
        <v>1155</v>
      </c>
      <c r="I799" s="147"/>
    </row>
    <row r="800" customFormat="false" ht="15.75" hidden="false" customHeight="true" outlineLevel="0" collapsed="false">
      <c r="A800" s="243" t="s">
        <v>1408</v>
      </c>
      <c r="B800" s="234"/>
      <c r="C800" s="328"/>
      <c r="D800" s="232"/>
      <c r="E800" s="309"/>
      <c r="F800" s="315"/>
      <c r="G800" s="315"/>
      <c r="H800" s="309"/>
      <c r="I800" s="147"/>
    </row>
    <row r="801" customFormat="false" ht="15.75" hidden="false" customHeight="true" outlineLevel="0" collapsed="false">
      <c r="A801" s="295" t="s">
        <v>1413</v>
      </c>
      <c r="B801" s="295"/>
      <c r="C801" s="328"/>
      <c r="D801" s="232"/>
      <c r="E801" s="309" t="n">
        <v>1</v>
      </c>
      <c r="F801" s="315" t="n">
        <v>9.4</v>
      </c>
      <c r="G801" s="315" t="n">
        <v>7.04</v>
      </c>
      <c r="H801" s="309" t="n">
        <f aca="false">E801*F801*G801</f>
        <v>66.176</v>
      </c>
      <c r="I801" s="147"/>
    </row>
    <row r="802" customFormat="false" ht="15.75" hidden="false" customHeight="true" outlineLevel="0" collapsed="false">
      <c r="A802" s="211"/>
      <c r="B802" s="160" t="s">
        <v>1158</v>
      </c>
      <c r="C802" s="329"/>
      <c r="D802" s="149"/>
      <c r="E802" s="270"/>
      <c r="F802" s="318"/>
      <c r="G802" s="196"/>
      <c r="H802" s="209" t="n">
        <f aca="false">SUM(H800:H801)</f>
        <v>66.176</v>
      </c>
      <c r="I802" s="147"/>
    </row>
    <row r="803" customFormat="false" ht="15.75" hidden="false" customHeight="true" outlineLevel="0" collapsed="false">
      <c r="A803" s="233"/>
      <c r="B803" s="160"/>
      <c r="C803" s="329"/>
      <c r="D803" s="149"/>
      <c r="E803" s="270"/>
      <c r="F803" s="318"/>
      <c r="G803" s="196"/>
      <c r="H803" s="209"/>
      <c r="I803" s="147"/>
    </row>
    <row r="804" customFormat="false" ht="69" hidden="false" customHeight="true" outlineLevel="0" collapsed="false">
      <c r="A804" s="327" t="s">
        <v>206</v>
      </c>
      <c r="B804" s="168" t="s">
        <v>1414</v>
      </c>
      <c r="C804" s="152" t="s">
        <v>1096</v>
      </c>
      <c r="D804" s="149" t="n">
        <f aca="false">H808</f>
        <v>42.21</v>
      </c>
      <c r="E804" s="270"/>
      <c r="F804" s="318"/>
      <c r="G804" s="196"/>
      <c r="H804" s="209"/>
      <c r="I804" s="147"/>
    </row>
    <row r="805" customFormat="false" ht="15.75" hidden="false" customHeight="true" outlineLevel="0" collapsed="false">
      <c r="A805" s="142" t="s">
        <v>1156</v>
      </c>
      <c r="D805" s="158"/>
      <c r="E805" s="179" t="s">
        <v>1160</v>
      </c>
      <c r="F805" s="189" t="s">
        <v>1162</v>
      </c>
      <c r="G805" s="189" t="s">
        <v>1243</v>
      </c>
      <c r="H805" s="179" t="s">
        <v>1155</v>
      </c>
      <c r="I805" s="147"/>
    </row>
    <row r="806" customFormat="false" ht="15.75" hidden="false" customHeight="true" outlineLevel="0" collapsed="false">
      <c r="A806" s="243" t="s">
        <v>1408</v>
      </c>
      <c r="B806" s="234"/>
      <c r="C806" s="328"/>
      <c r="D806" s="232"/>
      <c r="E806" s="309"/>
      <c r="F806" s="315"/>
      <c r="G806" s="315"/>
      <c r="H806" s="309"/>
      <c r="I806" s="147"/>
    </row>
    <row r="807" customFormat="false" ht="15.75" hidden="false" customHeight="true" outlineLevel="0" collapsed="false">
      <c r="A807" s="295" t="s">
        <v>1415</v>
      </c>
      <c r="B807" s="295"/>
      <c r="C807" s="328"/>
      <c r="D807" s="232"/>
      <c r="E807" s="309" t="n">
        <v>1</v>
      </c>
      <c r="F807" s="315" t="n">
        <v>6.03</v>
      </c>
      <c r="G807" s="315" t="n">
        <v>7</v>
      </c>
      <c r="H807" s="309" t="n">
        <f aca="false">E807*F807*G807</f>
        <v>42.21</v>
      </c>
      <c r="I807" s="147"/>
    </row>
    <row r="808" customFormat="false" ht="15.75" hidden="false" customHeight="true" outlineLevel="0" collapsed="false">
      <c r="A808" s="233"/>
      <c r="B808" s="160" t="s">
        <v>1158</v>
      </c>
      <c r="C808" s="329"/>
      <c r="D808" s="149"/>
      <c r="E808" s="270"/>
      <c r="F808" s="318"/>
      <c r="G808" s="196"/>
      <c r="H808" s="209" t="n">
        <f aca="false">SUM(H806:H807)</f>
        <v>42.21</v>
      </c>
      <c r="I808" s="147"/>
    </row>
    <row r="809" customFormat="false" ht="15.75" hidden="false" customHeight="true" outlineLevel="0" collapsed="false">
      <c r="A809" s="233"/>
      <c r="B809" s="330"/>
      <c r="C809" s="329"/>
      <c r="D809" s="149"/>
      <c r="E809" s="270"/>
      <c r="F809" s="318"/>
      <c r="G809" s="196"/>
      <c r="H809" s="209"/>
      <c r="I809" s="147"/>
    </row>
    <row r="810" customFormat="false" ht="81" hidden="false" customHeight="true" outlineLevel="0" collapsed="false">
      <c r="A810" s="327" t="s">
        <v>208</v>
      </c>
      <c r="B810" s="168" t="s">
        <v>1416</v>
      </c>
      <c r="C810" s="152" t="s">
        <v>1096</v>
      </c>
      <c r="D810" s="149" t="n">
        <f aca="false">H814</f>
        <v>61.5648</v>
      </c>
      <c r="E810" s="270"/>
      <c r="F810" s="318"/>
      <c r="G810" s="196"/>
      <c r="H810" s="209"/>
      <c r="I810" s="147"/>
    </row>
    <row r="811" customFormat="false" ht="15.75" hidden="false" customHeight="true" outlineLevel="0" collapsed="false">
      <c r="A811" s="142" t="s">
        <v>1156</v>
      </c>
      <c r="D811" s="158"/>
      <c r="E811" s="179" t="s">
        <v>1160</v>
      </c>
      <c r="F811" s="189" t="s">
        <v>1162</v>
      </c>
      <c r="G811" s="189" t="s">
        <v>1243</v>
      </c>
      <c r="H811" s="179" t="s">
        <v>1155</v>
      </c>
      <c r="I811" s="147"/>
    </row>
    <row r="812" customFormat="false" ht="15.75" hidden="false" customHeight="true" outlineLevel="0" collapsed="false">
      <c r="A812" s="243" t="s">
        <v>1408</v>
      </c>
      <c r="B812" s="234"/>
      <c r="C812" s="328"/>
      <c r="D812" s="232"/>
      <c r="E812" s="309"/>
      <c r="F812" s="315"/>
      <c r="G812" s="315"/>
      <c r="H812" s="309"/>
      <c r="I812" s="147"/>
    </row>
    <row r="813" customFormat="false" ht="15.75" hidden="false" customHeight="true" outlineLevel="0" collapsed="false">
      <c r="A813" s="295" t="s">
        <v>1417</v>
      </c>
      <c r="B813" s="295"/>
      <c r="C813" s="328"/>
      <c r="D813" s="232"/>
      <c r="E813" s="309" t="n">
        <v>1</v>
      </c>
      <c r="F813" s="315" t="n">
        <v>8.745</v>
      </c>
      <c r="G813" s="315" t="n">
        <v>7.04</v>
      </c>
      <c r="H813" s="309" t="n">
        <f aca="false">E813*F813*G813</f>
        <v>61.5648</v>
      </c>
      <c r="I813" s="147"/>
    </row>
    <row r="814" customFormat="false" ht="15.75" hidden="false" customHeight="true" outlineLevel="0" collapsed="false">
      <c r="A814" s="233"/>
      <c r="B814" s="160" t="s">
        <v>1158</v>
      </c>
      <c r="C814" s="329"/>
      <c r="D814" s="149"/>
      <c r="E814" s="270"/>
      <c r="F814" s="318"/>
      <c r="G814" s="196"/>
      <c r="H814" s="209" t="n">
        <f aca="false">SUM(H812:H813)</f>
        <v>61.5648</v>
      </c>
      <c r="I814" s="147"/>
    </row>
    <row r="815" customFormat="false" ht="15.75" hidden="false" customHeight="true" outlineLevel="0" collapsed="false">
      <c r="A815" s="233"/>
      <c r="B815" s="160"/>
      <c r="C815" s="329"/>
      <c r="D815" s="149"/>
      <c r="E815" s="270"/>
      <c r="F815" s="318"/>
      <c r="G815" s="196"/>
      <c r="H815" s="209"/>
      <c r="I815" s="147"/>
    </row>
    <row r="816" customFormat="false" ht="57.75" hidden="false" customHeight="true" outlineLevel="0" collapsed="false">
      <c r="A816" s="327" t="s">
        <v>210</v>
      </c>
      <c r="B816" s="168" t="s">
        <v>211</v>
      </c>
      <c r="C816" s="152" t="s">
        <v>1096</v>
      </c>
      <c r="D816" s="149" t="n">
        <f aca="false">H820</f>
        <v>23.8</v>
      </c>
      <c r="E816" s="270"/>
      <c r="F816" s="318"/>
      <c r="G816" s="196"/>
      <c r="H816" s="209"/>
      <c r="I816" s="147"/>
    </row>
    <row r="817" customFormat="false" ht="15.75" hidden="false" customHeight="true" outlineLevel="0" collapsed="false">
      <c r="A817" s="142" t="s">
        <v>1156</v>
      </c>
      <c r="D817" s="158"/>
      <c r="E817" s="179" t="s">
        <v>1160</v>
      </c>
      <c r="F817" s="189" t="s">
        <v>1162</v>
      </c>
      <c r="G817" s="189" t="s">
        <v>1243</v>
      </c>
      <c r="H817" s="179" t="s">
        <v>1155</v>
      </c>
      <c r="I817" s="147"/>
    </row>
    <row r="818" customFormat="false" ht="15.75" hidden="false" customHeight="true" outlineLevel="0" collapsed="false">
      <c r="A818" s="243" t="s">
        <v>1406</v>
      </c>
      <c r="B818" s="234"/>
      <c r="C818" s="328"/>
      <c r="D818" s="232"/>
      <c r="E818" s="309"/>
      <c r="F818" s="315"/>
      <c r="G818" s="315"/>
      <c r="H818" s="309"/>
      <c r="I818" s="147"/>
    </row>
    <row r="819" customFormat="false" ht="15.75" hidden="false" customHeight="true" outlineLevel="0" collapsed="false">
      <c r="A819" s="295" t="s">
        <v>1418</v>
      </c>
      <c r="B819" s="295"/>
      <c r="C819" s="328"/>
      <c r="D819" s="232"/>
      <c r="E819" s="309" t="n">
        <v>1</v>
      </c>
      <c r="F819" s="315" t="n">
        <v>23.8</v>
      </c>
      <c r="G819" s="315" t="n">
        <v>1</v>
      </c>
      <c r="H819" s="309" t="n">
        <f aca="false">E819*F819*G819</f>
        <v>23.8</v>
      </c>
      <c r="I819" s="147"/>
    </row>
    <row r="820" customFormat="false" ht="15.75" hidden="false" customHeight="true" outlineLevel="0" collapsed="false">
      <c r="A820" s="233"/>
      <c r="B820" s="160" t="s">
        <v>1158</v>
      </c>
      <c r="C820" s="329"/>
      <c r="D820" s="149"/>
      <c r="E820" s="270"/>
      <c r="F820" s="318"/>
      <c r="G820" s="196"/>
      <c r="H820" s="209" t="n">
        <f aca="false">SUM(H818:H819)</f>
        <v>23.8</v>
      </c>
      <c r="I820" s="147"/>
    </row>
    <row r="821" customFormat="false" ht="15.75" hidden="false" customHeight="true" outlineLevel="0" collapsed="false">
      <c r="A821" s="233"/>
      <c r="B821" s="160"/>
      <c r="C821" s="329"/>
      <c r="D821" s="149"/>
      <c r="E821" s="270"/>
      <c r="F821" s="318"/>
      <c r="G821" s="196"/>
      <c r="H821" s="209"/>
      <c r="I821" s="147"/>
    </row>
    <row r="822" customFormat="false" ht="52.5" hidden="false" customHeight="true" outlineLevel="0" collapsed="false">
      <c r="A822" s="327" t="s">
        <v>212</v>
      </c>
      <c r="B822" s="168" t="s">
        <v>213</v>
      </c>
      <c r="C822" s="152" t="s">
        <v>1096</v>
      </c>
      <c r="D822" s="149" t="n">
        <f aca="false">H826</f>
        <v>26.1</v>
      </c>
      <c r="E822" s="270"/>
      <c r="F822" s="318"/>
      <c r="G822" s="196"/>
      <c r="H822" s="209"/>
      <c r="I822" s="147"/>
    </row>
    <row r="823" customFormat="false" ht="15.75" hidden="false" customHeight="true" outlineLevel="0" collapsed="false">
      <c r="A823" s="142" t="s">
        <v>1156</v>
      </c>
      <c r="D823" s="158"/>
      <c r="E823" s="179" t="s">
        <v>1160</v>
      </c>
      <c r="F823" s="189" t="s">
        <v>1162</v>
      </c>
      <c r="G823" s="189" t="s">
        <v>1243</v>
      </c>
      <c r="H823" s="179" t="s">
        <v>1155</v>
      </c>
      <c r="I823" s="147"/>
    </row>
    <row r="824" customFormat="false" ht="15.75" hidden="false" customHeight="true" outlineLevel="0" collapsed="false">
      <c r="A824" s="243" t="s">
        <v>1406</v>
      </c>
      <c r="B824" s="234"/>
      <c r="C824" s="328"/>
      <c r="D824" s="232"/>
      <c r="E824" s="309"/>
      <c r="F824" s="315"/>
      <c r="G824" s="315"/>
      <c r="H824" s="309"/>
      <c r="I824" s="147"/>
    </row>
    <row r="825" customFormat="false" ht="15.75" hidden="false" customHeight="true" outlineLevel="0" collapsed="false">
      <c r="A825" s="295" t="s">
        <v>1419</v>
      </c>
      <c r="B825" s="295"/>
      <c r="C825" s="328"/>
      <c r="D825" s="232"/>
      <c r="E825" s="309" t="n">
        <v>1</v>
      </c>
      <c r="F825" s="315" t="n">
        <v>26.1</v>
      </c>
      <c r="G825" s="315" t="n">
        <v>1</v>
      </c>
      <c r="H825" s="309" t="n">
        <f aca="false">E825*F825*G825</f>
        <v>26.1</v>
      </c>
      <c r="I825" s="147"/>
    </row>
    <row r="826" customFormat="false" ht="15.75" hidden="false" customHeight="true" outlineLevel="0" collapsed="false">
      <c r="A826" s="233"/>
      <c r="B826" s="160" t="s">
        <v>1158</v>
      </c>
      <c r="C826" s="329"/>
      <c r="D826" s="149"/>
      <c r="E826" s="270"/>
      <c r="F826" s="318"/>
      <c r="G826" s="196"/>
      <c r="H826" s="209" t="n">
        <f aca="false">SUM(H824:H825)</f>
        <v>26.1</v>
      </c>
      <c r="I826" s="147"/>
    </row>
    <row r="827" customFormat="false" ht="15.75" hidden="false" customHeight="true" outlineLevel="0" collapsed="false">
      <c r="A827" s="233"/>
      <c r="B827" s="160"/>
      <c r="C827" s="329"/>
      <c r="D827" s="149"/>
      <c r="E827" s="270"/>
      <c r="F827" s="318"/>
      <c r="G827" s="196"/>
      <c r="H827" s="209"/>
      <c r="I827" s="147"/>
    </row>
    <row r="828" customFormat="false" ht="15.75" hidden="false" customHeight="true" outlineLevel="0" collapsed="false">
      <c r="A828" s="327" t="s">
        <v>214</v>
      </c>
      <c r="B828" s="168" t="s">
        <v>215</v>
      </c>
      <c r="C828" s="329"/>
      <c r="D828" s="149"/>
      <c r="E828" s="270"/>
      <c r="F828" s="318"/>
      <c r="G828" s="196"/>
      <c r="H828" s="209"/>
      <c r="I828" s="147"/>
    </row>
    <row r="829" customFormat="false" ht="15.75" hidden="false" customHeight="true" outlineLevel="0" collapsed="false">
      <c r="A829" s="233"/>
      <c r="B829" s="160"/>
      <c r="C829" s="329"/>
      <c r="D829" s="149"/>
      <c r="E829" s="270"/>
      <c r="F829" s="318"/>
      <c r="G829" s="196"/>
      <c r="H829" s="209"/>
      <c r="I829" s="147"/>
    </row>
    <row r="830" customFormat="false" ht="15.75" hidden="false" customHeight="true" outlineLevel="0" collapsed="false">
      <c r="A830" s="327" t="s">
        <v>216</v>
      </c>
      <c r="B830" s="168" t="s">
        <v>217</v>
      </c>
      <c r="C830" s="152" t="s">
        <v>1096</v>
      </c>
      <c r="D830" s="149" t="n">
        <f aca="false">H837</f>
        <v>5.8</v>
      </c>
      <c r="E830" s="270"/>
      <c r="F830" s="318"/>
      <c r="G830" s="196"/>
      <c r="H830" s="209"/>
      <c r="I830" s="147"/>
    </row>
    <row r="831" customFormat="false" ht="15.75" hidden="false" customHeight="true" outlineLevel="0" collapsed="false">
      <c r="A831" s="142" t="s">
        <v>1156</v>
      </c>
      <c r="D831" s="158"/>
      <c r="E831" s="179" t="s">
        <v>1160</v>
      </c>
      <c r="F831" s="189" t="s">
        <v>1162</v>
      </c>
      <c r="G831" s="189" t="s">
        <v>1243</v>
      </c>
      <c r="H831" s="179" t="s">
        <v>1155</v>
      </c>
      <c r="I831" s="147"/>
    </row>
    <row r="832" customFormat="false" ht="15.75" hidden="false" customHeight="true" outlineLevel="0" collapsed="false">
      <c r="A832" s="243" t="s">
        <v>1305</v>
      </c>
      <c r="B832" s="211"/>
      <c r="C832" s="328"/>
      <c r="D832" s="232"/>
      <c r="E832" s="309"/>
      <c r="F832" s="315"/>
      <c r="G832" s="315"/>
      <c r="H832" s="309"/>
      <c r="I832" s="147"/>
    </row>
    <row r="833" customFormat="false" ht="15.75" hidden="false" customHeight="true" outlineLevel="0" collapsed="false">
      <c r="A833" s="295" t="s">
        <v>1420</v>
      </c>
      <c r="B833" s="295"/>
      <c r="C833" s="328"/>
      <c r="D833" s="232"/>
      <c r="E833" s="309" t="n">
        <v>1</v>
      </c>
      <c r="F833" s="315" t="n">
        <v>2</v>
      </c>
      <c r="G833" s="315" t="n">
        <v>1</v>
      </c>
      <c r="H833" s="309" t="n">
        <f aca="false">E833*F833*G833</f>
        <v>2</v>
      </c>
      <c r="I833" s="147"/>
    </row>
    <row r="834" customFormat="false" ht="15.75" hidden="false" customHeight="true" outlineLevel="0" collapsed="false">
      <c r="A834" s="295" t="s">
        <v>1421</v>
      </c>
      <c r="B834" s="295"/>
      <c r="C834" s="328"/>
      <c r="D834" s="232"/>
      <c r="E834" s="309" t="n">
        <v>2</v>
      </c>
      <c r="F834" s="315" t="n">
        <v>2</v>
      </c>
      <c r="G834" s="315" t="n">
        <v>0.6</v>
      </c>
      <c r="H834" s="309" t="n">
        <f aca="false">E834*F834*G834</f>
        <v>2.4</v>
      </c>
      <c r="I834" s="147"/>
    </row>
    <row r="835" customFormat="false" ht="15.75" hidden="false" customHeight="true" outlineLevel="0" collapsed="false">
      <c r="A835" s="302" t="s">
        <v>1372</v>
      </c>
      <c r="B835" s="302"/>
      <c r="C835" s="328"/>
      <c r="D835" s="232"/>
      <c r="E835" s="309"/>
      <c r="F835" s="315"/>
      <c r="G835" s="315"/>
      <c r="H835" s="309" t="n">
        <f aca="false">E835*F835*G835</f>
        <v>0</v>
      </c>
      <c r="I835" s="147"/>
    </row>
    <row r="836" customFormat="false" ht="15.75" hidden="false" customHeight="true" outlineLevel="0" collapsed="false">
      <c r="A836" s="295" t="s">
        <v>1422</v>
      </c>
      <c r="B836" s="295"/>
      <c r="C836" s="328"/>
      <c r="D836" s="232"/>
      <c r="E836" s="309" t="n">
        <v>1</v>
      </c>
      <c r="F836" s="315" t="n">
        <v>1.4</v>
      </c>
      <c r="G836" s="315" t="n">
        <v>1</v>
      </c>
      <c r="H836" s="309" t="n">
        <f aca="false">E836*F836*G836</f>
        <v>1.4</v>
      </c>
      <c r="I836" s="147"/>
    </row>
    <row r="837" customFormat="false" ht="15.75" hidden="false" customHeight="true" outlineLevel="0" collapsed="false">
      <c r="A837" s="233"/>
      <c r="B837" s="160" t="s">
        <v>1158</v>
      </c>
      <c r="C837" s="329"/>
      <c r="D837" s="149"/>
      <c r="E837" s="270"/>
      <c r="F837" s="318"/>
      <c r="G837" s="196"/>
      <c r="H837" s="209" t="n">
        <f aca="false">SUM(H832:H836)</f>
        <v>5.8</v>
      </c>
      <c r="I837" s="147"/>
    </row>
    <row r="838" customFormat="false" ht="15.75" hidden="false" customHeight="true" outlineLevel="0" collapsed="false">
      <c r="A838" s="233"/>
      <c r="B838" s="160"/>
      <c r="C838" s="329"/>
      <c r="D838" s="149"/>
      <c r="E838" s="270"/>
      <c r="F838" s="318"/>
      <c r="G838" s="196"/>
      <c r="H838" s="209"/>
      <c r="I838" s="147"/>
    </row>
    <row r="839" customFormat="false" ht="37.5" hidden="false" customHeight="true" outlineLevel="0" collapsed="false">
      <c r="A839" s="327" t="s">
        <v>220</v>
      </c>
      <c r="B839" s="168" t="s">
        <v>219</v>
      </c>
      <c r="C839" s="152" t="s">
        <v>1096</v>
      </c>
      <c r="D839" s="149" t="n">
        <f aca="false">H843</f>
        <v>12.18</v>
      </c>
      <c r="E839" s="270"/>
      <c r="F839" s="318"/>
      <c r="G839" s="196"/>
      <c r="H839" s="209"/>
      <c r="I839" s="147"/>
    </row>
    <row r="840" customFormat="false" ht="15.75" hidden="false" customHeight="true" outlineLevel="0" collapsed="false">
      <c r="A840" s="142" t="s">
        <v>1156</v>
      </c>
      <c r="D840" s="158"/>
      <c r="E840" s="179" t="s">
        <v>1160</v>
      </c>
      <c r="F840" s="189" t="s">
        <v>1162</v>
      </c>
      <c r="G840" s="189" t="s">
        <v>1243</v>
      </c>
      <c r="H840" s="179" t="s">
        <v>1155</v>
      </c>
      <c r="I840" s="147"/>
    </row>
    <row r="841" customFormat="false" ht="15.75" hidden="false" customHeight="true" outlineLevel="0" collapsed="false">
      <c r="A841" s="233" t="s">
        <v>1423</v>
      </c>
      <c r="B841" s="160"/>
      <c r="C841" s="329"/>
      <c r="D841" s="149"/>
      <c r="E841" s="309" t="n">
        <v>1</v>
      </c>
      <c r="F841" s="315" t="n">
        <v>1.4</v>
      </c>
      <c r="G841" s="315" t="n">
        <v>2.5</v>
      </c>
      <c r="H841" s="309" t="n">
        <f aca="false">E841*F841*G841</f>
        <v>3.5</v>
      </c>
      <c r="I841" s="147"/>
    </row>
    <row r="842" customFormat="false" ht="15.75" hidden="false" customHeight="true" outlineLevel="0" collapsed="false">
      <c r="A842" s="233" t="s">
        <v>1424</v>
      </c>
      <c r="B842" s="160"/>
      <c r="C842" s="329"/>
      <c r="D842" s="149"/>
      <c r="E842" s="309" t="n">
        <v>1</v>
      </c>
      <c r="F842" s="315" t="n">
        <v>1.4</v>
      </c>
      <c r="G842" s="315" t="n">
        <v>6.2</v>
      </c>
      <c r="H842" s="309" t="n">
        <f aca="false">E842*F842*G842</f>
        <v>8.68</v>
      </c>
      <c r="I842" s="147"/>
    </row>
    <row r="843" customFormat="false" ht="15.75" hidden="false" customHeight="true" outlineLevel="0" collapsed="false">
      <c r="A843" s="233"/>
      <c r="B843" s="160" t="s">
        <v>1158</v>
      </c>
      <c r="C843" s="329"/>
      <c r="D843" s="149"/>
      <c r="E843" s="270"/>
      <c r="F843" s="318"/>
      <c r="G843" s="196"/>
      <c r="H843" s="209" t="n">
        <f aca="false">SUM(H841:H842)</f>
        <v>12.18</v>
      </c>
      <c r="I843" s="147"/>
    </row>
    <row r="844" customFormat="false" ht="15.75" hidden="false" customHeight="true" outlineLevel="0" collapsed="false">
      <c r="A844" s="233"/>
      <c r="B844" s="160"/>
      <c r="C844" s="329"/>
      <c r="D844" s="149"/>
      <c r="E844" s="270"/>
      <c r="F844" s="318"/>
      <c r="G844" s="196"/>
      <c r="H844" s="209"/>
      <c r="I844" s="147"/>
    </row>
    <row r="845" customFormat="false" ht="48.75" hidden="false" customHeight="true" outlineLevel="0" collapsed="false">
      <c r="A845" s="327" t="s">
        <v>1425</v>
      </c>
      <c r="B845" s="168" t="s">
        <v>221</v>
      </c>
      <c r="C845" s="152" t="s">
        <v>1096</v>
      </c>
      <c r="D845" s="149" t="n">
        <f aca="false">H855</f>
        <v>57.355</v>
      </c>
      <c r="E845" s="270"/>
      <c r="F845" s="318"/>
      <c r="G845" s="196"/>
      <c r="H845" s="209"/>
      <c r="I845" s="147"/>
    </row>
    <row r="846" customFormat="false" ht="15.75" hidden="false" customHeight="true" outlineLevel="0" collapsed="false">
      <c r="A846" s="243" t="s">
        <v>1305</v>
      </c>
      <c r="B846" s="211"/>
      <c r="C846" s="328"/>
      <c r="D846" s="232"/>
      <c r="E846" s="179" t="s">
        <v>1160</v>
      </c>
      <c r="F846" s="189" t="s">
        <v>1162</v>
      </c>
      <c r="G846" s="189" t="s">
        <v>1243</v>
      </c>
      <c r="H846" s="179" t="s">
        <v>1155</v>
      </c>
      <c r="I846" s="147"/>
    </row>
    <row r="847" customFormat="false" ht="15.75" hidden="false" customHeight="true" outlineLevel="0" collapsed="false">
      <c r="A847" s="295" t="s">
        <v>1426</v>
      </c>
      <c r="B847" s="295"/>
      <c r="C847" s="328"/>
      <c r="D847" s="232"/>
      <c r="E847" s="309" t="n">
        <v>1</v>
      </c>
      <c r="F847" s="315" t="n">
        <v>2.4</v>
      </c>
      <c r="G847" s="315" t="n">
        <v>1.1</v>
      </c>
      <c r="H847" s="309" t="n">
        <f aca="false">E847*F847*G847</f>
        <v>2.64</v>
      </c>
      <c r="I847" s="147"/>
    </row>
    <row r="848" customFormat="false" ht="15.75" hidden="false" customHeight="true" outlineLevel="0" collapsed="false">
      <c r="A848" s="295" t="s">
        <v>1427</v>
      </c>
      <c r="B848" s="295"/>
      <c r="C848" s="328"/>
      <c r="D848" s="232"/>
      <c r="E848" s="309" t="n">
        <v>1</v>
      </c>
      <c r="F848" s="315" t="n">
        <v>3.78</v>
      </c>
      <c r="G848" s="315" t="n">
        <v>1.1</v>
      </c>
      <c r="H848" s="309" t="n">
        <f aca="false">E848*F848*G848</f>
        <v>4.158</v>
      </c>
      <c r="I848" s="147"/>
    </row>
    <row r="849" customFormat="false" ht="15.75" hidden="false" customHeight="true" outlineLevel="0" collapsed="false">
      <c r="A849" s="295" t="s">
        <v>1428</v>
      </c>
      <c r="B849" s="295"/>
      <c r="C849" s="328"/>
      <c r="D849" s="232"/>
      <c r="E849" s="309" t="n">
        <v>1</v>
      </c>
      <c r="F849" s="315" t="n">
        <v>2.7</v>
      </c>
      <c r="G849" s="315" t="n">
        <v>2.6</v>
      </c>
      <c r="H849" s="309" t="n">
        <f aca="false">E849*F849*G849</f>
        <v>7.02</v>
      </c>
      <c r="I849" s="147"/>
    </row>
    <row r="850" customFormat="false" ht="15.75" hidden="false" customHeight="true" outlineLevel="0" collapsed="false">
      <c r="A850" s="302" t="s">
        <v>1372</v>
      </c>
      <c r="B850" s="302"/>
      <c r="C850" s="328"/>
      <c r="D850" s="232"/>
      <c r="E850" s="309"/>
      <c r="F850" s="315"/>
      <c r="G850" s="315"/>
      <c r="H850" s="309" t="n">
        <f aca="false">E850*F850*G850</f>
        <v>0</v>
      </c>
      <c r="I850" s="147"/>
    </row>
    <row r="851" customFormat="false" ht="15.75" hidden="false" customHeight="true" outlineLevel="0" collapsed="false">
      <c r="A851" s="295" t="s">
        <v>1429</v>
      </c>
      <c r="B851" s="295"/>
      <c r="C851" s="328"/>
      <c r="D851" s="232"/>
      <c r="E851" s="309" t="n">
        <v>1</v>
      </c>
      <c r="F851" s="315" t="n">
        <v>7.06</v>
      </c>
      <c r="G851" s="315" t="n">
        <v>2.6</v>
      </c>
      <c r="H851" s="309" t="n">
        <f aca="false">E851*F851*G851</f>
        <v>18.356</v>
      </c>
      <c r="I851" s="147"/>
    </row>
    <row r="852" customFormat="false" ht="15.75" hidden="false" customHeight="true" outlineLevel="0" collapsed="false">
      <c r="A852" s="295" t="s">
        <v>1430</v>
      </c>
      <c r="B852" s="295"/>
      <c r="C852" s="328"/>
      <c r="D852" s="232"/>
      <c r="E852" s="309" t="n">
        <v>1</v>
      </c>
      <c r="F852" s="315" t="n">
        <v>2.185</v>
      </c>
      <c r="G852" s="315" t="n">
        <v>2.6</v>
      </c>
      <c r="H852" s="309" t="n">
        <f aca="false">E852*F852*G852</f>
        <v>5.681</v>
      </c>
      <c r="I852" s="147"/>
    </row>
    <row r="853" customFormat="false" ht="15.75" hidden="false" customHeight="true" outlineLevel="0" collapsed="false">
      <c r="A853" s="295" t="s">
        <v>1431</v>
      </c>
      <c r="B853" s="295"/>
      <c r="C853" s="328"/>
      <c r="D853" s="232"/>
      <c r="E853" s="309" t="n">
        <v>1</v>
      </c>
      <c r="F853" s="315" t="n">
        <v>1.85</v>
      </c>
      <c r="G853" s="315" t="n">
        <v>2.6</v>
      </c>
      <c r="H853" s="309" t="n">
        <f aca="false">E853*F853*G853</f>
        <v>4.81</v>
      </c>
      <c r="I853" s="147"/>
    </row>
    <row r="854" customFormat="false" ht="15.75" hidden="false" customHeight="true" outlineLevel="0" collapsed="false">
      <c r="A854" s="295" t="s">
        <v>1432</v>
      </c>
      <c r="B854" s="295"/>
      <c r="C854" s="328"/>
      <c r="D854" s="232"/>
      <c r="E854" s="309" t="n">
        <v>1</v>
      </c>
      <c r="F854" s="315" t="n">
        <v>5.65</v>
      </c>
      <c r="G854" s="315" t="n">
        <v>2.6</v>
      </c>
      <c r="H854" s="309" t="n">
        <f aca="false">E854*F854*G854</f>
        <v>14.69</v>
      </c>
      <c r="I854" s="147"/>
    </row>
    <row r="855" customFormat="false" ht="15.75" hidden="false" customHeight="true" outlineLevel="0" collapsed="false">
      <c r="A855" s="233"/>
      <c r="B855" s="160" t="s">
        <v>1158</v>
      </c>
      <c r="C855" s="329"/>
      <c r="D855" s="149"/>
      <c r="E855" s="270"/>
      <c r="F855" s="318"/>
      <c r="G855" s="196"/>
      <c r="H855" s="209" t="n">
        <f aca="false">SUM(H847:H854)</f>
        <v>57.355</v>
      </c>
      <c r="I855" s="147"/>
    </row>
    <row r="856" customFormat="false" ht="15.75" hidden="false" customHeight="true" outlineLevel="0" collapsed="false">
      <c r="A856" s="150" t="n">
        <v>9</v>
      </c>
      <c r="B856" s="151" t="s">
        <v>222</v>
      </c>
      <c r="C856" s="172"/>
      <c r="D856" s="149"/>
      <c r="E856" s="179"/>
      <c r="F856" s="179"/>
      <c r="G856" s="178"/>
      <c r="H856" s="201"/>
      <c r="I856" s="147"/>
    </row>
    <row r="857" customFormat="false" ht="15.75" hidden="false" customHeight="true" outlineLevel="0" collapsed="false">
      <c r="A857" s="150" t="s">
        <v>223</v>
      </c>
      <c r="B857" s="151" t="s">
        <v>224</v>
      </c>
      <c r="C857" s="152"/>
      <c r="D857" s="149"/>
      <c r="E857" s="149"/>
      <c r="F857" s="149"/>
      <c r="G857" s="180"/>
      <c r="H857" s="181"/>
      <c r="I857" s="147"/>
    </row>
    <row r="858" customFormat="false" ht="51" hidden="false" customHeight="true" outlineLevel="0" collapsed="false">
      <c r="A858" s="150" t="s">
        <v>225</v>
      </c>
      <c r="B858" s="168" t="s">
        <v>226</v>
      </c>
      <c r="C858" s="152" t="s">
        <v>1096</v>
      </c>
      <c r="D858" s="149" t="n">
        <f aca="false">H861</f>
        <v>524.78</v>
      </c>
      <c r="E858" s="149"/>
      <c r="F858" s="331"/>
      <c r="G858" s="331"/>
      <c r="H858" s="331"/>
      <c r="I858" s="147"/>
    </row>
    <row r="859" customFormat="false" ht="15.75" hidden="false" customHeight="true" outlineLevel="0" collapsed="false">
      <c r="A859" s="233" t="s">
        <v>1156</v>
      </c>
      <c r="B859" s="234"/>
      <c r="D859" s="149"/>
      <c r="E859" s="179"/>
      <c r="F859" s="179"/>
      <c r="G859" s="213"/>
      <c r="H859" s="187" t="s">
        <v>1433</v>
      </c>
      <c r="I859" s="147"/>
    </row>
    <row r="860" customFormat="false" ht="15.75" hidden="false" customHeight="true" outlineLevel="0" collapsed="false">
      <c r="A860" s="233" t="s">
        <v>1434</v>
      </c>
      <c r="B860" s="234"/>
      <c r="D860" s="149"/>
      <c r="E860" s="179"/>
      <c r="F860" s="187"/>
      <c r="G860" s="213"/>
      <c r="H860" s="179" t="n">
        <f aca="false">H877</f>
        <v>524.78</v>
      </c>
      <c r="I860" s="147"/>
    </row>
    <row r="861" customFormat="false" ht="15.75" hidden="false" customHeight="true" outlineLevel="0" collapsed="false">
      <c r="B861" s="160" t="s">
        <v>1158</v>
      </c>
      <c r="C861" s="329"/>
      <c r="D861" s="149"/>
      <c r="E861" s="270"/>
      <c r="F861" s="318"/>
      <c r="G861" s="196"/>
      <c r="H861" s="209" t="n">
        <f aca="false">H860</f>
        <v>524.78</v>
      </c>
      <c r="I861" s="164"/>
    </row>
    <row r="862" customFormat="false" ht="15.75" hidden="false" customHeight="true" outlineLevel="0" collapsed="false">
      <c r="B862" s="160"/>
      <c r="C862" s="329"/>
      <c r="D862" s="149"/>
      <c r="E862" s="270"/>
      <c r="F862" s="318"/>
      <c r="G862" s="196"/>
      <c r="H862" s="209"/>
      <c r="I862" s="164"/>
    </row>
    <row r="863" customFormat="false" ht="15.75" hidden="false" customHeight="true" outlineLevel="0" collapsed="false">
      <c r="A863" s="150" t="s">
        <v>227</v>
      </c>
      <c r="B863" s="151" t="s">
        <v>228</v>
      </c>
      <c r="C863" s="152"/>
      <c r="D863" s="149"/>
      <c r="E863" s="149"/>
      <c r="F863" s="152"/>
      <c r="G863" s="180"/>
      <c r="H863" s="208"/>
      <c r="I863" s="164"/>
    </row>
    <row r="864" customFormat="false" ht="23.25" hidden="false" customHeight="true" outlineLevel="0" collapsed="false">
      <c r="A864" s="150" t="s">
        <v>229</v>
      </c>
      <c r="B864" s="327" t="s">
        <v>230</v>
      </c>
      <c r="C864" s="152" t="s">
        <v>1084</v>
      </c>
      <c r="D864" s="149" t="n">
        <f aca="false">H867</f>
        <v>3</v>
      </c>
      <c r="E864" s="208"/>
      <c r="F864" s="225"/>
      <c r="G864" s="180"/>
      <c r="H864" s="208"/>
      <c r="I864" s="164"/>
    </row>
    <row r="865" customFormat="false" ht="15.75" hidden="false" customHeight="true" outlineLevel="0" collapsed="false">
      <c r="A865" s="233" t="s">
        <v>1156</v>
      </c>
      <c r="D865" s="158"/>
      <c r="E865" s="208"/>
      <c r="F865" s="332" t="s">
        <v>1255</v>
      </c>
      <c r="G865" s="333" t="s">
        <v>1242</v>
      </c>
      <c r="H865" s="179" t="s">
        <v>1155</v>
      </c>
      <c r="I865" s="147"/>
    </row>
    <row r="866" customFormat="false" ht="14.25" hidden="false" customHeight="true" outlineLevel="0" collapsed="false">
      <c r="A866" s="334" t="s">
        <v>1435</v>
      </c>
      <c r="B866" s="306"/>
      <c r="C866" s="296"/>
      <c r="D866" s="319"/>
      <c r="E866" s="335"/>
      <c r="F866" s="315" t="n">
        <v>3</v>
      </c>
      <c r="G866" s="315" t="n">
        <v>1</v>
      </c>
      <c r="H866" s="309" t="n">
        <f aca="false">F866*G866</f>
        <v>3</v>
      </c>
      <c r="I866" s="147"/>
    </row>
    <row r="867" customFormat="false" ht="15.75" hidden="false" customHeight="true" outlineLevel="0" collapsed="false">
      <c r="B867" s="160" t="s">
        <v>1158</v>
      </c>
      <c r="D867" s="158"/>
      <c r="E867" s="208"/>
      <c r="F867" s="160"/>
      <c r="G867" s="180"/>
      <c r="H867" s="209" t="n">
        <f aca="false">SUM(H866:H866)</f>
        <v>3</v>
      </c>
      <c r="I867" s="147"/>
    </row>
    <row r="868" customFormat="false" ht="15.75" hidden="false" customHeight="true" outlineLevel="0" collapsed="false">
      <c r="B868" s="160"/>
      <c r="D868" s="158"/>
      <c r="E868" s="208"/>
      <c r="F868" s="160"/>
      <c r="G868" s="180"/>
      <c r="H868" s="209"/>
      <c r="I868" s="147"/>
    </row>
    <row r="869" customFormat="false" ht="51.75" hidden="false" customHeight="true" outlineLevel="0" collapsed="false">
      <c r="A869" s="150" t="s">
        <v>232</v>
      </c>
      <c r="B869" s="168" t="s">
        <v>1436</v>
      </c>
      <c r="C869" s="152" t="s">
        <v>1084</v>
      </c>
      <c r="D869" s="149" t="n">
        <f aca="false">H877</f>
        <v>524.78</v>
      </c>
      <c r="E869" s="208"/>
      <c r="F869" s="225"/>
      <c r="G869" s="180"/>
      <c r="H869" s="208"/>
      <c r="I869" s="147"/>
    </row>
    <row r="870" customFormat="false" ht="15.75" hidden="false" customHeight="true" outlineLevel="0" collapsed="false">
      <c r="A870" s="233" t="s">
        <v>1156</v>
      </c>
      <c r="B870" s="160"/>
      <c r="D870" s="158"/>
      <c r="E870" s="208"/>
      <c r="F870" s="201" t="s">
        <v>1155</v>
      </c>
      <c r="G870" s="333" t="s">
        <v>1242</v>
      </c>
      <c r="H870" s="201" t="s">
        <v>1155</v>
      </c>
      <c r="I870" s="147"/>
      <c r="J870" s="147"/>
      <c r="K870" s="147"/>
      <c r="L870" s="147"/>
      <c r="M870" s="147"/>
      <c r="N870" s="147"/>
      <c r="O870" s="147"/>
      <c r="P870" s="147"/>
      <c r="Q870" s="147"/>
      <c r="R870" s="147"/>
      <c r="S870" s="147"/>
      <c r="T870" s="147"/>
      <c r="U870" s="147"/>
      <c r="V870" s="147"/>
      <c r="W870" s="147"/>
      <c r="X870" s="147"/>
      <c r="Y870" s="147"/>
      <c r="Z870" s="147"/>
    </row>
    <row r="871" customFormat="false" ht="15.75" hidden="false" customHeight="true" outlineLevel="0" collapsed="false">
      <c r="A871" s="233" t="s">
        <v>1359</v>
      </c>
      <c r="B871" s="160"/>
      <c r="D871" s="158"/>
      <c r="E871" s="208"/>
      <c r="F871" s="201" t="n">
        <v>215.36</v>
      </c>
      <c r="G871" s="189"/>
      <c r="H871" s="189" t="n">
        <f aca="false">F871</f>
        <v>215.36</v>
      </c>
      <c r="I871" s="147"/>
      <c r="J871" s="147"/>
      <c r="K871" s="147"/>
      <c r="L871" s="147"/>
      <c r="M871" s="147"/>
      <c r="N871" s="147"/>
      <c r="O871" s="147"/>
      <c r="P871" s="147"/>
      <c r="Q871" s="147"/>
      <c r="R871" s="147"/>
      <c r="S871" s="147"/>
      <c r="T871" s="147"/>
      <c r="U871" s="147"/>
      <c r="V871" s="147"/>
      <c r="W871" s="147"/>
      <c r="X871" s="147"/>
      <c r="Y871" s="147"/>
      <c r="Z871" s="147"/>
    </row>
    <row r="872" customFormat="false" ht="15.75" hidden="false" customHeight="true" outlineLevel="0" collapsed="false">
      <c r="A872" s="233" t="s">
        <v>1359</v>
      </c>
      <c r="B872" s="160"/>
      <c r="D872" s="158"/>
      <c r="E872" s="208"/>
      <c r="F872" s="201" t="n">
        <v>72.72</v>
      </c>
      <c r="G872" s="189"/>
      <c r="H872" s="189" t="n">
        <f aca="false">F872</f>
        <v>72.72</v>
      </c>
      <c r="I872" s="147"/>
      <c r="J872" s="147"/>
      <c r="K872" s="147"/>
      <c r="L872" s="147"/>
      <c r="M872" s="147"/>
      <c r="N872" s="147"/>
      <c r="O872" s="147"/>
      <c r="P872" s="147"/>
      <c r="Q872" s="147"/>
      <c r="R872" s="147"/>
      <c r="S872" s="147"/>
      <c r="T872" s="147"/>
      <c r="U872" s="147"/>
      <c r="V872" s="147"/>
      <c r="W872" s="147"/>
      <c r="X872" s="147"/>
      <c r="Y872" s="147"/>
      <c r="Z872" s="147"/>
    </row>
    <row r="873" customFormat="false" ht="15.75" hidden="false" customHeight="true" outlineLevel="0" collapsed="false">
      <c r="A873" s="233" t="s">
        <v>1359</v>
      </c>
      <c r="B873" s="160"/>
      <c r="D873" s="158"/>
      <c r="E873" s="208"/>
      <c r="F873" s="201" t="n">
        <v>64.89</v>
      </c>
      <c r="G873" s="189"/>
      <c r="H873" s="189" t="n">
        <f aca="false">F873</f>
        <v>64.89</v>
      </c>
      <c r="I873" s="147"/>
      <c r="J873" s="147"/>
      <c r="K873" s="147"/>
      <c r="L873" s="147"/>
      <c r="M873" s="147"/>
      <c r="N873" s="147"/>
      <c r="O873" s="147"/>
      <c r="P873" s="147"/>
      <c r="Q873" s="147"/>
      <c r="R873" s="147"/>
      <c r="S873" s="147"/>
      <c r="T873" s="147"/>
      <c r="U873" s="147"/>
      <c r="V873" s="147"/>
      <c r="W873" s="147"/>
      <c r="X873" s="147"/>
      <c r="Y873" s="147"/>
      <c r="Z873" s="147"/>
    </row>
    <row r="874" customFormat="false" ht="15.75" hidden="false" customHeight="true" outlineLevel="0" collapsed="false">
      <c r="A874" s="233" t="s">
        <v>1359</v>
      </c>
      <c r="B874" s="160"/>
      <c r="D874" s="158"/>
      <c r="E874" s="208"/>
      <c r="F874" s="201" t="n">
        <v>110.54</v>
      </c>
      <c r="G874" s="189"/>
      <c r="H874" s="189" t="n">
        <f aca="false">F874</f>
        <v>110.54</v>
      </c>
      <c r="I874" s="147"/>
      <c r="J874" s="147"/>
      <c r="K874" s="147"/>
      <c r="L874" s="147"/>
      <c r="M874" s="147"/>
      <c r="N874" s="147"/>
      <c r="O874" s="147"/>
      <c r="P874" s="147"/>
      <c r="Q874" s="147"/>
      <c r="R874" s="147"/>
      <c r="S874" s="147"/>
      <c r="T874" s="147"/>
      <c r="U874" s="147"/>
      <c r="V874" s="147"/>
      <c r="W874" s="147"/>
      <c r="X874" s="147"/>
      <c r="Y874" s="147"/>
      <c r="Z874" s="147"/>
    </row>
    <row r="875" customFormat="false" ht="15.75" hidden="false" customHeight="true" outlineLevel="0" collapsed="false">
      <c r="A875" s="233" t="s">
        <v>1359</v>
      </c>
      <c r="B875" s="160"/>
      <c r="D875" s="158"/>
      <c r="E875" s="208"/>
      <c r="F875" s="201" t="n">
        <v>55.41</v>
      </c>
      <c r="G875" s="189"/>
      <c r="H875" s="189" t="n">
        <f aca="false">F875</f>
        <v>55.41</v>
      </c>
      <c r="I875" s="147"/>
      <c r="J875" s="147"/>
      <c r="K875" s="147"/>
      <c r="L875" s="147"/>
      <c r="M875" s="147"/>
      <c r="N875" s="147"/>
      <c r="O875" s="147"/>
      <c r="P875" s="147"/>
      <c r="Q875" s="147"/>
      <c r="R875" s="147"/>
      <c r="S875" s="147"/>
      <c r="T875" s="147"/>
      <c r="U875" s="147"/>
      <c r="V875" s="147"/>
      <c r="W875" s="147"/>
      <c r="X875" s="147"/>
      <c r="Y875" s="147"/>
      <c r="Z875" s="147"/>
    </row>
    <row r="876" customFormat="false" ht="15.75" hidden="false" customHeight="true" outlineLevel="0" collapsed="false">
      <c r="A876" s="233" t="s">
        <v>1359</v>
      </c>
      <c r="B876" s="160"/>
      <c r="D876" s="158"/>
      <c r="E876" s="208"/>
      <c r="F876" s="201" t="n">
        <v>5.86</v>
      </c>
      <c r="G876" s="189"/>
      <c r="H876" s="189" t="n">
        <f aca="false">F876</f>
        <v>5.86</v>
      </c>
      <c r="I876" s="147"/>
      <c r="J876" s="147"/>
      <c r="K876" s="147"/>
      <c r="L876" s="147"/>
      <c r="M876" s="147"/>
      <c r="N876" s="147"/>
      <c r="O876" s="147"/>
      <c r="P876" s="147"/>
      <c r="Q876" s="147"/>
      <c r="R876" s="147"/>
      <c r="S876" s="147"/>
      <c r="T876" s="147"/>
      <c r="U876" s="147"/>
      <c r="V876" s="147"/>
      <c r="W876" s="147"/>
      <c r="X876" s="147"/>
      <c r="Y876" s="147"/>
      <c r="Z876" s="147"/>
    </row>
    <row r="877" customFormat="false" ht="15.75" hidden="false" customHeight="true" outlineLevel="0" collapsed="false">
      <c r="B877" s="160" t="s">
        <v>1158</v>
      </c>
      <c r="D877" s="158"/>
      <c r="E877" s="208"/>
      <c r="F877" s="336"/>
      <c r="G877" s="180"/>
      <c r="H877" s="236" t="n">
        <f aca="false">SUM(H871:H876)</f>
        <v>524.78</v>
      </c>
      <c r="I877" s="147"/>
      <c r="J877" s="147"/>
      <c r="K877" s="147"/>
      <c r="L877" s="147"/>
      <c r="M877" s="147"/>
      <c r="N877" s="147"/>
      <c r="O877" s="147"/>
      <c r="P877" s="147"/>
      <c r="Q877" s="147"/>
      <c r="R877" s="147"/>
      <c r="S877" s="147"/>
      <c r="T877" s="147"/>
      <c r="U877" s="147"/>
      <c r="V877" s="147"/>
      <c r="W877" s="147"/>
      <c r="X877" s="147"/>
      <c r="Y877" s="147"/>
      <c r="Z877" s="147"/>
    </row>
    <row r="878" customFormat="false" ht="15.75" hidden="false" customHeight="true" outlineLevel="0" collapsed="false">
      <c r="D878" s="158"/>
      <c r="E878" s="208"/>
      <c r="F878" s="225"/>
      <c r="G878" s="180"/>
      <c r="H878" s="208"/>
      <c r="I878" s="147"/>
    </row>
    <row r="879" customFormat="false" ht="15.75" hidden="false" customHeight="true" outlineLevel="0" collapsed="false">
      <c r="A879" s="150" t="s">
        <v>234</v>
      </c>
      <c r="B879" s="151" t="s">
        <v>235</v>
      </c>
      <c r="C879" s="152"/>
      <c r="D879" s="149"/>
      <c r="E879" s="149"/>
      <c r="F879" s="152"/>
      <c r="G879" s="180"/>
      <c r="H879" s="208"/>
      <c r="I879" s="147"/>
    </row>
    <row r="880" customFormat="false" ht="15.75" hidden="false" customHeight="true" outlineLevel="0" collapsed="false">
      <c r="B880" s="217"/>
      <c r="C880" s="161"/>
      <c r="D880" s="251"/>
      <c r="E880" s="337"/>
      <c r="F880" s="338"/>
      <c r="G880" s="274"/>
      <c r="H880" s="209"/>
      <c r="I880" s="147"/>
    </row>
    <row r="881" customFormat="false" ht="38.25" hidden="false" customHeight="true" outlineLevel="0" collapsed="false">
      <c r="A881" s="150" t="s">
        <v>236</v>
      </c>
      <c r="B881" s="157" t="s">
        <v>1437</v>
      </c>
      <c r="C881" s="152" t="s">
        <v>1090</v>
      </c>
      <c r="D881" s="149" t="n">
        <f aca="false">H884</f>
        <v>31.94</v>
      </c>
      <c r="E881" s="149"/>
      <c r="F881" s="264"/>
      <c r="G881" s="197"/>
      <c r="H881" s="198"/>
      <c r="I881" s="147"/>
    </row>
    <row r="882" customFormat="false" ht="15.75" hidden="false" customHeight="true" outlineLevel="0" collapsed="false">
      <c r="A882" s="233" t="s">
        <v>1156</v>
      </c>
      <c r="B882" s="234"/>
      <c r="D882" s="149"/>
      <c r="E882" s="179"/>
      <c r="F882" s="201"/>
      <c r="G882" s="213"/>
      <c r="H882" s="200" t="s">
        <v>1242</v>
      </c>
      <c r="I882" s="147"/>
    </row>
    <row r="883" customFormat="false" ht="15.75" hidden="false" customHeight="true" outlineLevel="0" collapsed="false">
      <c r="A883" s="233" t="s">
        <v>1359</v>
      </c>
      <c r="B883" s="234"/>
      <c r="D883" s="149"/>
      <c r="E883" s="179"/>
      <c r="F883" s="201"/>
      <c r="G883" s="213"/>
      <c r="H883" s="189" t="n">
        <v>31.94</v>
      </c>
      <c r="I883" s="147"/>
    </row>
    <row r="884" customFormat="false" ht="15.75" hidden="false" customHeight="true" outlineLevel="0" collapsed="false">
      <c r="B884" s="160" t="s">
        <v>1158</v>
      </c>
      <c r="D884" s="149"/>
      <c r="E884" s="209"/>
      <c r="F884" s="201"/>
      <c r="G884" s="178"/>
      <c r="H884" s="274" t="n">
        <f aca="false">ROUND(SUM(H883),2)</f>
        <v>31.94</v>
      </c>
      <c r="I884" s="147"/>
    </row>
    <row r="885" customFormat="false" ht="15.75" hidden="false" customHeight="true" outlineLevel="0" collapsed="false">
      <c r="B885" s="217"/>
      <c r="C885" s="161"/>
      <c r="D885" s="251"/>
      <c r="E885" s="337"/>
      <c r="F885" s="339"/>
      <c r="G885" s="274"/>
      <c r="H885" s="202"/>
      <c r="I885" s="147"/>
    </row>
    <row r="886" customFormat="false" ht="38.25" hidden="false" customHeight="true" outlineLevel="0" collapsed="false">
      <c r="A886" s="150" t="s">
        <v>238</v>
      </c>
      <c r="B886" s="143" t="s">
        <v>1438</v>
      </c>
      <c r="C886" s="152" t="s">
        <v>1090</v>
      </c>
      <c r="D886" s="149" t="n">
        <f aca="false">H905</f>
        <v>142.28</v>
      </c>
      <c r="E886" s="179"/>
      <c r="F886" s="201"/>
      <c r="G886" s="340"/>
      <c r="H886" s="341"/>
      <c r="I886" s="147"/>
    </row>
    <row r="887" customFormat="false" ht="39" hidden="false" customHeight="true" outlineLevel="0" collapsed="false">
      <c r="A887" s="233" t="s">
        <v>1156</v>
      </c>
      <c r="B887" s="234"/>
      <c r="D887" s="149"/>
      <c r="E887" s="179"/>
      <c r="F887" s="201"/>
      <c r="G887" s="340" t="s">
        <v>1161</v>
      </c>
      <c r="H887" s="341" t="s">
        <v>1439</v>
      </c>
      <c r="I887" s="147"/>
    </row>
    <row r="888" customFormat="false" ht="15.75" hidden="false" customHeight="true" outlineLevel="0" collapsed="false">
      <c r="A888" s="233" t="s">
        <v>1359</v>
      </c>
      <c r="C888" s="172"/>
      <c r="D888" s="149"/>
      <c r="E888" s="179"/>
      <c r="F888" s="201"/>
      <c r="G888" s="189" t="n">
        <v>18.56</v>
      </c>
      <c r="H888" s="189" t="n">
        <f aca="false">G888</f>
        <v>18.56</v>
      </c>
      <c r="I888" s="147"/>
    </row>
    <row r="889" customFormat="false" ht="15.75" hidden="false" customHeight="true" outlineLevel="0" collapsed="false">
      <c r="A889" s="233" t="s">
        <v>1359</v>
      </c>
      <c r="B889" s="234"/>
      <c r="D889" s="149"/>
      <c r="E889" s="179"/>
      <c r="F889" s="201"/>
      <c r="G889" s="189" t="n">
        <v>7.21</v>
      </c>
      <c r="H889" s="189" t="n">
        <f aca="false">G889</f>
        <v>7.21</v>
      </c>
      <c r="I889" s="147"/>
    </row>
    <row r="890" customFormat="false" ht="15.75" hidden="false" customHeight="true" outlineLevel="0" collapsed="false">
      <c r="A890" s="233" t="s">
        <v>1359</v>
      </c>
      <c r="B890" s="233"/>
      <c r="C890" s="172"/>
      <c r="D890" s="149"/>
      <c r="E890" s="179"/>
      <c r="F890" s="201"/>
      <c r="G890" s="189" t="n">
        <v>1.25</v>
      </c>
      <c r="H890" s="189" t="n">
        <f aca="false">G890</f>
        <v>1.25</v>
      </c>
      <c r="I890" s="147"/>
    </row>
    <row r="891" customFormat="false" ht="15.75" hidden="false" customHeight="true" outlineLevel="0" collapsed="false">
      <c r="A891" s="233" t="s">
        <v>1359</v>
      </c>
      <c r="B891" s="233"/>
      <c r="C891" s="172"/>
      <c r="D891" s="149"/>
      <c r="E891" s="179"/>
      <c r="F891" s="201"/>
      <c r="G891" s="189" t="n">
        <v>11.93</v>
      </c>
      <c r="H891" s="189" t="n">
        <f aca="false">G891</f>
        <v>11.93</v>
      </c>
      <c r="I891" s="147"/>
    </row>
    <row r="892" customFormat="false" ht="18" hidden="false" customHeight="true" outlineLevel="0" collapsed="false">
      <c r="A892" s="233" t="s">
        <v>1359</v>
      </c>
      <c r="B892" s="233"/>
      <c r="C892" s="172"/>
      <c r="D892" s="149"/>
      <c r="E892" s="179"/>
      <c r="F892" s="201"/>
      <c r="G892" s="189" t="n">
        <v>13.5</v>
      </c>
      <c r="H892" s="189" t="n">
        <f aca="false">G892</f>
        <v>13.5</v>
      </c>
      <c r="I892" s="147"/>
    </row>
    <row r="893" customFormat="false" ht="15.75" hidden="false" customHeight="true" outlineLevel="0" collapsed="false">
      <c r="A893" s="233" t="s">
        <v>1359</v>
      </c>
      <c r="B893" s="233"/>
      <c r="C893" s="172"/>
      <c r="D893" s="149"/>
      <c r="E893" s="179"/>
      <c r="F893" s="201"/>
      <c r="G893" s="189" t="n">
        <v>11.09</v>
      </c>
      <c r="H893" s="189" t="n">
        <f aca="false">G893</f>
        <v>11.09</v>
      </c>
      <c r="I893" s="147"/>
    </row>
    <row r="894" customFormat="false" ht="15.75" hidden="false" customHeight="true" outlineLevel="0" collapsed="false">
      <c r="A894" s="233" t="s">
        <v>1359</v>
      </c>
      <c r="B894" s="233"/>
      <c r="C894" s="172"/>
      <c r="D894" s="149"/>
      <c r="E894" s="179"/>
      <c r="F894" s="201"/>
      <c r="G894" s="189" t="n">
        <f aca="false">1.13*2</f>
        <v>2.26</v>
      </c>
      <c r="H894" s="189" t="n">
        <f aca="false">G894</f>
        <v>2.26</v>
      </c>
      <c r="I894" s="147"/>
    </row>
    <row r="895" customFormat="false" ht="15.75" hidden="false" customHeight="true" outlineLevel="0" collapsed="false">
      <c r="A895" s="233" t="s">
        <v>1359</v>
      </c>
      <c r="B895" s="233"/>
      <c r="C895" s="172"/>
      <c r="D895" s="149"/>
      <c r="E895" s="179"/>
      <c r="F895" s="201"/>
      <c r="G895" s="189" t="n">
        <f aca="false">(5.47+1.1+1.1)*2</f>
        <v>15.34</v>
      </c>
      <c r="H895" s="189" t="n">
        <f aca="false">G895</f>
        <v>15.34</v>
      </c>
      <c r="I895" s="147"/>
    </row>
    <row r="896" customFormat="false" ht="15.75" hidden="false" customHeight="true" outlineLevel="0" collapsed="false">
      <c r="A896" s="233" t="s">
        <v>1359</v>
      </c>
      <c r="B896" s="233"/>
      <c r="C896" s="172"/>
      <c r="D896" s="149"/>
      <c r="E896" s="179"/>
      <c r="F896" s="201"/>
      <c r="G896" s="189" t="n">
        <v>16.95</v>
      </c>
      <c r="H896" s="189" t="n">
        <f aca="false">G896</f>
        <v>16.95</v>
      </c>
      <c r="I896" s="147"/>
    </row>
    <row r="897" customFormat="false" ht="15.75" hidden="false" customHeight="true" outlineLevel="0" collapsed="false">
      <c r="A897" s="233" t="s">
        <v>1359</v>
      </c>
      <c r="B897" s="233"/>
      <c r="C897" s="172"/>
      <c r="D897" s="149"/>
      <c r="E897" s="179"/>
      <c r="F897" s="201"/>
      <c r="G897" s="189" t="n">
        <v>5.58</v>
      </c>
      <c r="H897" s="189" t="n">
        <f aca="false">G897</f>
        <v>5.58</v>
      </c>
      <c r="I897" s="147"/>
    </row>
    <row r="898" customFormat="false" ht="15.75" hidden="false" customHeight="true" outlineLevel="0" collapsed="false">
      <c r="A898" s="233" t="s">
        <v>1359</v>
      </c>
      <c r="B898" s="233"/>
      <c r="C898" s="172"/>
      <c r="D898" s="149"/>
      <c r="E898" s="179"/>
      <c r="F898" s="201"/>
      <c r="G898" s="189" t="n">
        <v>2.65</v>
      </c>
      <c r="H898" s="189" t="n">
        <f aca="false">G898</f>
        <v>2.65</v>
      </c>
      <c r="I898" s="147"/>
    </row>
    <row r="899" customFormat="false" ht="15.75" hidden="false" customHeight="true" outlineLevel="0" collapsed="false">
      <c r="A899" s="233" t="s">
        <v>1359</v>
      </c>
      <c r="B899" s="233"/>
      <c r="C899" s="172"/>
      <c r="D899" s="149"/>
      <c r="E899" s="179"/>
      <c r="F899" s="201"/>
      <c r="G899" s="189" t="n">
        <v>9.25</v>
      </c>
      <c r="H899" s="189" t="n">
        <f aca="false">G899</f>
        <v>9.25</v>
      </c>
      <c r="I899" s="147"/>
    </row>
    <row r="900" customFormat="false" ht="15.75" hidden="false" customHeight="true" outlineLevel="0" collapsed="false">
      <c r="A900" s="233" t="s">
        <v>1359</v>
      </c>
      <c r="B900" s="233"/>
      <c r="C900" s="172"/>
      <c r="D900" s="149"/>
      <c r="E900" s="179"/>
      <c r="F900" s="201"/>
      <c r="G900" s="189" t="n">
        <v>2.65</v>
      </c>
      <c r="H900" s="189" t="n">
        <f aca="false">G900</f>
        <v>2.65</v>
      </c>
      <c r="I900" s="147"/>
    </row>
    <row r="901" customFormat="false" ht="18" hidden="false" customHeight="true" outlineLevel="0" collapsed="false">
      <c r="A901" s="233" t="s">
        <v>1359</v>
      </c>
      <c r="B901" s="233"/>
      <c r="C901" s="172"/>
      <c r="D901" s="149"/>
      <c r="E901" s="179"/>
      <c r="F901" s="201"/>
      <c r="G901" s="189" t="n">
        <v>5.58</v>
      </c>
      <c r="H901" s="189" t="n">
        <f aca="false">G901</f>
        <v>5.58</v>
      </c>
      <c r="I901" s="147"/>
    </row>
    <row r="902" customFormat="false" ht="15.75" hidden="false" customHeight="true" outlineLevel="0" collapsed="false">
      <c r="A902" s="233" t="s">
        <v>1359</v>
      </c>
      <c r="B902" s="233"/>
      <c r="C902" s="172"/>
      <c r="D902" s="149"/>
      <c r="E902" s="179"/>
      <c r="F902" s="201"/>
      <c r="G902" s="189" t="n">
        <v>6.7</v>
      </c>
      <c r="H902" s="189" t="n">
        <f aca="false">G902</f>
        <v>6.7</v>
      </c>
      <c r="I902" s="147"/>
    </row>
    <row r="903" customFormat="false" ht="15.75" hidden="false" customHeight="true" outlineLevel="0" collapsed="false">
      <c r="A903" s="233" t="s">
        <v>1359</v>
      </c>
      <c r="B903" s="233"/>
      <c r="C903" s="172"/>
      <c r="D903" s="149"/>
      <c r="E903" s="179"/>
      <c r="F903" s="201"/>
      <c r="G903" s="189" t="n">
        <v>11.78</v>
      </c>
      <c r="H903" s="189" t="n">
        <f aca="false">G903</f>
        <v>11.78</v>
      </c>
      <c r="I903" s="147"/>
    </row>
    <row r="904" customFormat="false" ht="15.75" hidden="false" customHeight="true" outlineLevel="0" collapsed="false">
      <c r="A904" s="233"/>
      <c r="B904" s="233"/>
      <c r="C904" s="172"/>
      <c r="D904" s="149"/>
      <c r="E904" s="179"/>
      <c r="F904" s="201"/>
      <c r="G904" s="189"/>
      <c r="H904" s="189"/>
      <c r="I904" s="147"/>
    </row>
    <row r="905" customFormat="false" ht="15.75" hidden="false" customHeight="true" outlineLevel="0" collapsed="false">
      <c r="A905" s="342"/>
      <c r="B905" s="160" t="s">
        <v>1158</v>
      </c>
      <c r="C905" s="172"/>
      <c r="D905" s="149"/>
      <c r="E905" s="179"/>
      <c r="F905" s="336"/>
      <c r="G905" s="178"/>
      <c r="H905" s="236" t="n">
        <f aca="false">SUM(H888:H903)</f>
        <v>142.28</v>
      </c>
      <c r="I905" s="147"/>
    </row>
    <row r="906" customFormat="false" ht="15.75" hidden="false" customHeight="true" outlineLevel="0" collapsed="false">
      <c r="A906" s="342"/>
      <c r="B906" s="160"/>
      <c r="C906" s="172"/>
      <c r="D906" s="149"/>
      <c r="E906" s="179"/>
      <c r="F906" s="336"/>
      <c r="G906" s="178"/>
      <c r="H906" s="236"/>
      <c r="I906" s="147"/>
    </row>
    <row r="907" customFormat="false" ht="43.5" hidden="false" customHeight="true" outlineLevel="0" collapsed="false">
      <c r="A907" s="150" t="s">
        <v>242</v>
      </c>
      <c r="B907" s="157" t="s">
        <v>1440</v>
      </c>
      <c r="C907" s="152" t="s">
        <v>1090</v>
      </c>
      <c r="D907" s="149" t="n">
        <f aca="false">E951</f>
        <v>147.09</v>
      </c>
      <c r="E907" s="179"/>
      <c r="F907" s="336"/>
      <c r="G907" s="178"/>
      <c r="H907" s="236"/>
      <c r="I907" s="147"/>
    </row>
    <row r="908" customFormat="false" ht="15.75" hidden="false" customHeight="true" outlineLevel="0" collapsed="false">
      <c r="A908" s="342"/>
      <c r="B908" s="160"/>
      <c r="C908" s="172"/>
      <c r="D908" s="149"/>
      <c r="E908" s="179"/>
      <c r="F908" s="336"/>
      <c r="G908" s="178"/>
      <c r="H908" s="236"/>
      <c r="I908" s="147"/>
    </row>
    <row r="909" customFormat="false" ht="15.75" hidden="false" customHeight="true" outlineLevel="0" collapsed="false">
      <c r="A909" s="342"/>
      <c r="B909" s="160"/>
      <c r="C909" s="172"/>
      <c r="D909" s="149"/>
      <c r="E909" s="179"/>
      <c r="F909" s="336"/>
      <c r="G909" s="178"/>
      <c r="H909" s="236"/>
      <c r="I909" s="147"/>
    </row>
    <row r="910" customFormat="false" ht="15.75" hidden="false" customHeight="true" outlineLevel="0" collapsed="false">
      <c r="A910" s="342"/>
      <c r="B910" s="160"/>
      <c r="C910" s="172"/>
      <c r="D910" s="149"/>
      <c r="E910" s="179"/>
      <c r="F910" s="336"/>
      <c r="G910" s="178"/>
      <c r="H910" s="236"/>
      <c r="I910" s="147"/>
    </row>
    <row r="911" customFormat="false" ht="15.75" hidden="false" customHeight="true" outlineLevel="0" collapsed="false">
      <c r="A911" s="342"/>
      <c r="B911" s="160"/>
      <c r="C911" s="172"/>
      <c r="D911" s="149"/>
      <c r="E911" s="179"/>
      <c r="F911" s="336"/>
      <c r="G911" s="178"/>
      <c r="H911" s="236"/>
      <c r="I911" s="147"/>
    </row>
    <row r="912" customFormat="false" ht="15.75" hidden="false" customHeight="true" outlineLevel="0" collapsed="false">
      <c r="A912" s="342"/>
      <c r="B912" s="160"/>
      <c r="C912" s="172"/>
      <c r="D912" s="149"/>
      <c r="E912" s="179"/>
      <c r="F912" s="336"/>
      <c r="G912" s="178"/>
      <c r="H912" s="236"/>
      <c r="I912" s="147"/>
    </row>
    <row r="913" customFormat="false" ht="15.75" hidden="false" customHeight="true" outlineLevel="0" collapsed="false">
      <c r="A913" s="342"/>
      <c r="B913" s="160"/>
      <c r="C913" s="172"/>
      <c r="D913" s="149"/>
      <c r="E913" s="179"/>
      <c r="F913" s="336"/>
      <c r="G913" s="178"/>
      <c r="H913" s="236"/>
      <c r="I913" s="147"/>
    </row>
    <row r="914" customFormat="false" ht="15.75" hidden="false" customHeight="true" outlineLevel="0" collapsed="false">
      <c r="A914" s="342"/>
      <c r="B914" s="160"/>
      <c r="C914" s="172"/>
      <c r="D914" s="149"/>
      <c r="E914" s="179"/>
      <c r="F914" s="336"/>
      <c r="G914" s="178"/>
      <c r="H914" s="236"/>
      <c r="I914" s="147"/>
    </row>
    <row r="915" customFormat="false" ht="15.75" hidden="false" customHeight="true" outlineLevel="0" collapsed="false">
      <c r="A915" s="342"/>
      <c r="B915" s="160"/>
      <c r="C915" s="172"/>
      <c r="D915" s="149"/>
      <c r="E915" s="179"/>
      <c r="F915" s="336"/>
      <c r="G915" s="178"/>
      <c r="H915" s="236"/>
      <c r="I915" s="147"/>
    </row>
    <row r="916" customFormat="false" ht="15.75" hidden="false" customHeight="true" outlineLevel="0" collapsed="false">
      <c r="A916" s="342"/>
      <c r="B916" s="160"/>
      <c r="C916" s="172"/>
      <c r="D916" s="149"/>
      <c r="E916" s="179"/>
      <c r="F916" s="336"/>
      <c r="G916" s="178"/>
      <c r="H916" s="236"/>
      <c r="I916" s="147"/>
    </row>
    <row r="917" customFormat="false" ht="15.75" hidden="false" customHeight="true" outlineLevel="0" collapsed="false">
      <c r="A917" s="342"/>
      <c r="B917" s="160"/>
      <c r="C917" s="172"/>
      <c r="D917" s="149"/>
      <c r="E917" s="179"/>
      <c r="F917" s="336"/>
      <c r="G917" s="178"/>
      <c r="H917" s="236"/>
      <c r="I917" s="147"/>
    </row>
    <row r="918" customFormat="false" ht="15.75" hidden="false" customHeight="true" outlineLevel="0" collapsed="false">
      <c r="A918" s="342"/>
      <c r="B918" s="160"/>
      <c r="C918" s="172"/>
      <c r="D918" s="149"/>
      <c r="E918" s="179"/>
      <c r="F918" s="336"/>
      <c r="G918" s="178"/>
      <c r="H918" s="236"/>
      <c r="I918" s="147"/>
    </row>
    <row r="919" customFormat="false" ht="15.75" hidden="false" customHeight="true" outlineLevel="0" collapsed="false">
      <c r="A919" s="342"/>
      <c r="B919" s="160"/>
      <c r="C919" s="172"/>
      <c r="D919" s="149"/>
      <c r="E919" s="179"/>
      <c r="F919" s="336"/>
      <c r="G919" s="178"/>
      <c r="H919" s="236"/>
      <c r="I919" s="147"/>
    </row>
    <row r="920" customFormat="false" ht="15.75" hidden="false" customHeight="true" outlineLevel="0" collapsed="false">
      <c r="A920" s="342"/>
      <c r="B920" s="160"/>
      <c r="C920" s="172"/>
      <c r="D920" s="149"/>
      <c r="E920" s="179"/>
      <c r="F920" s="336"/>
      <c r="G920" s="178"/>
      <c r="H920" s="236"/>
      <c r="I920" s="147"/>
    </row>
    <row r="921" customFormat="false" ht="15.75" hidden="false" customHeight="true" outlineLevel="0" collapsed="false">
      <c r="A921" s="342"/>
      <c r="B921" s="160"/>
      <c r="C921" s="172"/>
      <c r="D921" s="149"/>
      <c r="E921" s="179"/>
      <c r="F921" s="336"/>
      <c r="G921" s="178"/>
      <c r="H921" s="236"/>
      <c r="I921" s="147"/>
    </row>
    <row r="922" customFormat="false" ht="15.75" hidden="false" customHeight="true" outlineLevel="0" collapsed="false">
      <c r="A922" s="342"/>
      <c r="B922" s="160"/>
      <c r="C922" s="172"/>
      <c r="D922" s="149"/>
      <c r="E922" s="179"/>
      <c r="F922" s="336"/>
      <c r="G922" s="178"/>
      <c r="H922" s="236"/>
      <c r="I922" s="147"/>
    </row>
    <row r="923" customFormat="false" ht="15.75" hidden="false" customHeight="true" outlineLevel="0" collapsed="false">
      <c r="A923" s="342"/>
      <c r="B923" s="160"/>
      <c r="C923" s="172"/>
      <c r="D923" s="149"/>
      <c r="E923" s="179"/>
      <c r="F923" s="336"/>
      <c r="G923" s="178"/>
      <c r="H923" s="236"/>
      <c r="I923" s="147"/>
    </row>
    <row r="924" customFormat="false" ht="15.75" hidden="false" customHeight="true" outlineLevel="0" collapsed="false">
      <c r="A924" s="342"/>
      <c r="B924" s="160"/>
      <c r="C924" s="172"/>
      <c r="D924" s="149"/>
      <c r="E924" s="179"/>
      <c r="F924" s="336"/>
      <c r="G924" s="178"/>
      <c r="H924" s="236"/>
      <c r="I924" s="147"/>
    </row>
    <row r="925" customFormat="false" ht="15.75" hidden="false" customHeight="true" outlineLevel="0" collapsed="false">
      <c r="A925" s="342"/>
      <c r="B925" s="160"/>
      <c r="C925" s="172"/>
      <c r="D925" s="149"/>
      <c r="E925" s="179"/>
      <c r="F925" s="336"/>
      <c r="G925" s="178"/>
      <c r="H925" s="236"/>
      <c r="I925" s="147"/>
    </row>
    <row r="926" customFormat="false" ht="15.75" hidden="false" customHeight="true" outlineLevel="0" collapsed="false">
      <c r="A926" s="342"/>
      <c r="B926" s="160"/>
      <c r="C926" s="172"/>
      <c r="D926" s="149"/>
      <c r="E926" s="179"/>
      <c r="F926" s="336"/>
      <c r="G926" s="178"/>
      <c r="H926" s="236"/>
      <c r="I926" s="147"/>
    </row>
    <row r="927" customFormat="false" ht="15.75" hidden="false" customHeight="true" outlineLevel="0" collapsed="false">
      <c r="A927" s="342"/>
      <c r="B927" s="160"/>
      <c r="C927" s="172"/>
      <c r="D927" s="149"/>
      <c r="E927" s="179"/>
      <c r="F927" s="336"/>
      <c r="G927" s="178"/>
      <c r="H927" s="236"/>
      <c r="I927" s="147"/>
    </row>
    <row r="928" customFormat="false" ht="15.75" hidden="false" customHeight="true" outlineLevel="0" collapsed="false">
      <c r="A928" s="342"/>
      <c r="B928" s="160"/>
      <c r="C928" s="172"/>
      <c r="D928" s="149"/>
      <c r="E928" s="179"/>
      <c r="F928" s="336"/>
      <c r="G928" s="178"/>
      <c r="H928" s="236"/>
      <c r="I928" s="147"/>
    </row>
    <row r="929" customFormat="false" ht="15.75" hidden="false" customHeight="true" outlineLevel="0" collapsed="false">
      <c r="A929" s="342"/>
      <c r="B929" s="160"/>
      <c r="C929" s="172"/>
      <c r="D929" s="149"/>
      <c r="E929" s="179"/>
      <c r="F929" s="336"/>
      <c r="G929" s="178"/>
      <c r="H929" s="236"/>
      <c r="I929" s="147"/>
    </row>
    <row r="930" customFormat="false" ht="15.75" hidden="false" customHeight="true" outlineLevel="0" collapsed="false">
      <c r="A930" s="342"/>
      <c r="B930" s="160"/>
      <c r="C930" s="172"/>
      <c r="D930" s="149"/>
      <c r="E930" s="179"/>
      <c r="F930" s="336"/>
      <c r="G930" s="178"/>
      <c r="H930" s="236"/>
      <c r="I930" s="147"/>
    </row>
    <row r="931" customFormat="false" ht="15.75" hidden="false" customHeight="true" outlineLevel="0" collapsed="false">
      <c r="A931" s="233" t="s">
        <v>1156</v>
      </c>
      <c r="B931" s="234"/>
      <c r="D931" s="149"/>
      <c r="E931" s="173" t="s">
        <v>1242</v>
      </c>
      <c r="F931" s="200" t="s">
        <v>1243</v>
      </c>
      <c r="G931" s="213" t="s">
        <v>1286</v>
      </c>
      <c r="H931" s="200" t="s">
        <v>1155</v>
      </c>
      <c r="I931" s="147"/>
    </row>
    <row r="932" customFormat="false" ht="18" hidden="false" customHeight="true" outlineLevel="0" collapsed="false">
      <c r="A932" s="150" t="s">
        <v>1307</v>
      </c>
      <c r="B932" s="234"/>
      <c r="C932" s="152"/>
      <c r="D932" s="191"/>
      <c r="E932" s="185" t="n">
        <f aca="false">26.45-7.74</f>
        <v>18.71</v>
      </c>
      <c r="F932" s="201" t="n">
        <v>2</v>
      </c>
      <c r="G932" s="178"/>
      <c r="H932" s="178" t="n">
        <v>37.42</v>
      </c>
      <c r="I932" s="147"/>
    </row>
    <row r="933" customFormat="false" ht="18" hidden="false" customHeight="true" outlineLevel="0" collapsed="false">
      <c r="A933" s="150" t="s">
        <v>1307</v>
      </c>
      <c r="B933" s="234"/>
      <c r="C933" s="152"/>
      <c r="D933" s="191"/>
      <c r="E933" s="185" t="n">
        <v>7.74</v>
      </c>
      <c r="F933" s="201" t="n">
        <v>2.9</v>
      </c>
      <c r="G933" s="178"/>
      <c r="H933" s="178" t="n">
        <v>22.45</v>
      </c>
      <c r="I933" s="147"/>
    </row>
    <row r="934" customFormat="false" ht="21.75" hidden="false" customHeight="true" outlineLevel="0" collapsed="false">
      <c r="A934" s="150" t="s">
        <v>1309</v>
      </c>
      <c r="B934" s="234"/>
      <c r="C934" s="152"/>
      <c r="D934" s="191"/>
      <c r="E934" s="185" t="s">
        <v>1441</v>
      </c>
      <c r="F934" s="201" t="n">
        <v>2</v>
      </c>
      <c r="G934" s="178"/>
      <c r="H934" s="277" t="s">
        <v>1442</v>
      </c>
      <c r="I934" s="147"/>
    </row>
    <row r="935" customFormat="false" ht="21.75" hidden="false" customHeight="true" outlineLevel="0" collapsed="false">
      <c r="A935" s="150" t="s">
        <v>1288</v>
      </c>
      <c r="B935" s="234"/>
      <c r="C935" s="152"/>
      <c r="D935" s="191"/>
      <c r="E935" s="185" t="s">
        <v>1443</v>
      </c>
      <c r="F935" s="201" t="n">
        <v>0.45</v>
      </c>
      <c r="G935" s="178"/>
      <c r="H935" s="277" t="s">
        <v>1444</v>
      </c>
      <c r="I935" s="147"/>
    </row>
    <row r="936" customFormat="false" ht="21.75" hidden="false" customHeight="true" outlineLevel="0" collapsed="false">
      <c r="A936" s="150" t="s">
        <v>1289</v>
      </c>
      <c r="B936" s="234"/>
      <c r="C936" s="152"/>
      <c r="D936" s="191"/>
      <c r="E936" s="185" t="s">
        <v>1445</v>
      </c>
      <c r="F936" s="201" t="n">
        <v>2</v>
      </c>
      <c r="G936" s="178"/>
      <c r="H936" s="277" t="s">
        <v>1446</v>
      </c>
      <c r="I936" s="147"/>
    </row>
    <row r="937" customFormat="false" ht="21.75" hidden="false" customHeight="true" outlineLevel="0" collapsed="false">
      <c r="A937" s="150" t="s">
        <v>1291</v>
      </c>
      <c r="B937" s="234"/>
      <c r="C937" s="152"/>
      <c r="D937" s="191"/>
      <c r="E937" s="185" t="s">
        <v>1447</v>
      </c>
      <c r="F937" s="201" t="n">
        <v>2.9</v>
      </c>
      <c r="G937" s="178"/>
      <c r="H937" s="277" t="s">
        <v>1448</v>
      </c>
      <c r="I937" s="147"/>
    </row>
    <row r="938" customFormat="false" ht="21.75" hidden="false" customHeight="true" outlineLevel="0" collapsed="false">
      <c r="A938" s="150" t="s">
        <v>1314</v>
      </c>
      <c r="B938" s="234"/>
      <c r="C938" s="152"/>
      <c r="D938" s="191"/>
      <c r="E938" s="185" t="s">
        <v>1449</v>
      </c>
      <c r="F938" s="201" t="n">
        <v>2</v>
      </c>
      <c r="G938" s="178"/>
      <c r="H938" s="277" t="s">
        <v>1450</v>
      </c>
      <c r="I938" s="147"/>
    </row>
    <row r="939" customFormat="false" ht="21.75" hidden="false" customHeight="true" outlineLevel="0" collapsed="false">
      <c r="A939" s="150" t="s">
        <v>1292</v>
      </c>
      <c r="B939" s="234"/>
      <c r="C939" s="152"/>
      <c r="D939" s="191"/>
      <c r="E939" s="185" t="s">
        <v>1443</v>
      </c>
      <c r="F939" s="201" t="n">
        <v>0.45</v>
      </c>
      <c r="G939" s="178"/>
      <c r="H939" s="277" t="s">
        <v>1444</v>
      </c>
      <c r="I939" s="147"/>
    </row>
    <row r="940" customFormat="false" ht="21.75" hidden="false" customHeight="true" outlineLevel="0" collapsed="false">
      <c r="A940" s="150" t="s">
        <v>1293</v>
      </c>
      <c r="B940" s="234"/>
      <c r="C940" s="152"/>
      <c r="D940" s="191"/>
      <c r="E940" s="185" t="n">
        <f aca="false">(5.47+2.2+0.93+0.75+1.42)*2</f>
        <v>21.54</v>
      </c>
      <c r="F940" s="201" t="n">
        <v>2.9</v>
      </c>
      <c r="G940" s="178"/>
      <c r="H940" s="277" t="s">
        <v>1451</v>
      </c>
      <c r="I940" s="147"/>
    </row>
    <row r="941" customFormat="false" ht="21.75" hidden="false" customHeight="true" outlineLevel="0" collapsed="false">
      <c r="A941" s="150" t="s">
        <v>1294</v>
      </c>
      <c r="B941" s="234"/>
      <c r="C941" s="152"/>
      <c r="D941" s="191"/>
      <c r="E941" s="185" t="s">
        <v>1441</v>
      </c>
      <c r="F941" s="201" t="n">
        <v>2</v>
      </c>
      <c r="G941" s="178"/>
      <c r="H941" s="277" t="s">
        <v>1442</v>
      </c>
      <c r="I941" s="147"/>
    </row>
    <row r="942" customFormat="false" ht="21.75" hidden="false" customHeight="true" outlineLevel="0" collapsed="false">
      <c r="A942" s="150" t="s">
        <v>1295</v>
      </c>
      <c r="B942" s="234"/>
      <c r="C942" s="152"/>
      <c r="D942" s="191"/>
      <c r="E942" s="185" t="n">
        <f aca="false">10.4+11.39</f>
        <v>21.79</v>
      </c>
      <c r="F942" s="201" t="n">
        <v>2</v>
      </c>
      <c r="G942" s="178"/>
      <c r="H942" s="277" t="s">
        <v>1452</v>
      </c>
      <c r="I942" s="147"/>
    </row>
    <row r="943" customFormat="false" ht="21.75" hidden="false" customHeight="true" outlineLevel="0" collapsed="false">
      <c r="A943" s="150" t="s">
        <v>1296</v>
      </c>
      <c r="B943" s="234"/>
      <c r="C943" s="152"/>
      <c r="D943" s="191"/>
      <c r="E943" s="185" t="s">
        <v>1453</v>
      </c>
      <c r="F943" s="201" t="n">
        <v>2</v>
      </c>
      <c r="G943" s="178"/>
      <c r="H943" s="277" t="s">
        <v>1454</v>
      </c>
      <c r="I943" s="147"/>
    </row>
    <row r="944" customFormat="false" ht="21.75" hidden="false" customHeight="true" outlineLevel="0" collapsed="false">
      <c r="A944" s="150" t="s">
        <v>1315</v>
      </c>
      <c r="B944" s="234"/>
      <c r="C944" s="152"/>
      <c r="D944" s="191"/>
      <c r="E944" s="185" t="n">
        <f aca="false">11.92*2</f>
        <v>23.84</v>
      </c>
      <c r="F944" s="201" t="n">
        <v>2.9</v>
      </c>
      <c r="G944" s="178"/>
      <c r="H944" s="178" t="n">
        <v>69.14</v>
      </c>
      <c r="I944" s="147"/>
    </row>
    <row r="945" customFormat="false" ht="21.75" hidden="false" customHeight="true" outlineLevel="0" collapsed="false">
      <c r="A945" s="150" t="s">
        <v>1317</v>
      </c>
      <c r="B945" s="234"/>
      <c r="C945" s="152"/>
      <c r="D945" s="191"/>
      <c r="E945" s="185" t="n">
        <v>9.25</v>
      </c>
      <c r="F945" s="201" t="n">
        <v>2</v>
      </c>
      <c r="G945" s="178"/>
      <c r="H945" s="178" t="n">
        <v>18.5</v>
      </c>
      <c r="I945" s="147"/>
    </row>
    <row r="946" customFormat="false" ht="21.75" hidden="false" customHeight="true" outlineLevel="0" collapsed="false">
      <c r="A946" s="150" t="s">
        <v>1354</v>
      </c>
      <c r="B946" s="234"/>
      <c r="C946" s="152"/>
      <c r="D946" s="191"/>
      <c r="E946" s="185" t="n">
        <v>13.8</v>
      </c>
      <c r="F946" s="201" t="n">
        <v>2</v>
      </c>
      <c r="G946" s="178"/>
      <c r="H946" s="178" t="n">
        <v>27.6</v>
      </c>
      <c r="I946" s="147"/>
    </row>
    <row r="947" customFormat="false" ht="21.75" hidden="false" customHeight="true" outlineLevel="0" collapsed="false">
      <c r="A947" s="150" t="s">
        <v>1318</v>
      </c>
      <c r="B947" s="234"/>
      <c r="C947" s="152"/>
      <c r="D947" s="191"/>
      <c r="E947" s="185" t="n">
        <v>1.32</v>
      </c>
      <c r="F947" s="201" t="n">
        <v>2</v>
      </c>
      <c r="G947" s="178"/>
      <c r="H947" s="178" t="n">
        <v>2.64</v>
      </c>
      <c r="I947" s="147"/>
    </row>
    <row r="948" customFormat="false" ht="21.75" hidden="false" customHeight="true" outlineLevel="0" collapsed="false">
      <c r="A948" s="150" t="s">
        <v>1355</v>
      </c>
      <c r="B948" s="234"/>
      <c r="C948" s="152"/>
      <c r="D948" s="191"/>
      <c r="E948" s="185" t="n">
        <v>1.32</v>
      </c>
      <c r="F948" s="201" t="n">
        <v>2</v>
      </c>
      <c r="G948" s="178"/>
      <c r="H948" s="178" t="n">
        <v>2.64</v>
      </c>
      <c r="I948" s="147"/>
    </row>
    <row r="949" customFormat="false" ht="21.75" hidden="false" customHeight="true" outlineLevel="0" collapsed="false">
      <c r="A949" s="150" t="s">
        <v>1356</v>
      </c>
      <c r="B949" s="234"/>
      <c r="C949" s="152"/>
      <c r="D949" s="191"/>
      <c r="E949" s="185" t="n">
        <f aca="false">5.88*2</f>
        <v>11.76</v>
      </c>
      <c r="F949" s="201" t="n">
        <v>2</v>
      </c>
      <c r="G949" s="178"/>
      <c r="H949" s="178" t="n">
        <v>23.52</v>
      </c>
      <c r="I949" s="147"/>
    </row>
    <row r="950" customFormat="false" ht="21.75" hidden="false" customHeight="true" outlineLevel="0" collapsed="false">
      <c r="A950" s="150" t="s">
        <v>1300</v>
      </c>
      <c r="B950" s="234"/>
      <c r="C950" s="152"/>
      <c r="D950" s="191"/>
      <c r="E950" s="185" t="n">
        <v>9.26</v>
      </c>
      <c r="F950" s="201" t="n">
        <v>0.45</v>
      </c>
      <c r="G950" s="178"/>
      <c r="H950" s="178" t="n">
        <v>4.17</v>
      </c>
      <c r="I950" s="147"/>
    </row>
    <row r="951" customFormat="false" ht="42" hidden="false" customHeight="true" outlineLevel="0" collapsed="false">
      <c r="B951" s="234"/>
      <c r="C951" s="144" t="s">
        <v>1303</v>
      </c>
      <c r="D951" s="149"/>
      <c r="E951" s="270" t="n">
        <v>147.09</v>
      </c>
      <c r="F951" s="201"/>
      <c r="G951" s="178"/>
      <c r="H951" s="246" t="n">
        <f aca="false">SUM(H932:H950)</f>
        <v>208.08</v>
      </c>
      <c r="I951" s="147"/>
    </row>
    <row r="952" customFormat="false" ht="21.75" hidden="false" customHeight="true" outlineLevel="0" collapsed="false">
      <c r="B952" s="217"/>
      <c r="C952" s="161"/>
      <c r="D952" s="251"/>
      <c r="E952" s="219"/>
      <c r="F952" s="343"/>
      <c r="G952" s="344"/>
      <c r="H952" s="343"/>
      <c r="I952" s="147"/>
    </row>
    <row r="953" customFormat="false" ht="15.75" hidden="false" customHeight="true" outlineLevel="0" collapsed="false">
      <c r="B953" s="160" t="s">
        <v>1158</v>
      </c>
      <c r="D953" s="149"/>
      <c r="E953" s="209"/>
      <c r="F953" s="178"/>
      <c r="G953" s="178"/>
      <c r="H953" s="209" t="n">
        <f aca="false">H951</f>
        <v>208.08</v>
      </c>
      <c r="I953" s="345"/>
    </row>
    <row r="954" customFormat="false" ht="15.75" hidden="false" customHeight="true" outlineLevel="0" collapsed="false">
      <c r="B954" s="217"/>
      <c r="C954" s="161"/>
      <c r="D954" s="251"/>
      <c r="E954" s="219"/>
      <c r="F954" s="346"/>
      <c r="G954" s="344"/>
      <c r="H954" s="219"/>
      <c r="I954" s="147"/>
    </row>
    <row r="955" customFormat="false" ht="15.75" hidden="false" customHeight="true" outlineLevel="0" collapsed="false">
      <c r="A955" s="150" t="s">
        <v>1455</v>
      </c>
      <c r="B955" s="151" t="s">
        <v>1456</v>
      </c>
      <c r="C955" s="152"/>
      <c r="D955" s="149"/>
      <c r="E955" s="149"/>
      <c r="F955" s="152"/>
      <c r="G955" s="180"/>
      <c r="H955" s="208"/>
      <c r="I955" s="147"/>
    </row>
    <row r="956" customFormat="false" ht="14.25" hidden="false" customHeight="true" outlineLevel="0" collapsed="false">
      <c r="A956" s="150"/>
      <c r="B956" s="151"/>
      <c r="C956" s="152"/>
      <c r="D956" s="149"/>
      <c r="E956" s="149"/>
      <c r="F956" s="152"/>
      <c r="G956" s="180"/>
      <c r="H956" s="208"/>
      <c r="I956" s="147"/>
    </row>
    <row r="957" customFormat="false" ht="15.75" hidden="false" customHeight="true" outlineLevel="0" collapsed="false">
      <c r="A957" s="150" t="s">
        <v>245</v>
      </c>
      <c r="B957" s="151" t="s">
        <v>1457</v>
      </c>
      <c r="C957" s="152"/>
      <c r="D957" s="149"/>
      <c r="E957" s="149"/>
      <c r="F957" s="152"/>
      <c r="G957" s="180"/>
      <c r="H957" s="208"/>
      <c r="I957" s="147"/>
    </row>
    <row r="958" customFormat="false" ht="22.5" hidden="false" customHeight="true" outlineLevel="0" collapsed="false">
      <c r="A958" s="150" t="s">
        <v>247</v>
      </c>
      <c r="B958" s="327" t="s">
        <v>248</v>
      </c>
      <c r="C958" s="152" t="s">
        <v>1084</v>
      </c>
      <c r="D958" s="149" t="n">
        <f aca="false">H978</f>
        <v>171.17</v>
      </c>
      <c r="E958" s="149"/>
      <c r="F958" s="152"/>
      <c r="G958" s="197"/>
      <c r="H958" s="182"/>
      <c r="I958" s="147"/>
    </row>
    <row r="959" customFormat="false" ht="21.75" hidden="false" customHeight="true" outlineLevel="0" collapsed="false">
      <c r="A959" s="347" t="s">
        <v>1458</v>
      </c>
      <c r="B959" s="348"/>
      <c r="C959" s="152"/>
      <c r="D959" s="149"/>
      <c r="E959" s="149"/>
      <c r="F959" s="152"/>
      <c r="G959" s="197"/>
      <c r="H959" s="182"/>
      <c r="I959" s="147"/>
    </row>
    <row r="960" customFormat="false" ht="15.75" hidden="false" customHeight="true" outlineLevel="0" collapsed="false">
      <c r="A960" s="233" t="s">
        <v>1156</v>
      </c>
      <c r="B960" s="234"/>
      <c r="D960" s="149"/>
      <c r="F960" s="147"/>
      <c r="G960" s="213"/>
      <c r="I960" s="345"/>
    </row>
    <row r="961" customFormat="false" ht="15.75" hidden="false" customHeight="true" outlineLevel="0" collapsed="false">
      <c r="A961" s="349" t="s">
        <v>1185</v>
      </c>
      <c r="B961" s="234"/>
      <c r="D961" s="176" t="s">
        <v>1160</v>
      </c>
      <c r="E961" s="179" t="s">
        <v>1459</v>
      </c>
      <c r="F961" s="189" t="s">
        <v>1460</v>
      </c>
      <c r="G961" s="189" t="s">
        <v>1461</v>
      </c>
      <c r="H961" s="179" t="s">
        <v>1155</v>
      </c>
      <c r="I961" s="345"/>
    </row>
    <row r="962" customFormat="false" ht="15.75" hidden="false" customHeight="true" outlineLevel="0" collapsed="false">
      <c r="A962" s="233" t="s">
        <v>1462</v>
      </c>
      <c r="B962" s="234"/>
      <c r="D962" s="176"/>
      <c r="F962" s="147" t="n">
        <f aca="false">0.14+0.5+0.14+0.5</f>
        <v>1.28</v>
      </c>
      <c r="G962" s="213" t="n">
        <f aca="false">3.51+3.51+2.9+2.9+3.7+4.16+5.87</f>
        <v>26.55</v>
      </c>
      <c r="H962" s="173" t="n">
        <f aca="false">F962*G962</f>
        <v>33.984</v>
      </c>
      <c r="I962" s="345"/>
    </row>
    <row r="963" customFormat="false" ht="15.75" hidden="false" customHeight="true" outlineLevel="0" collapsed="false">
      <c r="A963" s="349" t="s">
        <v>1245</v>
      </c>
      <c r="B963" s="234"/>
      <c r="D963" s="176" t="s">
        <v>1160</v>
      </c>
      <c r="E963" s="179" t="s">
        <v>1459</v>
      </c>
      <c r="F963" s="189" t="s">
        <v>1460</v>
      </c>
      <c r="G963" s="189" t="s">
        <v>1461</v>
      </c>
      <c r="H963" s="179" t="s">
        <v>1155</v>
      </c>
      <c r="I963" s="147"/>
    </row>
    <row r="964" customFormat="false" ht="15.75" hidden="false" customHeight="true" outlineLevel="0" collapsed="false">
      <c r="A964" s="142" t="s">
        <v>1246</v>
      </c>
      <c r="B964" s="234"/>
      <c r="D964" s="176" t="n">
        <v>1</v>
      </c>
      <c r="E964" s="179" t="n">
        <v>15.19</v>
      </c>
      <c r="F964" s="189" t="n">
        <v>16.92</v>
      </c>
      <c r="G964" s="189" t="n">
        <v>0.4</v>
      </c>
      <c r="H964" s="179" t="n">
        <f aca="false">D964*F964*G964+E964</f>
        <v>21.958</v>
      </c>
      <c r="I964" s="345"/>
    </row>
    <row r="965" customFormat="false" ht="15.75" hidden="false" customHeight="true" outlineLevel="0" collapsed="false">
      <c r="A965" s="142" t="s">
        <v>1247</v>
      </c>
      <c r="B965" s="234"/>
      <c r="D965" s="176" t="n">
        <v>1</v>
      </c>
      <c r="E965" s="179" t="n">
        <v>15.99</v>
      </c>
      <c r="F965" s="189" t="n">
        <v>16.92</v>
      </c>
      <c r="G965" s="189" t="n">
        <v>0.4</v>
      </c>
      <c r="H965" s="179" t="n">
        <f aca="false">D965*F965*G965+E965</f>
        <v>22.758</v>
      </c>
      <c r="I965" s="345"/>
    </row>
    <row r="966" customFormat="false" ht="15.75" hidden="false" customHeight="true" outlineLevel="0" collapsed="false">
      <c r="A966" s="142" t="s">
        <v>1463</v>
      </c>
      <c r="B966" s="234"/>
      <c r="D966" s="176" t="n">
        <v>1</v>
      </c>
      <c r="E966" s="179" t="n">
        <v>3</v>
      </c>
      <c r="F966" s="187" t="n">
        <v>7</v>
      </c>
      <c r="G966" s="189" t="n">
        <v>0.4</v>
      </c>
      <c r="H966" s="179" t="n">
        <f aca="false">D966*F966*G966+E966</f>
        <v>5.8</v>
      </c>
      <c r="I966" s="345"/>
    </row>
    <row r="967" customFormat="false" ht="15.75" hidden="false" customHeight="true" outlineLevel="0" collapsed="false">
      <c r="A967" s="142" t="s">
        <v>1464</v>
      </c>
      <c r="B967" s="234"/>
      <c r="D967" s="176" t="n">
        <v>1</v>
      </c>
      <c r="E967" s="179" t="n">
        <v>3</v>
      </c>
      <c r="F967" s="187" t="n">
        <v>7</v>
      </c>
      <c r="G967" s="189" t="n">
        <v>0.4</v>
      </c>
      <c r="H967" s="179" t="n">
        <f aca="false">D967*F967*G967+E967</f>
        <v>5.8</v>
      </c>
      <c r="I967" s="345"/>
    </row>
    <row r="968" customFormat="false" ht="15.75" hidden="false" customHeight="true" outlineLevel="0" collapsed="false">
      <c r="A968" s="243" t="s">
        <v>1250</v>
      </c>
      <c r="B968" s="234"/>
      <c r="D968" s="176" t="s">
        <v>1160</v>
      </c>
      <c r="E968" s="179" t="s">
        <v>1459</v>
      </c>
      <c r="F968" s="189" t="s">
        <v>1460</v>
      </c>
      <c r="G968" s="189" t="s">
        <v>1461</v>
      </c>
      <c r="H968" s="179" t="s">
        <v>1155</v>
      </c>
      <c r="I968" s="241"/>
    </row>
    <row r="969" customFormat="false" ht="15.75" hidden="false" customHeight="true" outlineLevel="0" collapsed="false">
      <c r="A969" s="142" t="s">
        <v>1246</v>
      </c>
      <c r="B969" s="234"/>
      <c r="D969" s="176" t="n">
        <v>1</v>
      </c>
      <c r="E969" s="179" t="n">
        <v>15.19</v>
      </c>
      <c r="F969" s="189" t="n">
        <v>16.92</v>
      </c>
      <c r="G969" s="189" t="n">
        <v>0.4</v>
      </c>
      <c r="H969" s="179" t="n">
        <f aca="false">D969*F969*G969+E969</f>
        <v>21.958</v>
      </c>
      <c r="I969" s="147"/>
    </row>
    <row r="970" customFormat="false" ht="17.25" hidden="false" customHeight="true" outlineLevel="0" collapsed="false">
      <c r="A970" s="142" t="s">
        <v>1247</v>
      </c>
      <c r="B970" s="234"/>
      <c r="D970" s="176" t="n">
        <v>1</v>
      </c>
      <c r="E970" s="179" t="n">
        <v>15.99</v>
      </c>
      <c r="F970" s="189" t="n">
        <v>16.92</v>
      </c>
      <c r="G970" s="189" t="n">
        <v>0.4</v>
      </c>
      <c r="H970" s="179" t="n">
        <f aca="false">D970*F970*G970+E970</f>
        <v>22.758</v>
      </c>
      <c r="I970" s="147"/>
    </row>
    <row r="971" customFormat="false" ht="15.75" hidden="false" customHeight="true" outlineLevel="0" collapsed="false">
      <c r="A971" s="142" t="s">
        <v>1463</v>
      </c>
      <c r="B971" s="234"/>
      <c r="D971" s="176" t="n">
        <v>1</v>
      </c>
      <c r="E971" s="179" t="n">
        <v>3</v>
      </c>
      <c r="F971" s="187" t="n">
        <v>7</v>
      </c>
      <c r="G971" s="189" t="n">
        <v>0.4</v>
      </c>
      <c r="H971" s="179" t="n">
        <f aca="false">D971*F971*G971+E971</f>
        <v>5.8</v>
      </c>
      <c r="I971" s="143"/>
    </row>
    <row r="972" customFormat="false" ht="15.75" hidden="false" customHeight="true" outlineLevel="0" collapsed="false">
      <c r="A972" s="142" t="s">
        <v>1464</v>
      </c>
      <c r="B972" s="234"/>
      <c r="D972" s="176" t="n">
        <v>1</v>
      </c>
      <c r="E972" s="179" t="n">
        <v>3</v>
      </c>
      <c r="F972" s="187" t="n">
        <v>7</v>
      </c>
      <c r="G972" s="189" t="n">
        <v>0.4</v>
      </c>
      <c r="H972" s="179" t="n">
        <f aca="false">D972*F972*G972+E972</f>
        <v>5.8</v>
      </c>
      <c r="I972" s="345"/>
    </row>
    <row r="973" customFormat="false" ht="18" hidden="false" customHeight="true" outlineLevel="0" collapsed="false">
      <c r="A973" s="142" t="s">
        <v>1465</v>
      </c>
      <c r="B973" s="234"/>
      <c r="D973" s="176" t="n">
        <v>1</v>
      </c>
      <c r="E973" s="179" t="n">
        <v>4.49</v>
      </c>
      <c r="F973" s="187" t="n">
        <v>9</v>
      </c>
      <c r="G973" s="189" t="n">
        <v>0.4</v>
      </c>
      <c r="H973" s="179" t="n">
        <f aca="false">D973*F973*G973+E973</f>
        <v>8.09</v>
      </c>
      <c r="I973" s="241"/>
    </row>
    <row r="974" customFormat="false" ht="18" hidden="false" customHeight="true" outlineLevel="0" collapsed="false">
      <c r="A974" s="142" t="s">
        <v>1466</v>
      </c>
      <c r="B974" s="234"/>
      <c r="D974" s="176" t="n">
        <v>1</v>
      </c>
      <c r="E974" s="179" t="n">
        <v>4.49</v>
      </c>
      <c r="F974" s="187" t="n">
        <v>9</v>
      </c>
      <c r="G974" s="189" t="n">
        <v>0.4</v>
      </c>
      <c r="H974" s="179" t="n">
        <f aca="false">D974*F974*G974+E974</f>
        <v>8.09</v>
      </c>
      <c r="I974" s="241"/>
    </row>
    <row r="975" customFormat="false" ht="14.25" hidden="false" customHeight="true" outlineLevel="0" collapsed="false">
      <c r="A975" s="349" t="s">
        <v>1359</v>
      </c>
      <c r="B975" s="234"/>
      <c r="D975" s="176"/>
      <c r="E975" s="179"/>
      <c r="F975" s="189"/>
      <c r="G975" s="189"/>
      <c r="H975" s="179"/>
      <c r="I975" s="147"/>
    </row>
    <row r="976" customFormat="false" ht="18" hidden="false" customHeight="true" outlineLevel="0" collapsed="false">
      <c r="A976" s="250" t="s">
        <v>1467</v>
      </c>
      <c r="B976" s="234"/>
      <c r="D976" s="176" t="n">
        <v>1</v>
      </c>
      <c r="E976" s="179" t="n">
        <v>4.84</v>
      </c>
      <c r="F976" s="178" t="n">
        <v>8.83</v>
      </c>
      <c r="G976" s="178" t="n">
        <v>0.4</v>
      </c>
      <c r="H976" s="179" t="n">
        <f aca="false">D976*F976*G976+E976</f>
        <v>8.372</v>
      </c>
      <c r="I976" s="147"/>
    </row>
    <row r="977" customFormat="false" ht="14.25" hidden="false" customHeight="true" outlineLevel="0" collapsed="false">
      <c r="A977" s="233"/>
      <c r="C977" s="172"/>
      <c r="D977" s="149"/>
      <c r="E977" s="179"/>
      <c r="F977" s="340"/>
      <c r="G977" s="178"/>
      <c r="H977" s="179"/>
      <c r="I977" s="147"/>
    </row>
    <row r="978" customFormat="false" ht="14.25" hidden="false" customHeight="true" outlineLevel="0" collapsed="false">
      <c r="B978" s="160" t="s">
        <v>1158</v>
      </c>
      <c r="D978" s="149"/>
      <c r="E978" s="209"/>
      <c r="F978" s="160"/>
      <c r="G978" s="178"/>
      <c r="H978" s="209" t="n">
        <f aca="false">ROUND(SUM(H962:H976),2)</f>
        <v>171.17</v>
      </c>
      <c r="I978" s="147"/>
    </row>
    <row r="979" customFormat="false" ht="14.25" hidden="false" customHeight="true" outlineLevel="0" collapsed="false">
      <c r="A979" s="150"/>
      <c r="B979" s="151"/>
      <c r="C979" s="152"/>
      <c r="D979" s="149"/>
      <c r="E979" s="149"/>
      <c r="F979" s="152"/>
      <c r="G979" s="180"/>
      <c r="H979" s="208"/>
      <c r="I979" s="147"/>
    </row>
    <row r="980" customFormat="false" ht="84.75" hidden="false" customHeight="true" outlineLevel="0" collapsed="false">
      <c r="A980" s="150" t="s">
        <v>249</v>
      </c>
      <c r="B980" s="327" t="s">
        <v>1468</v>
      </c>
      <c r="C980" s="152" t="s">
        <v>1084</v>
      </c>
      <c r="D980" s="149" t="n">
        <f aca="false">H1002</f>
        <v>509.62</v>
      </c>
      <c r="E980" s="149"/>
      <c r="F980" s="152"/>
      <c r="G980" s="197"/>
      <c r="H980" s="182"/>
      <c r="I980" s="147"/>
    </row>
    <row r="981" customFormat="false" ht="14.25" hidden="false" customHeight="true" outlineLevel="0" collapsed="false">
      <c r="A981" s="347" t="s">
        <v>1458</v>
      </c>
      <c r="B981" s="348"/>
      <c r="C981" s="152"/>
      <c r="D981" s="149"/>
      <c r="E981" s="149"/>
      <c r="F981" s="152"/>
      <c r="G981" s="197"/>
      <c r="H981" s="182"/>
      <c r="I981" s="147"/>
    </row>
    <row r="982" customFormat="false" ht="14.25" hidden="false" customHeight="true" outlineLevel="0" collapsed="false">
      <c r="A982" s="233" t="s">
        <v>1156</v>
      </c>
      <c r="B982" s="234"/>
      <c r="D982" s="176" t="s">
        <v>1160</v>
      </c>
      <c r="E982" s="179" t="s">
        <v>1459</v>
      </c>
      <c r="F982" s="189" t="s">
        <v>1460</v>
      </c>
      <c r="G982" s="189" t="s">
        <v>1461</v>
      </c>
      <c r="H982" s="179" t="s">
        <v>1155</v>
      </c>
      <c r="I982" s="147"/>
    </row>
    <row r="983" customFormat="false" ht="14.25" hidden="false" customHeight="true" outlineLevel="0" collapsed="false">
      <c r="A983" s="349" t="s">
        <v>1185</v>
      </c>
      <c r="B983" s="234"/>
      <c r="D983" s="176"/>
      <c r="F983" s="147"/>
      <c r="G983" s="213"/>
      <c r="I983" s="147"/>
    </row>
    <row r="984" customFormat="false" ht="14.25" hidden="false" customHeight="true" outlineLevel="0" collapsed="false">
      <c r="A984" s="233" t="s">
        <v>1469</v>
      </c>
      <c r="B984" s="234"/>
      <c r="D984" s="176" t="n">
        <v>2</v>
      </c>
      <c r="E984" s="173" t="n">
        <f aca="false">1.8*1.8</f>
        <v>3.24</v>
      </c>
      <c r="F984" s="147"/>
      <c r="G984" s="213"/>
      <c r="H984" s="173" t="n">
        <f aca="false">E984*D984</f>
        <v>6.48</v>
      </c>
      <c r="I984" s="147"/>
    </row>
    <row r="985" customFormat="false" ht="14.25" hidden="false" customHeight="true" outlineLevel="0" collapsed="false">
      <c r="A985" s="233" t="s">
        <v>1470</v>
      </c>
      <c r="B985" s="234"/>
      <c r="D985" s="176" t="n">
        <v>2</v>
      </c>
      <c r="F985" s="147" t="n">
        <v>6.46</v>
      </c>
      <c r="G985" s="213" t="n">
        <v>1.6</v>
      </c>
      <c r="H985" s="179" t="n">
        <f aca="false">D985*F985*G985+E985</f>
        <v>20.672</v>
      </c>
      <c r="I985" s="147"/>
    </row>
    <row r="986" customFormat="false" ht="14.25" hidden="false" customHeight="true" outlineLevel="0" collapsed="false">
      <c r="A986" s="233"/>
      <c r="B986" s="234"/>
      <c r="D986" s="176"/>
      <c r="F986" s="147"/>
      <c r="G986" s="213"/>
      <c r="I986" s="147"/>
    </row>
    <row r="987" customFormat="false" ht="14.25" hidden="false" customHeight="true" outlineLevel="0" collapsed="false">
      <c r="A987" s="349" t="s">
        <v>1245</v>
      </c>
      <c r="B987" s="234"/>
      <c r="D987" s="176"/>
      <c r="F987" s="147"/>
      <c r="G987" s="213"/>
      <c r="I987" s="147"/>
    </row>
    <row r="988" customFormat="false" ht="14.25" hidden="false" customHeight="true" outlineLevel="0" collapsed="false">
      <c r="A988" s="233" t="s">
        <v>1471</v>
      </c>
      <c r="B988" s="234"/>
      <c r="D988" s="176" t="n">
        <v>1</v>
      </c>
      <c r="E988" s="173" t="n">
        <v>30.48</v>
      </c>
      <c r="F988" s="147"/>
      <c r="G988" s="213"/>
      <c r="H988" s="173" t="n">
        <f aca="false">D988*E988</f>
        <v>30.48</v>
      </c>
      <c r="I988" s="147"/>
    </row>
    <row r="989" customFormat="false" ht="14.25" hidden="false" customHeight="true" outlineLevel="0" collapsed="false">
      <c r="A989" s="233" t="s">
        <v>1472</v>
      </c>
      <c r="B989" s="234"/>
      <c r="D989" s="176" t="n">
        <v>1</v>
      </c>
      <c r="F989" s="147"/>
      <c r="G989" s="213"/>
      <c r="H989" s="173" t="n">
        <f aca="false">(10.48+4.6+9.16+2.85)*D989</f>
        <v>27.09</v>
      </c>
      <c r="I989" s="147"/>
    </row>
    <row r="990" customFormat="false" ht="14.25" hidden="false" customHeight="true" outlineLevel="0" collapsed="false">
      <c r="A990" s="233" t="s">
        <v>1473</v>
      </c>
      <c r="B990" s="234"/>
      <c r="D990" s="176" t="n">
        <v>1</v>
      </c>
      <c r="E990" s="173" t="n">
        <f aca="false">39.1+51.25</f>
        <v>90.35</v>
      </c>
      <c r="F990" s="147" t="n">
        <v>34</v>
      </c>
      <c r="G990" s="213" t="n">
        <v>0.4</v>
      </c>
      <c r="H990" s="179" t="n">
        <f aca="false">D990*F990*G990+E990</f>
        <v>103.95</v>
      </c>
      <c r="I990" s="147"/>
    </row>
    <row r="991" customFormat="false" ht="14.25" hidden="false" customHeight="true" outlineLevel="0" collapsed="false">
      <c r="A991" s="233" t="s">
        <v>1473</v>
      </c>
      <c r="B991" s="234"/>
      <c r="D991" s="176" t="n">
        <v>1</v>
      </c>
      <c r="F991" s="147" t="n">
        <v>34</v>
      </c>
      <c r="G991" s="213" t="n">
        <v>0.2</v>
      </c>
      <c r="H991" s="179" t="n">
        <f aca="false">D991*F991*G991+E991</f>
        <v>6.8</v>
      </c>
      <c r="I991" s="147"/>
    </row>
    <row r="992" customFormat="false" ht="14.25" hidden="false" customHeight="true" outlineLevel="0" collapsed="false">
      <c r="A992" s="233" t="s">
        <v>1473</v>
      </c>
      <c r="B992" s="234"/>
      <c r="D992" s="176" t="n">
        <v>1</v>
      </c>
      <c r="F992" s="147" t="n">
        <v>2.17</v>
      </c>
      <c r="G992" s="213" t="n">
        <v>0.4</v>
      </c>
      <c r="H992" s="179" t="n">
        <f aca="false">D992*F992*G992+E992</f>
        <v>0.868</v>
      </c>
      <c r="I992" s="147"/>
    </row>
    <row r="993" customFormat="false" ht="14.25" hidden="false" customHeight="true" outlineLevel="0" collapsed="false">
      <c r="A993" s="233" t="s">
        <v>1474</v>
      </c>
      <c r="B993" s="234"/>
      <c r="D993" s="176" t="n">
        <v>1</v>
      </c>
      <c r="E993" s="173" t="n">
        <v>40.47</v>
      </c>
      <c r="F993" s="147" t="n">
        <f aca="false">30.64+23.95</f>
        <v>54.59</v>
      </c>
      <c r="G993" s="213" t="n">
        <v>0.4</v>
      </c>
      <c r="H993" s="179" t="n">
        <f aca="false">D993*F993*G993+E993</f>
        <v>62.306</v>
      </c>
      <c r="I993" s="147"/>
    </row>
    <row r="994" customFormat="false" ht="14.25" hidden="false" customHeight="true" outlineLevel="0" collapsed="false">
      <c r="A994" s="233" t="s">
        <v>1474</v>
      </c>
      <c r="B994" s="234"/>
      <c r="D994" s="176" t="n">
        <v>1</v>
      </c>
      <c r="F994" s="147" t="n">
        <v>6.5</v>
      </c>
      <c r="G994" s="213" t="n">
        <v>0.2</v>
      </c>
      <c r="H994" s="179" t="n">
        <f aca="false">D994*F994*G994+E994</f>
        <v>1.3</v>
      </c>
      <c r="I994" s="147"/>
    </row>
    <row r="995" customFormat="false" ht="14.25" hidden="false" customHeight="true" outlineLevel="0" collapsed="false">
      <c r="A995" s="349" t="s">
        <v>1359</v>
      </c>
      <c r="B995" s="234"/>
      <c r="D995" s="176"/>
      <c r="E995" s="179"/>
      <c r="F995" s="189"/>
      <c r="G995" s="189"/>
      <c r="H995" s="179"/>
      <c r="I995" s="147"/>
    </row>
    <row r="996" customFormat="false" ht="14.25" hidden="false" customHeight="true" outlineLevel="0" collapsed="false">
      <c r="A996" s="250" t="s">
        <v>1475</v>
      </c>
      <c r="C996" s="172"/>
      <c r="D996" s="176" t="n">
        <v>1</v>
      </c>
      <c r="E996" s="179" t="n">
        <v>33.12</v>
      </c>
      <c r="F996" s="178" t="n">
        <v>4.6</v>
      </c>
      <c r="G996" s="178" t="n">
        <v>0.4</v>
      </c>
      <c r="H996" s="179" t="n">
        <f aca="false">D996*F996*G996+E996</f>
        <v>34.96</v>
      </c>
      <c r="I996" s="147"/>
    </row>
    <row r="997" customFormat="false" ht="14.25" hidden="false" customHeight="true" outlineLevel="0" collapsed="false">
      <c r="A997" s="250" t="s">
        <v>1476</v>
      </c>
      <c r="C997" s="172"/>
      <c r="D997" s="176" t="n">
        <v>1</v>
      </c>
      <c r="E997" s="179" t="n">
        <v>38.13</v>
      </c>
      <c r="F997" s="178" t="n">
        <f aca="false">9.3+(4.1*2)+2.45+0.6</f>
        <v>20.55</v>
      </c>
      <c r="G997" s="178" t="n">
        <v>0.4</v>
      </c>
      <c r="H997" s="179" t="n">
        <f aca="false">D997*F997*G997+E997</f>
        <v>46.35</v>
      </c>
      <c r="I997" s="147"/>
    </row>
    <row r="998" customFormat="false" ht="14.25" hidden="false" customHeight="true" outlineLevel="0" collapsed="false">
      <c r="A998" s="250" t="s">
        <v>1477</v>
      </c>
      <c r="C998" s="172"/>
      <c r="D998" s="176" t="n">
        <v>1</v>
      </c>
      <c r="E998" s="179" t="n">
        <v>102.22</v>
      </c>
      <c r="F998" s="178" t="n">
        <f aca="false">(11.65+9.3+9.15+2.5+2.45)-0.6</f>
        <v>34.45</v>
      </c>
      <c r="G998" s="178" t="n">
        <v>0.4</v>
      </c>
      <c r="H998" s="179" t="n">
        <f aca="false">D998*F998*G998+E998</f>
        <v>116</v>
      </c>
      <c r="I998" s="147"/>
    </row>
    <row r="999" customFormat="false" ht="14.25" hidden="false" customHeight="true" outlineLevel="0" collapsed="false">
      <c r="A999" s="350" t="s">
        <v>1478</v>
      </c>
      <c r="C999" s="172"/>
      <c r="D999" s="176"/>
      <c r="E999" s="179"/>
      <c r="F999" s="178"/>
      <c r="G999" s="178"/>
      <c r="H999" s="179"/>
      <c r="I999" s="147"/>
    </row>
    <row r="1000" customFormat="false" ht="14.25" hidden="false" customHeight="true" outlineLevel="0" collapsed="false">
      <c r="A1000" s="250" t="s">
        <v>1479</v>
      </c>
      <c r="C1000" s="172"/>
      <c r="D1000" s="176" t="n">
        <v>1</v>
      </c>
      <c r="E1000" s="179" t="n">
        <v>33.76</v>
      </c>
      <c r="F1000" s="189" t="n">
        <v>93.04</v>
      </c>
      <c r="G1000" s="189" t="n">
        <v>0.2</v>
      </c>
      <c r="H1000" s="179" t="n">
        <f aca="false">D1000*F1000*G1000+E1000</f>
        <v>52.368</v>
      </c>
      <c r="I1000" s="147"/>
    </row>
    <row r="1001" customFormat="false" ht="14.25" hidden="false" customHeight="true" outlineLevel="0" collapsed="false">
      <c r="A1001" s="233"/>
      <c r="C1001" s="172"/>
      <c r="D1001" s="176"/>
      <c r="E1001" s="179"/>
      <c r="F1001" s="340"/>
      <c r="G1001" s="178"/>
      <c r="H1001" s="179"/>
      <c r="I1001" s="147"/>
    </row>
    <row r="1002" customFormat="false" ht="14.25" hidden="false" customHeight="true" outlineLevel="0" collapsed="false">
      <c r="B1002" s="160"/>
      <c r="D1002" s="176"/>
      <c r="E1002" s="209"/>
      <c r="F1002" s="160" t="s">
        <v>1158</v>
      </c>
      <c r="G1002" s="178"/>
      <c r="H1002" s="209" t="n">
        <f aca="false">ROUND(SUM(H983:H1001),2)</f>
        <v>509.62</v>
      </c>
      <c r="I1002" s="147"/>
    </row>
    <row r="1003" customFormat="false" ht="14.25" hidden="false" customHeight="true" outlineLevel="0" collapsed="false">
      <c r="B1003" s="217"/>
      <c r="C1003" s="161"/>
      <c r="D1003" s="351"/>
      <c r="E1003" s="219"/>
      <c r="F1003" s="346"/>
      <c r="G1003" s="344"/>
      <c r="H1003" s="219"/>
      <c r="I1003" s="147"/>
    </row>
    <row r="1004" customFormat="false" ht="14.25" hidden="false" customHeight="true" outlineLevel="0" collapsed="false">
      <c r="A1004" s="150" t="s">
        <v>1480</v>
      </c>
      <c r="B1004" s="151" t="s">
        <v>1481</v>
      </c>
      <c r="C1004" s="152"/>
      <c r="D1004" s="176"/>
      <c r="E1004" s="149"/>
      <c r="F1004" s="152"/>
      <c r="G1004" s="180"/>
      <c r="H1004" s="208"/>
      <c r="I1004" s="147"/>
    </row>
    <row r="1005" customFormat="false" ht="14.25" hidden="false" customHeight="true" outlineLevel="0" collapsed="false">
      <c r="D1005" s="176"/>
      <c r="E1005" s="176"/>
      <c r="F1005" s="177"/>
      <c r="G1005" s="213"/>
      <c r="I1005" s="147"/>
    </row>
    <row r="1006" customFormat="false" ht="14.25" hidden="false" customHeight="true" outlineLevel="0" collapsed="false">
      <c r="A1006" s="150" t="s">
        <v>252</v>
      </c>
      <c r="B1006" s="151" t="s">
        <v>253</v>
      </c>
      <c r="C1006" s="152"/>
      <c r="D1006" s="149"/>
      <c r="E1006" s="149"/>
      <c r="F1006" s="152"/>
      <c r="G1006" s="180"/>
      <c r="H1006" s="208"/>
      <c r="I1006" s="147"/>
    </row>
    <row r="1007" customFormat="false" ht="14.25" hidden="false" customHeight="true" outlineLevel="0" collapsed="false">
      <c r="B1007" s="156"/>
      <c r="D1007" s="149"/>
      <c r="E1007" s="179"/>
      <c r="F1007" s="288"/>
      <c r="G1007" s="289"/>
      <c r="H1007" s="287"/>
      <c r="I1007" s="147"/>
    </row>
    <row r="1008" customFormat="false" ht="37.5" hidden="false" customHeight="true" outlineLevel="0" collapsed="false">
      <c r="A1008" s="150" t="s">
        <v>254</v>
      </c>
      <c r="B1008" s="231" t="s">
        <v>1482</v>
      </c>
      <c r="C1008" s="152" t="s">
        <v>1084</v>
      </c>
      <c r="D1008" s="149" t="n">
        <f aca="false">H1078</f>
        <v>1886.37</v>
      </c>
      <c r="E1008" s="149"/>
      <c r="F1008" s="264"/>
      <c r="G1008" s="197"/>
      <c r="H1008" s="198"/>
      <c r="I1008" s="147"/>
    </row>
    <row r="1009" customFormat="false" ht="14.25" hidden="false" customHeight="true" outlineLevel="0" collapsed="false">
      <c r="A1009" s="233" t="s">
        <v>1156</v>
      </c>
      <c r="D1009" s="158"/>
      <c r="E1009" s="179"/>
      <c r="F1009" s="201" t="s">
        <v>1160</v>
      </c>
      <c r="G1009" s="177" t="s">
        <v>1483</v>
      </c>
      <c r="H1009" s="177" t="s">
        <v>1484</v>
      </c>
      <c r="I1009" s="147"/>
    </row>
    <row r="1010" customFormat="false" ht="14.25" hidden="false" customHeight="true" outlineLevel="0" collapsed="false">
      <c r="A1010" s="243" t="s">
        <v>1185</v>
      </c>
      <c r="D1010" s="158"/>
      <c r="F1010" s="201"/>
      <c r="G1010" s="177"/>
      <c r="H1010" s="177"/>
      <c r="I1010" s="147"/>
    </row>
    <row r="1011" customFormat="false" ht="14.25" hidden="false" customHeight="true" outlineLevel="0" collapsed="false">
      <c r="A1011" s="142" t="s">
        <v>1485</v>
      </c>
      <c r="D1011" s="158"/>
      <c r="E1011" s="179"/>
      <c r="F1011" s="201" t="n">
        <v>1</v>
      </c>
      <c r="G1011" s="177" t="n">
        <v>692.6</v>
      </c>
      <c r="H1011" s="247" t="n">
        <f aca="false">F1011*G1011</f>
        <v>692.6</v>
      </c>
      <c r="I1011" s="147"/>
    </row>
    <row r="1012" customFormat="false" ht="14.25" hidden="false" customHeight="true" outlineLevel="0" collapsed="false">
      <c r="A1012" s="142" t="s">
        <v>1486</v>
      </c>
      <c r="D1012" s="158"/>
      <c r="E1012" s="179"/>
      <c r="F1012" s="201" t="n">
        <v>1</v>
      </c>
      <c r="G1012" s="199" t="n">
        <v>31.83</v>
      </c>
      <c r="H1012" s="247" t="n">
        <f aca="false">F1012*G1012</f>
        <v>31.83</v>
      </c>
      <c r="I1012" s="147"/>
    </row>
    <row r="1013" customFormat="false" ht="14.25" hidden="false" customHeight="true" outlineLevel="0" collapsed="false">
      <c r="A1013" s="142" t="s">
        <v>1467</v>
      </c>
      <c r="D1013" s="158"/>
      <c r="E1013" s="179"/>
      <c r="F1013" s="201" t="n">
        <v>1</v>
      </c>
      <c r="G1013" s="199" t="n">
        <v>2.98</v>
      </c>
      <c r="H1013" s="247" t="n">
        <f aca="false">F1013*G1013</f>
        <v>2.98</v>
      </c>
      <c r="I1013" s="147"/>
    </row>
    <row r="1014" customFormat="false" ht="14.25" hidden="false" customHeight="true" outlineLevel="0" collapsed="false">
      <c r="D1014" s="158"/>
      <c r="E1014" s="179"/>
      <c r="F1014" s="201"/>
      <c r="G1014" s="199"/>
      <c r="H1014" s="247"/>
      <c r="I1014" s="147"/>
    </row>
    <row r="1015" customFormat="false" ht="14.25" hidden="false" customHeight="true" outlineLevel="0" collapsed="false">
      <c r="C1015" s="144" t="s">
        <v>1487</v>
      </c>
      <c r="D1015" s="158"/>
      <c r="E1015" s="179"/>
      <c r="F1015" s="201"/>
      <c r="G1015" s="199"/>
      <c r="H1015" s="235" t="n">
        <f aca="false">SUM(H1011:H1014)</f>
        <v>727.41</v>
      </c>
      <c r="I1015" s="147"/>
    </row>
    <row r="1016" customFormat="false" ht="14.25" hidden="false" customHeight="true" outlineLevel="0" collapsed="false">
      <c r="D1016" s="158"/>
      <c r="E1016" s="179"/>
      <c r="F1016" s="201"/>
      <c r="G1016" s="148" t="s">
        <v>1155</v>
      </c>
      <c r="H1016" s="148"/>
      <c r="I1016" s="147"/>
    </row>
    <row r="1017" customFormat="false" ht="14.25" hidden="false" customHeight="true" outlineLevel="0" collapsed="false">
      <c r="A1017" s="243" t="s">
        <v>1488</v>
      </c>
      <c r="D1017" s="158"/>
      <c r="E1017" s="179"/>
      <c r="F1017" s="201" t="s">
        <v>1160</v>
      </c>
      <c r="G1017" s="177" t="s">
        <v>1483</v>
      </c>
      <c r="H1017" s="177" t="s">
        <v>1484</v>
      </c>
      <c r="I1017" s="147"/>
    </row>
    <row r="1018" customFormat="false" ht="14.25" hidden="false" customHeight="true" outlineLevel="0" collapsed="false">
      <c r="A1018" s="142" t="s">
        <v>1489</v>
      </c>
      <c r="D1018" s="158"/>
      <c r="E1018" s="179"/>
      <c r="F1018" s="201" t="n">
        <v>1</v>
      </c>
      <c r="G1018" s="199" t="n">
        <v>14.85</v>
      </c>
      <c r="H1018" s="178" t="n">
        <f aca="false">F1018*G1018</f>
        <v>14.85</v>
      </c>
      <c r="I1018" s="147"/>
    </row>
    <row r="1019" customFormat="false" ht="14.25" hidden="false" customHeight="true" outlineLevel="0" collapsed="false">
      <c r="A1019" s="142" t="s">
        <v>1490</v>
      </c>
      <c r="D1019" s="158"/>
      <c r="E1019" s="179"/>
      <c r="F1019" s="201" t="n">
        <v>1</v>
      </c>
      <c r="G1019" s="199" t="n">
        <v>18.14</v>
      </c>
      <c r="H1019" s="178" t="n">
        <f aca="false">F1019*G1019</f>
        <v>18.14</v>
      </c>
      <c r="I1019" s="147"/>
    </row>
    <row r="1020" customFormat="false" ht="14.25" hidden="false" customHeight="true" outlineLevel="0" collapsed="false">
      <c r="A1020" s="142" t="s">
        <v>1491</v>
      </c>
      <c r="D1020" s="158"/>
      <c r="E1020" s="179"/>
      <c r="F1020" s="201" t="n">
        <v>1</v>
      </c>
      <c r="G1020" s="199" t="n">
        <v>34.34</v>
      </c>
      <c r="H1020" s="178" t="n">
        <f aca="false">F1020*G1020</f>
        <v>34.34</v>
      </c>
      <c r="I1020" s="147"/>
    </row>
    <row r="1021" customFormat="false" ht="14.25" hidden="false" customHeight="true" outlineLevel="0" collapsed="false">
      <c r="A1021" s="142" t="s">
        <v>1492</v>
      </c>
      <c r="D1021" s="158"/>
      <c r="E1021" s="179"/>
      <c r="F1021" s="201" t="n">
        <v>1</v>
      </c>
      <c r="G1021" s="199" t="n">
        <v>6.34</v>
      </c>
      <c r="H1021" s="178" t="n">
        <f aca="false">F1021*G1021</f>
        <v>6.34</v>
      </c>
      <c r="I1021" s="147"/>
    </row>
    <row r="1022" customFormat="false" ht="14.25" hidden="false" customHeight="true" outlineLevel="0" collapsed="false">
      <c r="A1022" s="142" t="s">
        <v>1493</v>
      </c>
      <c r="D1022" s="158"/>
      <c r="E1022" s="179"/>
      <c r="F1022" s="201" t="n">
        <v>1</v>
      </c>
      <c r="G1022" s="199" t="n">
        <v>10.81</v>
      </c>
      <c r="H1022" s="178" t="n">
        <f aca="false">F1022*G1022</f>
        <v>10.81</v>
      </c>
      <c r="I1022" s="147"/>
    </row>
    <row r="1023" customFormat="false" ht="14.25" hidden="false" customHeight="true" outlineLevel="0" collapsed="false">
      <c r="A1023" s="142" t="s">
        <v>1494</v>
      </c>
      <c r="D1023" s="158"/>
      <c r="E1023" s="179"/>
      <c r="F1023" s="201" t="n">
        <v>1</v>
      </c>
      <c r="G1023" s="199" t="n">
        <v>16.13</v>
      </c>
      <c r="H1023" s="178" t="n">
        <f aca="false">F1023*G1023</f>
        <v>16.13</v>
      </c>
      <c r="I1023" s="147"/>
    </row>
    <row r="1024" customFormat="false" ht="14.25" hidden="false" customHeight="true" outlineLevel="0" collapsed="false">
      <c r="A1024" s="142" t="s">
        <v>1246</v>
      </c>
      <c r="D1024" s="158"/>
      <c r="E1024" s="179"/>
      <c r="F1024" s="201" t="n">
        <v>1</v>
      </c>
      <c r="G1024" s="199" t="n">
        <v>15.18</v>
      </c>
      <c r="H1024" s="178" t="n">
        <f aca="false">F1024*G1024</f>
        <v>15.18</v>
      </c>
      <c r="I1024" s="147"/>
    </row>
    <row r="1025" customFormat="false" ht="14.25" hidden="false" customHeight="true" outlineLevel="0" collapsed="false">
      <c r="A1025" s="142" t="s">
        <v>1247</v>
      </c>
      <c r="D1025" s="158"/>
      <c r="E1025" s="179"/>
      <c r="F1025" s="201" t="n">
        <v>1</v>
      </c>
      <c r="G1025" s="199" t="n">
        <v>15.19</v>
      </c>
      <c r="H1025" s="178" t="n">
        <f aca="false">F1025*G1025</f>
        <v>15.19</v>
      </c>
      <c r="I1025" s="147"/>
    </row>
    <row r="1026" customFormat="false" ht="14.25" hidden="false" customHeight="true" outlineLevel="0" collapsed="false">
      <c r="A1026" s="142" t="s">
        <v>1495</v>
      </c>
      <c r="D1026" s="158"/>
      <c r="E1026" s="179"/>
      <c r="F1026" s="201" t="n">
        <v>1</v>
      </c>
      <c r="G1026" s="199" t="n">
        <v>3</v>
      </c>
      <c r="H1026" s="178" t="n">
        <f aca="false">F1026*G1026</f>
        <v>3</v>
      </c>
      <c r="I1026" s="147"/>
    </row>
    <row r="1027" customFormat="false" ht="14.25" hidden="false" customHeight="true" outlineLevel="0" collapsed="false">
      <c r="A1027" s="142" t="s">
        <v>1496</v>
      </c>
      <c r="D1027" s="158"/>
      <c r="E1027" s="179"/>
      <c r="F1027" s="201" t="n">
        <v>1</v>
      </c>
      <c r="G1027" s="199" t="n">
        <v>3</v>
      </c>
      <c r="H1027" s="178" t="n">
        <f aca="false">F1027*G1027</f>
        <v>3</v>
      </c>
      <c r="I1027" s="147"/>
    </row>
    <row r="1028" customFormat="false" ht="14.25" hidden="false" customHeight="true" outlineLevel="0" collapsed="false">
      <c r="A1028" s="142" t="s">
        <v>1497</v>
      </c>
      <c r="D1028" s="158"/>
      <c r="E1028" s="179"/>
      <c r="F1028" s="201" t="n">
        <v>1</v>
      </c>
      <c r="G1028" s="199" t="n">
        <v>53.58</v>
      </c>
      <c r="H1028" s="178" t="n">
        <f aca="false">F1028*G1028</f>
        <v>53.58</v>
      </c>
      <c r="I1028" s="147"/>
    </row>
    <row r="1029" customFormat="false" ht="14.25" hidden="false" customHeight="true" outlineLevel="0" collapsed="false">
      <c r="A1029" s="142" t="s">
        <v>1498</v>
      </c>
      <c r="D1029" s="158"/>
      <c r="E1029" s="179"/>
      <c r="F1029" s="201" t="n">
        <v>1</v>
      </c>
      <c r="G1029" s="199" t="n">
        <v>53.32</v>
      </c>
      <c r="H1029" s="178" t="n">
        <f aca="false">F1029*G1029</f>
        <v>53.32</v>
      </c>
      <c r="I1029" s="147"/>
    </row>
    <row r="1030" customFormat="false" ht="14.25" hidden="false" customHeight="true" outlineLevel="0" collapsed="false">
      <c r="A1030" s="142" t="s">
        <v>1486</v>
      </c>
      <c r="D1030" s="158"/>
      <c r="E1030" s="179"/>
      <c r="F1030" s="201" t="n">
        <v>1</v>
      </c>
      <c r="G1030" s="199" t="n">
        <v>3.71</v>
      </c>
      <c r="H1030" s="178" t="n">
        <f aca="false">F1030*G1030</f>
        <v>3.71</v>
      </c>
      <c r="I1030" s="147"/>
    </row>
    <row r="1031" customFormat="false" ht="14.25" hidden="false" customHeight="true" outlineLevel="0" collapsed="false">
      <c r="A1031" s="142" t="s">
        <v>1248</v>
      </c>
      <c r="D1031" s="158"/>
      <c r="E1031" s="179"/>
      <c r="F1031" s="201" t="n">
        <v>1</v>
      </c>
      <c r="G1031" s="199" t="n">
        <v>15.42</v>
      </c>
      <c r="H1031" s="178" t="n">
        <f aca="false">F1031*G1031</f>
        <v>15.42</v>
      </c>
      <c r="I1031" s="147"/>
    </row>
    <row r="1032" customFormat="false" ht="14.25" hidden="false" customHeight="true" outlineLevel="0" collapsed="false">
      <c r="A1032" s="142" t="s">
        <v>1499</v>
      </c>
      <c r="D1032" s="158"/>
      <c r="E1032" s="179"/>
      <c r="F1032" s="201" t="n">
        <v>1</v>
      </c>
      <c r="G1032" s="199" t="n">
        <v>4.02</v>
      </c>
      <c r="H1032" s="178" t="n">
        <f aca="false">F1032*G1032</f>
        <v>4.02</v>
      </c>
      <c r="I1032" s="147"/>
    </row>
    <row r="1033" customFormat="false" ht="14.25" hidden="false" customHeight="true" outlineLevel="0" collapsed="false">
      <c r="A1033" s="142" t="s">
        <v>1500</v>
      </c>
      <c r="D1033" s="158"/>
      <c r="E1033" s="179"/>
      <c r="F1033" s="201" t="n">
        <v>1</v>
      </c>
      <c r="G1033" s="199" t="n">
        <v>9.74</v>
      </c>
      <c r="H1033" s="178" t="n">
        <f aca="false">F1033*G1033</f>
        <v>9.74</v>
      </c>
      <c r="I1033" s="147"/>
    </row>
    <row r="1034" customFormat="false" ht="17.25" hidden="false" customHeight="true" outlineLevel="0" collapsed="false">
      <c r="A1034" s="142" t="s">
        <v>1501</v>
      </c>
      <c r="D1034" s="158"/>
      <c r="E1034" s="179"/>
      <c r="F1034" s="201" t="n">
        <v>1</v>
      </c>
      <c r="G1034" s="199" t="n">
        <v>16.11</v>
      </c>
      <c r="H1034" s="178" t="n">
        <f aca="false">F1034*G1034</f>
        <v>16.11</v>
      </c>
      <c r="I1034" s="147"/>
    </row>
    <row r="1035" customFormat="false" ht="14.25" hidden="false" customHeight="true" outlineLevel="0" collapsed="false">
      <c r="A1035" s="142" t="s">
        <v>1502</v>
      </c>
      <c r="D1035" s="158"/>
      <c r="E1035" s="179"/>
      <c r="F1035" s="201" t="n">
        <v>1</v>
      </c>
      <c r="G1035" s="199" t="n">
        <v>23</v>
      </c>
      <c r="H1035" s="178" t="n">
        <f aca="false">F1035*G1035</f>
        <v>23</v>
      </c>
      <c r="I1035" s="147"/>
    </row>
    <row r="1036" customFormat="false" ht="14.25" hidden="false" customHeight="true" outlineLevel="0" collapsed="false">
      <c r="A1036" s="142" t="s">
        <v>1503</v>
      </c>
      <c r="D1036" s="158"/>
      <c r="E1036" s="179"/>
      <c r="F1036" s="201" t="n">
        <v>1</v>
      </c>
      <c r="G1036" s="199" t="n">
        <v>58.44</v>
      </c>
      <c r="H1036" s="178" t="n">
        <f aca="false">F1036*G1036</f>
        <v>58.44</v>
      </c>
      <c r="I1036" s="147"/>
    </row>
    <row r="1037" customFormat="false" ht="14.25" hidden="false" customHeight="true" outlineLevel="0" collapsed="false">
      <c r="A1037" s="142" t="s">
        <v>1504</v>
      </c>
      <c r="D1037" s="158"/>
      <c r="E1037" s="179"/>
      <c r="F1037" s="201" t="n">
        <v>1</v>
      </c>
      <c r="G1037" s="199" t="n">
        <v>21</v>
      </c>
      <c r="H1037" s="178" t="n">
        <f aca="false">F1037*G1037</f>
        <v>21</v>
      </c>
      <c r="I1037" s="147"/>
    </row>
    <row r="1038" customFormat="false" ht="14.25" hidden="false" customHeight="true" outlineLevel="0" collapsed="false">
      <c r="A1038" s="142" t="s">
        <v>1505</v>
      </c>
      <c r="D1038" s="158"/>
      <c r="E1038" s="179"/>
      <c r="F1038" s="201" t="n">
        <v>1</v>
      </c>
      <c r="G1038" s="199" t="n">
        <v>10.31</v>
      </c>
      <c r="H1038" s="178" t="n">
        <f aca="false">F1038*G1038</f>
        <v>10.31</v>
      </c>
      <c r="I1038" s="147"/>
    </row>
    <row r="1039" customFormat="false" ht="14.25" hidden="false" customHeight="true" outlineLevel="0" collapsed="false">
      <c r="A1039" s="142" t="s">
        <v>1506</v>
      </c>
      <c r="D1039" s="158"/>
      <c r="E1039" s="179"/>
      <c r="F1039" s="201" t="n">
        <v>1</v>
      </c>
      <c r="G1039" s="199" t="n">
        <v>49</v>
      </c>
      <c r="H1039" s="178" t="n">
        <f aca="false">F1039*G1039</f>
        <v>49</v>
      </c>
      <c r="I1039" s="147"/>
    </row>
    <row r="1040" customFormat="false" ht="14.25" hidden="false" customHeight="true" outlineLevel="0" collapsed="false">
      <c r="A1040" s="142" t="s">
        <v>1507</v>
      </c>
      <c r="D1040" s="158"/>
      <c r="E1040" s="179"/>
      <c r="F1040" s="201" t="n">
        <v>1</v>
      </c>
      <c r="G1040" s="199" t="n">
        <v>13.54</v>
      </c>
      <c r="H1040" s="178" t="n">
        <f aca="false">F1040*G1040</f>
        <v>13.54</v>
      </c>
      <c r="I1040" s="147"/>
    </row>
    <row r="1041" customFormat="false" ht="14.25" hidden="false" customHeight="true" outlineLevel="0" collapsed="false">
      <c r="A1041" s="142" t="s">
        <v>1508</v>
      </c>
      <c r="D1041" s="158"/>
      <c r="E1041" s="179"/>
      <c r="F1041" s="201" t="n">
        <v>1</v>
      </c>
      <c r="G1041" s="199" t="n">
        <v>46.16</v>
      </c>
      <c r="H1041" s="178" t="n">
        <f aca="false">F1041*G1041</f>
        <v>46.16</v>
      </c>
      <c r="I1041" s="147"/>
    </row>
    <row r="1042" customFormat="false" ht="14.25" hidden="false" customHeight="true" outlineLevel="0" collapsed="false">
      <c r="A1042" s="142" t="s">
        <v>1509</v>
      </c>
      <c r="D1042" s="158"/>
      <c r="E1042" s="179"/>
      <c r="F1042" s="201" t="n">
        <v>1</v>
      </c>
      <c r="G1042" s="199" t="n">
        <v>25.2</v>
      </c>
      <c r="H1042" s="178" t="n">
        <f aca="false">F1042*G1042</f>
        <v>25.2</v>
      </c>
      <c r="I1042" s="147"/>
    </row>
    <row r="1043" customFormat="false" ht="14.25" hidden="false" customHeight="true" outlineLevel="0" collapsed="false">
      <c r="A1043" s="142" t="s">
        <v>1486</v>
      </c>
      <c r="D1043" s="158"/>
      <c r="E1043" s="179"/>
      <c r="F1043" s="201" t="n">
        <v>1</v>
      </c>
      <c r="G1043" s="199" t="n">
        <v>41.91</v>
      </c>
      <c r="H1043" s="178" t="n">
        <f aca="false">F1043*G1043</f>
        <v>41.91</v>
      </c>
      <c r="I1043" s="147"/>
    </row>
    <row r="1044" customFormat="false" ht="14.25" hidden="false" customHeight="true" outlineLevel="0" collapsed="false">
      <c r="A1044" s="142" t="s">
        <v>1510</v>
      </c>
      <c r="D1044" s="158"/>
      <c r="E1044" s="179"/>
      <c r="F1044" s="201" t="n">
        <v>1</v>
      </c>
      <c r="G1044" s="199" t="n">
        <v>32.35</v>
      </c>
      <c r="H1044" s="178" t="n">
        <f aca="false">F1044*G1044</f>
        <v>32.35</v>
      </c>
      <c r="I1044" s="147"/>
    </row>
    <row r="1045" customFormat="false" ht="14.25" hidden="false" customHeight="true" outlineLevel="0" collapsed="false">
      <c r="C1045" s="144" t="s">
        <v>1511</v>
      </c>
      <c r="D1045" s="158"/>
      <c r="E1045" s="179"/>
      <c r="F1045" s="201"/>
      <c r="G1045" s="199"/>
      <c r="H1045" s="235" t="n">
        <f aca="false">SUM(H1018:H1044)</f>
        <v>613.79</v>
      </c>
      <c r="I1045" s="147"/>
    </row>
    <row r="1046" customFormat="false" ht="14.25" hidden="false" customHeight="true" outlineLevel="0" collapsed="false">
      <c r="D1046" s="158"/>
      <c r="E1046" s="208"/>
      <c r="F1046" s="181"/>
      <c r="G1046" s="225"/>
      <c r="H1046" s="235"/>
      <c r="I1046" s="147"/>
    </row>
    <row r="1047" customFormat="false" ht="14.25" hidden="false" customHeight="true" outlineLevel="0" collapsed="false">
      <c r="A1047" s="243" t="s">
        <v>1352</v>
      </c>
      <c r="D1047" s="158"/>
      <c r="E1047" s="179"/>
      <c r="F1047" s="201" t="s">
        <v>1160</v>
      </c>
      <c r="G1047" s="177" t="s">
        <v>1483</v>
      </c>
      <c r="H1047" s="177" t="s">
        <v>1484</v>
      </c>
      <c r="I1047" s="147"/>
    </row>
    <row r="1048" customFormat="false" ht="14.25" hidden="false" customHeight="true" outlineLevel="0" collapsed="false">
      <c r="A1048" s="142" t="s">
        <v>1512</v>
      </c>
      <c r="D1048" s="158"/>
      <c r="E1048" s="179"/>
      <c r="F1048" s="201" t="n">
        <v>1</v>
      </c>
      <c r="G1048" s="199" t="n">
        <v>9.4</v>
      </c>
      <c r="H1048" s="178" t="n">
        <f aca="false">F1048*G1048</f>
        <v>9.4</v>
      </c>
      <c r="I1048" s="147"/>
    </row>
    <row r="1049" customFormat="false" ht="14.25" hidden="false" customHeight="true" outlineLevel="0" collapsed="false">
      <c r="A1049" s="142" t="s">
        <v>1513</v>
      </c>
      <c r="D1049" s="158"/>
      <c r="E1049" s="179"/>
      <c r="F1049" s="201" t="n">
        <v>1</v>
      </c>
      <c r="G1049" s="199" t="n">
        <v>10.11</v>
      </c>
      <c r="H1049" s="178" t="n">
        <f aca="false">F1049*G1049</f>
        <v>10.11</v>
      </c>
      <c r="I1049" s="147"/>
    </row>
    <row r="1050" customFormat="false" ht="14.25" hidden="false" customHeight="true" outlineLevel="0" collapsed="false">
      <c r="A1050" s="142" t="s">
        <v>1514</v>
      </c>
      <c r="D1050" s="158"/>
      <c r="E1050" s="179"/>
      <c r="F1050" s="201" t="n">
        <v>1</v>
      </c>
      <c r="G1050" s="199" t="n">
        <v>46.51</v>
      </c>
      <c r="H1050" s="178" t="n">
        <f aca="false">F1050*G1050</f>
        <v>46.51</v>
      </c>
      <c r="I1050" s="147"/>
    </row>
    <row r="1051" customFormat="false" ht="14.25" hidden="false" customHeight="true" outlineLevel="0" collapsed="false">
      <c r="A1051" s="142" t="s">
        <v>1515</v>
      </c>
      <c r="D1051" s="158"/>
      <c r="E1051" s="179"/>
      <c r="F1051" s="201" t="n">
        <v>1</v>
      </c>
      <c r="G1051" s="199" t="n">
        <v>18.2</v>
      </c>
      <c r="H1051" s="178" t="n">
        <f aca="false">F1051*G1051</f>
        <v>18.2</v>
      </c>
      <c r="I1051" s="147"/>
    </row>
    <row r="1052" customFormat="false" ht="14.25" hidden="false" customHeight="true" outlineLevel="0" collapsed="false">
      <c r="A1052" s="142" t="s">
        <v>1516</v>
      </c>
      <c r="D1052" s="158"/>
      <c r="E1052" s="179"/>
      <c r="F1052" s="201" t="n">
        <v>1</v>
      </c>
      <c r="G1052" s="199" t="n">
        <v>17.43</v>
      </c>
      <c r="H1052" s="178" t="n">
        <f aca="false">F1052*G1052</f>
        <v>17.43</v>
      </c>
      <c r="I1052" s="147"/>
    </row>
    <row r="1053" customFormat="false" ht="14.25" hidden="false" customHeight="true" outlineLevel="0" collapsed="false">
      <c r="A1053" s="142" t="s">
        <v>1517</v>
      </c>
      <c r="D1053" s="158"/>
      <c r="E1053" s="179"/>
      <c r="F1053" s="201" t="n">
        <v>1</v>
      </c>
      <c r="G1053" s="199" t="n">
        <v>16.13</v>
      </c>
      <c r="H1053" s="178" t="n">
        <f aca="false">F1053*G1053</f>
        <v>16.13</v>
      </c>
      <c r="I1053" s="147"/>
    </row>
    <row r="1054" customFormat="false" ht="14.25" hidden="false" customHeight="true" outlineLevel="0" collapsed="false">
      <c r="A1054" s="142" t="s">
        <v>1518</v>
      </c>
      <c r="D1054" s="158"/>
      <c r="E1054" s="179"/>
      <c r="F1054" s="201" t="n">
        <v>1</v>
      </c>
      <c r="G1054" s="199" t="n">
        <v>15.18</v>
      </c>
      <c r="H1054" s="178" t="n">
        <f aca="false">F1054*G1054</f>
        <v>15.18</v>
      </c>
      <c r="I1054" s="147"/>
    </row>
    <row r="1055" customFormat="false" ht="14.25" hidden="false" customHeight="true" outlineLevel="0" collapsed="false">
      <c r="A1055" s="142" t="s">
        <v>1519</v>
      </c>
      <c r="D1055" s="158"/>
      <c r="E1055" s="179"/>
      <c r="F1055" s="201" t="n">
        <v>1</v>
      </c>
      <c r="G1055" s="199" t="n">
        <v>15.19</v>
      </c>
      <c r="H1055" s="178" t="n">
        <f aca="false">F1055*G1055</f>
        <v>15.19</v>
      </c>
      <c r="I1055" s="147"/>
    </row>
    <row r="1056" customFormat="false" ht="14.25" hidden="false" customHeight="true" outlineLevel="0" collapsed="false">
      <c r="A1056" s="142" t="s">
        <v>1520</v>
      </c>
      <c r="D1056" s="158"/>
      <c r="E1056" s="179"/>
      <c r="F1056" s="201" t="n">
        <v>1</v>
      </c>
      <c r="G1056" s="199" t="n">
        <v>3</v>
      </c>
      <c r="H1056" s="178" t="n">
        <f aca="false">F1056*G1056</f>
        <v>3</v>
      </c>
      <c r="I1056" s="147"/>
    </row>
    <row r="1057" customFormat="false" ht="14.25" hidden="false" customHeight="true" outlineLevel="0" collapsed="false">
      <c r="A1057" s="142" t="s">
        <v>1521</v>
      </c>
      <c r="D1057" s="158"/>
      <c r="E1057" s="179"/>
      <c r="F1057" s="201" t="n">
        <v>1</v>
      </c>
      <c r="G1057" s="199" t="n">
        <v>3</v>
      </c>
      <c r="H1057" s="178" t="n">
        <f aca="false">F1057*G1057</f>
        <v>3</v>
      </c>
      <c r="I1057" s="147"/>
    </row>
    <row r="1058" customFormat="false" ht="14.25" hidden="false" customHeight="true" outlineLevel="0" collapsed="false">
      <c r="A1058" s="142" t="s">
        <v>1522</v>
      </c>
      <c r="D1058" s="158"/>
      <c r="E1058" s="179"/>
      <c r="F1058" s="201" t="n">
        <v>1</v>
      </c>
      <c r="G1058" s="199" t="n">
        <v>17.16</v>
      </c>
      <c r="H1058" s="178" t="n">
        <f aca="false">F1058*G1058</f>
        <v>17.16</v>
      </c>
      <c r="I1058" s="147"/>
    </row>
    <row r="1059" customFormat="false" ht="14.25" hidden="false" customHeight="true" outlineLevel="0" collapsed="false">
      <c r="A1059" s="233" t="s">
        <v>1523</v>
      </c>
      <c r="D1059" s="158"/>
      <c r="E1059" s="179"/>
      <c r="F1059" s="201" t="n">
        <v>1</v>
      </c>
      <c r="G1059" s="199" t="n">
        <v>4.49</v>
      </c>
      <c r="H1059" s="178" t="n">
        <f aca="false">F1059*G1059</f>
        <v>4.49</v>
      </c>
      <c r="I1059" s="147"/>
    </row>
    <row r="1060" customFormat="false" ht="14.25" hidden="false" customHeight="true" outlineLevel="0" collapsed="false">
      <c r="A1060" s="233" t="s">
        <v>1524</v>
      </c>
      <c r="D1060" s="158"/>
      <c r="E1060" s="179"/>
      <c r="F1060" s="201" t="n">
        <v>1</v>
      </c>
      <c r="G1060" s="199" t="n">
        <v>4.49</v>
      </c>
      <c r="H1060" s="178" t="n">
        <f aca="false">F1060*G1060</f>
        <v>4.49</v>
      </c>
      <c r="I1060" s="147"/>
    </row>
    <row r="1061" customFormat="false" ht="14.25" hidden="false" customHeight="true" outlineLevel="0" collapsed="false">
      <c r="A1061" s="233" t="s">
        <v>1486</v>
      </c>
      <c r="D1061" s="158"/>
      <c r="E1061" s="179"/>
      <c r="F1061" s="201" t="n">
        <v>1</v>
      </c>
      <c r="G1061" s="199" t="n">
        <v>2.34</v>
      </c>
      <c r="H1061" s="178" t="n">
        <f aca="false">F1061*G1061</f>
        <v>2.34</v>
      </c>
      <c r="I1061" s="147"/>
    </row>
    <row r="1062" customFormat="false" ht="14.25" hidden="false" customHeight="true" outlineLevel="0" collapsed="false">
      <c r="A1062" s="233" t="s">
        <v>1248</v>
      </c>
      <c r="D1062" s="158"/>
      <c r="E1062" s="179"/>
      <c r="F1062" s="201" t="n">
        <v>1</v>
      </c>
      <c r="G1062" s="199" t="n">
        <v>4.19</v>
      </c>
      <c r="H1062" s="178" t="n">
        <f aca="false">F1062*G1062</f>
        <v>4.19</v>
      </c>
      <c r="I1062" s="147"/>
    </row>
    <row r="1063" customFormat="false" ht="14.25" hidden="false" customHeight="true" outlineLevel="0" collapsed="false">
      <c r="A1063" s="233" t="s">
        <v>1525</v>
      </c>
      <c r="D1063" s="158"/>
      <c r="E1063" s="179"/>
      <c r="F1063" s="201" t="n">
        <v>1</v>
      </c>
      <c r="G1063" s="199" t="n">
        <v>6</v>
      </c>
      <c r="H1063" s="178" t="n">
        <f aca="false">F1063*G1063</f>
        <v>6</v>
      </c>
      <c r="I1063" s="147"/>
    </row>
    <row r="1064" customFormat="false" ht="14.25" hidden="false" customHeight="true" outlineLevel="0" collapsed="false">
      <c r="A1064" s="233" t="s">
        <v>1526</v>
      </c>
      <c r="D1064" s="158"/>
      <c r="E1064" s="179"/>
      <c r="F1064" s="201" t="n">
        <v>1</v>
      </c>
      <c r="G1064" s="199" t="n">
        <v>39.72</v>
      </c>
      <c r="H1064" s="178" t="n">
        <f aca="false">F1064*G1064</f>
        <v>39.72</v>
      </c>
      <c r="I1064" s="147"/>
    </row>
    <row r="1065" customFormat="false" ht="14.25" hidden="false" customHeight="true" outlineLevel="0" collapsed="false">
      <c r="A1065" s="233" t="s">
        <v>1502</v>
      </c>
      <c r="D1065" s="158"/>
      <c r="E1065" s="179"/>
      <c r="F1065" s="201" t="n">
        <v>1</v>
      </c>
      <c r="G1065" s="199" t="n">
        <v>25.34</v>
      </c>
      <c r="H1065" s="178" t="n">
        <f aca="false">F1065*G1065</f>
        <v>25.34</v>
      </c>
      <c r="I1065" s="147"/>
    </row>
    <row r="1066" customFormat="false" ht="14.25" hidden="false" customHeight="true" outlineLevel="0" collapsed="false">
      <c r="A1066" s="233" t="s">
        <v>1527</v>
      </c>
      <c r="D1066" s="158"/>
      <c r="E1066" s="179"/>
      <c r="F1066" s="201" t="n">
        <v>1</v>
      </c>
      <c r="G1066" s="199" t="n">
        <v>32.8</v>
      </c>
      <c r="H1066" s="178" t="n">
        <f aca="false">F1066*G1066</f>
        <v>32.8</v>
      </c>
      <c r="I1066" s="147"/>
    </row>
    <row r="1067" customFormat="false" ht="14.25" hidden="false" customHeight="true" outlineLevel="0" collapsed="false">
      <c r="A1067" s="233" t="s">
        <v>1528</v>
      </c>
      <c r="D1067" s="158"/>
      <c r="E1067" s="179"/>
      <c r="F1067" s="201" t="n">
        <v>1</v>
      </c>
      <c r="G1067" s="199" t="n">
        <v>11.49</v>
      </c>
      <c r="H1067" s="178" t="n">
        <f aca="false">F1067*G1067</f>
        <v>11.49</v>
      </c>
      <c r="I1067" s="147"/>
    </row>
    <row r="1068" customFormat="false" ht="14.25" hidden="false" customHeight="true" outlineLevel="0" collapsed="false">
      <c r="A1068" s="233" t="s">
        <v>1529</v>
      </c>
      <c r="D1068" s="158"/>
      <c r="E1068" s="179"/>
      <c r="F1068" s="201" t="n">
        <v>1</v>
      </c>
      <c r="G1068" s="199" t="n">
        <v>32.03</v>
      </c>
      <c r="H1068" s="178" t="n">
        <f aca="false">F1068*G1068</f>
        <v>32.03</v>
      </c>
      <c r="I1068" s="147"/>
    </row>
    <row r="1069" customFormat="false" ht="14.25" hidden="false" customHeight="true" outlineLevel="0" collapsed="false">
      <c r="A1069" s="233" t="s">
        <v>1530</v>
      </c>
      <c r="D1069" s="158"/>
      <c r="E1069" s="179"/>
      <c r="F1069" s="201" t="n">
        <v>1</v>
      </c>
      <c r="G1069" s="199" t="n">
        <v>7.85</v>
      </c>
      <c r="H1069" s="178" t="n">
        <f aca="false">F1069*G1069</f>
        <v>7.85</v>
      </c>
      <c r="I1069" s="147"/>
    </row>
    <row r="1070" customFormat="false" ht="14.25" hidden="false" customHeight="true" outlineLevel="0" collapsed="false">
      <c r="A1070" s="233" t="s">
        <v>1531</v>
      </c>
      <c r="D1070" s="158"/>
      <c r="E1070" s="179"/>
      <c r="F1070" s="201" t="n">
        <v>1</v>
      </c>
      <c r="G1070" s="199" t="n">
        <v>7.85</v>
      </c>
      <c r="H1070" s="178" t="n">
        <f aca="false">F1070*G1070</f>
        <v>7.85</v>
      </c>
      <c r="I1070" s="147"/>
    </row>
    <row r="1071" customFormat="false" ht="14.25" hidden="false" customHeight="true" outlineLevel="0" collapsed="false">
      <c r="A1071" s="233" t="s">
        <v>1248</v>
      </c>
      <c r="D1071" s="158"/>
      <c r="E1071" s="179"/>
      <c r="F1071" s="201" t="n">
        <v>1</v>
      </c>
      <c r="G1071" s="199" t="n">
        <v>11.7</v>
      </c>
      <c r="H1071" s="178" t="n">
        <f aca="false">F1071*G1071</f>
        <v>11.7</v>
      </c>
      <c r="I1071" s="147"/>
    </row>
    <row r="1072" customFormat="false" ht="14.25" hidden="false" customHeight="true" outlineLevel="0" collapsed="false">
      <c r="A1072" s="233" t="s">
        <v>1489</v>
      </c>
      <c r="D1072" s="158"/>
      <c r="E1072" s="179"/>
      <c r="F1072" s="201" t="n">
        <v>1</v>
      </c>
      <c r="G1072" s="199" t="n">
        <v>11.83</v>
      </c>
      <c r="H1072" s="178" t="n">
        <f aca="false">F1072*G1072</f>
        <v>11.83</v>
      </c>
      <c r="I1072" s="147"/>
    </row>
    <row r="1073" customFormat="false" ht="14.25" hidden="false" customHeight="true" outlineLevel="0" collapsed="false">
      <c r="A1073" s="233" t="s">
        <v>1532</v>
      </c>
      <c r="D1073" s="158"/>
      <c r="E1073" s="179"/>
      <c r="F1073" s="201" t="n">
        <v>1</v>
      </c>
      <c r="G1073" s="199" t="n">
        <v>15.91</v>
      </c>
      <c r="H1073" s="178" t="n">
        <f aca="false">F1073*G1073</f>
        <v>15.91</v>
      </c>
      <c r="I1073" s="147"/>
    </row>
    <row r="1074" customFormat="false" ht="14.25" hidden="false" customHeight="true" outlineLevel="0" collapsed="false">
      <c r="A1074" s="233" t="s">
        <v>1533</v>
      </c>
      <c r="D1074" s="158"/>
      <c r="E1074" s="179"/>
      <c r="F1074" s="201" t="n">
        <v>1</v>
      </c>
      <c r="G1074" s="199" t="n">
        <v>56.55</v>
      </c>
      <c r="H1074" s="178" t="n">
        <f aca="false">F1074*G1074</f>
        <v>56.55</v>
      </c>
      <c r="I1074" s="147"/>
    </row>
    <row r="1075" customFormat="false" ht="14.25" hidden="false" customHeight="true" outlineLevel="0" collapsed="false">
      <c r="A1075" s="233" t="s">
        <v>1510</v>
      </c>
      <c r="D1075" s="158"/>
      <c r="E1075" s="179"/>
      <c r="F1075" s="201" t="n">
        <v>1</v>
      </c>
      <c r="G1075" s="199" t="n">
        <v>99.28</v>
      </c>
      <c r="H1075" s="178" t="n">
        <f aca="false">F1075*G1075</f>
        <v>99.28</v>
      </c>
      <c r="I1075" s="147"/>
    </row>
    <row r="1076" customFormat="false" ht="14.25" hidden="false" customHeight="true" outlineLevel="0" collapsed="false">
      <c r="A1076" s="233"/>
      <c r="C1076" s="144" t="s">
        <v>1273</v>
      </c>
      <c r="D1076" s="158"/>
      <c r="E1076" s="179"/>
      <c r="F1076" s="201"/>
      <c r="G1076" s="199"/>
      <c r="H1076" s="235" t="n">
        <f aca="false">SUM(H1048:H1075)</f>
        <v>545.17</v>
      </c>
      <c r="I1076" s="147"/>
    </row>
    <row r="1077" customFormat="false" ht="14.25" hidden="false" customHeight="true" outlineLevel="0" collapsed="false">
      <c r="A1077" s="233"/>
      <c r="D1077" s="149"/>
      <c r="E1077" s="352"/>
      <c r="F1077" s="200"/>
      <c r="G1077" s="213"/>
      <c r="H1077" s="200"/>
      <c r="I1077" s="147"/>
    </row>
    <row r="1078" customFormat="false" ht="14.25" hidden="false" customHeight="true" outlineLevel="0" collapsed="false">
      <c r="A1078" s="233"/>
      <c r="B1078" s="160" t="s">
        <v>1158</v>
      </c>
      <c r="D1078" s="149"/>
      <c r="E1078" s="352"/>
      <c r="F1078" s="200"/>
      <c r="G1078" s="213"/>
      <c r="H1078" s="353" t="n">
        <f aca="false">H1015+H1045+H1076</f>
        <v>1886.37</v>
      </c>
      <c r="I1078" s="147"/>
    </row>
    <row r="1079" customFormat="false" ht="14.25" hidden="false" customHeight="true" outlineLevel="0" collapsed="false">
      <c r="A1079" s="150" t="s">
        <v>256</v>
      </c>
      <c r="B1079" s="151" t="s">
        <v>257</v>
      </c>
      <c r="C1079" s="152"/>
      <c r="D1079" s="149"/>
      <c r="E1079" s="149"/>
      <c r="F1079" s="264"/>
      <c r="G1079" s="180"/>
      <c r="H1079" s="181"/>
      <c r="I1079" s="147"/>
    </row>
    <row r="1080" customFormat="false" ht="14.25" hidden="false" customHeight="true" outlineLevel="0" collapsed="false">
      <c r="B1080" s="216"/>
      <c r="C1080" s="161"/>
      <c r="D1080" s="251"/>
      <c r="E1080" s="337"/>
      <c r="F1080" s="354"/>
      <c r="G1080" s="253"/>
      <c r="H1080" s="354"/>
      <c r="I1080" s="147"/>
    </row>
    <row r="1081" customFormat="false" ht="27.75" hidden="false" customHeight="true" outlineLevel="0" collapsed="false">
      <c r="A1081" s="150" t="s">
        <v>258</v>
      </c>
      <c r="B1081" s="355" t="s">
        <v>1534</v>
      </c>
      <c r="C1081" s="152" t="s">
        <v>1084</v>
      </c>
      <c r="D1081" s="149" t="n">
        <f aca="false">H1134</f>
        <v>798.69</v>
      </c>
      <c r="E1081" s="149"/>
      <c r="F1081" s="264"/>
      <c r="G1081" s="197"/>
      <c r="H1081" s="198"/>
      <c r="I1081" s="147"/>
    </row>
    <row r="1082" customFormat="false" ht="14.25" hidden="false" customHeight="true" outlineLevel="0" collapsed="false">
      <c r="A1082" s="233" t="s">
        <v>1156</v>
      </c>
      <c r="B1082" s="234"/>
      <c r="D1082" s="158"/>
      <c r="E1082" s="179"/>
      <c r="F1082" s="201"/>
      <c r="G1082" s="148" t="s">
        <v>1155</v>
      </c>
      <c r="H1082" s="148"/>
      <c r="I1082" s="147"/>
    </row>
    <row r="1083" customFormat="false" ht="14.25" hidden="false" customHeight="true" outlineLevel="0" collapsed="false">
      <c r="A1083" s="243" t="s">
        <v>1488</v>
      </c>
      <c r="B1083" s="234"/>
      <c r="D1083" s="158"/>
      <c r="E1083" s="179" t="s">
        <v>1241</v>
      </c>
      <c r="F1083" s="201" t="s">
        <v>1160</v>
      </c>
      <c r="G1083" s="177" t="s">
        <v>1483</v>
      </c>
      <c r="H1083" s="177" t="s">
        <v>1484</v>
      </c>
      <c r="I1083" s="147"/>
    </row>
    <row r="1084" customFormat="false" ht="14.25" hidden="false" customHeight="true" outlineLevel="0" collapsed="false">
      <c r="A1084" s="142" t="s">
        <v>1248</v>
      </c>
      <c r="D1084" s="158"/>
      <c r="E1084" s="179" t="n">
        <v>1</v>
      </c>
      <c r="F1084" s="201" t="n">
        <v>1</v>
      </c>
      <c r="G1084" s="199" t="n">
        <v>15.42</v>
      </c>
      <c r="H1084" s="178" t="n">
        <f aca="false">F1084*G1084</f>
        <v>15.42</v>
      </c>
      <c r="I1084" s="147"/>
    </row>
    <row r="1085" customFormat="false" ht="14.25" hidden="false" customHeight="true" outlineLevel="0" collapsed="false">
      <c r="A1085" s="142" t="s">
        <v>1499</v>
      </c>
      <c r="D1085" s="158"/>
      <c r="E1085" s="179" t="n">
        <v>1</v>
      </c>
      <c r="F1085" s="201" t="n">
        <v>1</v>
      </c>
      <c r="G1085" s="199" t="n">
        <v>4.02</v>
      </c>
      <c r="H1085" s="178" t="n">
        <f aca="false">F1085*G1085</f>
        <v>4.02</v>
      </c>
      <c r="I1085" s="147"/>
    </row>
    <row r="1086" customFormat="false" ht="14.25" hidden="false" customHeight="true" outlineLevel="0" collapsed="false">
      <c r="A1086" s="142" t="s">
        <v>1498</v>
      </c>
      <c r="B1086" s="234"/>
      <c r="D1086" s="158"/>
      <c r="E1086" s="179" t="n">
        <v>1</v>
      </c>
      <c r="F1086" s="201" t="n">
        <v>1</v>
      </c>
      <c r="G1086" s="199" t="n">
        <v>53.32</v>
      </c>
      <c r="H1086" s="178" t="n">
        <f aca="false">E1086*F1086*G1086</f>
        <v>53.32</v>
      </c>
      <c r="I1086" s="147"/>
    </row>
    <row r="1087" customFormat="false" ht="14.25" hidden="false" customHeight="true" outlineLevel="0" collapsed="false">
      <c r="A1087" s="142" t="s">
        <v>1490</v>
      </c>
      <c r="B1087" s="234"/>
      <c r="D1087" s="158"/>
      <c r="E1087" s="179" t="n">
        <v>1</v>
      </c>
      <c r="F1087" s="201" t="n">
        <v>1</v>
      </c>
      <c r="G1087" s="199" t="n">
        <v>18.14</v>
      </c>
      <c r="H1087" s="178" t="n">
        <f aca="false">E1087*F1087*G1087</f>
        <v>18.14</v>
      </c>
      <c r="I1087" s="147"/>
    </row>
    <row r="1088" customFormat="false" ht="14.25" hidden="false" customHeight="true" outlineLevel="0" collapsed="false">
      <c r="A1088" s="142" t="s">
        <v>1489</v>
      </c>
      <c r="B1088" s="234"/>
      <c r="D1088" s="158"/>
      <c r="E1088" s="179" t="n">
        <v>1</v>
      </c>
      <c r="F1088" s="201" t="n">
        <v>1</v>
      </c>
      <c r="G1088" s="199" t="n">
        <v>14.85</v>
      </c>
      <c r="H1088" s="178" t="n">
        <f aca="false">E1088*F1088*G1088</f>
        <v>14.85</v>
      </c>
      <c r="I1088" s="147"/>
    </row>
    <row r="1089" customFormat="false" ht="14.25" hidden="false" customHeight="true" outlineLevel="0" collapsed="false">
      <c r="A1089" s="142" t="s">
        <v>1491</v>
      </c>
      <c r="B1089" s="234"/>
      <c r="D1089" s="158"/>
      <c r="E1089" s="179" t="n">
        <v>1</v>
      </c>
      <c r="F1089" s="201" t="n">
        <v>1</v>
      </c>
      <c r="G1089" s="199" t="n">
        <v>34.34</v>
      </c>
      <c r="H1089" s="178" t="n">
        <f aca="false">E1089*F1089*G1089</f>
        <v>34.34</v>
      </c>
      <c r="I1089" s="147"/>
    </row>
    <row r="1090" customFormat="false" ht="14.25" hidden="false" customHeight="true" outlineLevel="0" collapsed="false">
      <c r="A1090" s="142" t="s">
        <v>1492</v>
      </c>
      <c r="B1090" s="234"/>
      <c r="D1090" s="158"/>
      <c r="E1090" s="179" t="n">
        <v>1</v>
      </c>
      <c r="F1090" s="201" t="n">
        <v>1</v>
      </c>
      <c r="G1090" s="199" t="n">
        <v>6.34</v>
      </c>
      <c r="H1090" s="178" t="n">
        <f aca="false">E1090*F1090*G1090</f>
        <v>6.34</v>
      </c>
      <c r="I1090" s="147"/>
    </row>
    <row r="1091" customFormat="false" ht="14.25" hidden="false" customHeight="true" outlineLevel="0" collapsed="false">
      <c r="A1091" s="142" t="s">
        <v>1493</v>
      </c>
      <c r="B1091" s="234"/>
      <c r="D1091" s="158"/>
      <c r="E1091" s="179" t="n">
        <v>1</v>
      </c>
      <c r="F1091" s="201" t="n">
        <v>1</v>
      </c>
      <c r="G1091" s="199" t="n">
        <v>10.81</v>
      </c>
      <c r="H1091" s="178" t="n">
        <f aca="false">E1091*F1091*G1091</f>
        <v>10.81</v>
      </c>
      <c r="I1091" s="147"/>
    </row>
    <row r="1092" customFormat="false" ht="14.25" hidden="false" customHeight="true" outlineLevel="0" collapsed="false">
      <c r="A1092" s="142" t="s">
        <v>1494</v>
      </c>
      <c r="B1092" s="234"/>
      <c r="D1092" s="158"/>
      <c r="E1092" s="179" t="n">
        <v>1</v>
      </c>
      <c r="F1092" s="201" t="n">
        <v>1</v>
      </c>
      <c r="G1092" s="199" t="n">
        <v>16.13</v>
      </c>
      <c r="H1092" s="178" t="n">
        <f aca="false">E1092*F1092*G1092</f>
        <v>16.13</v>
      </c>
      <c r="I1092" s="147"/>
    </row>
    <row r="1093" customFormat="false" ht="14.25" hidden="false" customHeight="true" outlineLevel="0" collapsed="false">
      <c r="A1093" s="142" t="s">
        <v>1535</v>
      </c>
      <c r="B1093" s="234"/>
      <c r="D1093" s="158"/>
      <c r="E1093" s="179" t="n">
        <v>1</v>
      </c>
      <c r="F1093" s="201" t="n">
        <v>1</v>
      </c>
      <c r="G1093" s="199" t="n">
        <v>15.18</v>
      </c>
      <c r="H1093" s="178" t="n">
        <f aca="false">E1093*F1093*G1093</f>
        <v>15.18</v>
      </c>
      <c r="I1093" s="147"/>
    </row>
    <row r="1094" customFormat="false" ht="14.25" hidden="false" customHeight="true" outlineLevel="0" collapsed="false">
      <c r="A1094" s="142" t="s">
        <v>1495</v>
      </c>
      <c r="B1094" s="234"/>
      <c r="D1094" s="158"/>
      <c r="E1094" s="179" t="n">
        <v>1</v>
      </c>
      <c r="F1094" s="201" t="n">
        <v>1</v>
      </c>
      <c r="G1094" s="199" t="n">
        <v>3</v>
      </c>
      <c r="H1094" s="178" t="n">
        <f aca="false">E1094*F1094*G1094</f>
        <v>3</v>
      </c>
      <c r="I1094" s="147"/>
    </row>
    <row r="1095" customFormat="false" ht="14.25" hidden="false" customHeight="true" outlineLevel="0" collapsed="false">
      <c r="A1095" s="142" t="s">
        <v>1536</v>
      </c>
      <c r="B1095" s="234"/>
      <c r="D1095" s="158"/>
      <c r="E1095" s="179" t="n">
        <v>1</v>
      </c>
      <c r="F1095" s="201" t="n">
        <v>1</v>
      </c>
      <c r="G1095" s="199" t="n">
        <v>15.19</v>
      </c>
      <c r="H1095" s="178" t="n">
        <f aca="false">E1095*F1095*G1095</f>
        <v>15.19</v>
      </c>
      <c r="I1095" s="147"/>
    </row>
    <row r="1096" customFormat="false" ht="14.25" hidden="false" customHeight="true" outlineLevel="0" collapsed="false">
      <c r="A1096" s="142" t="s">
        <v>1496</v>
      </c>
      <c r="B1096" s="234"/>
      <c r="D1096" s="158"/>
      <c r="E1096" s="179" t="n">
        <v>1</v>
      </c>
      <c r="F1096" s="201" t="n">
        <v>1</v>
      </c>
      <c r="G1096" s="199" t="n">
        <v>3</v>
      </c>
      <c r="H1096" s="178" t="n">
        <f aca="false">E1096*F1096*G1096</f>
        <v>3</v>
      </c>
      <c r="I1096" s="147"/>
    </row>
    <row r="1097" customFormat="false" ht="14.25" hidden="false" customHeight="true" outlineLevel="0" collapsed="false">
      <c r="A1097" s="142" t="s">
        <v>1501</v>
      </c>
      <c r="B1097" s="234"/>
      <c r="D1097" s="158"/>
      <c r="E1097" s="179" t="n">
        <v>1</v>
      </c>
      <c r="F1097" s="201" t="n">
        <v>1</v>
      </c>
      <c r="G1097" s="199" t="n">
        <v>16.11</v>
      </c>
      <c r="H1097" s="178" t="n">
        <f aca="false">E1097*F1097*G1097</f>
        <v>16.11</v>
      </c>
      <c r="I1097" s="147"/>
    </row>
    <row r="1098" customFormat="false" ht="14.25" hidden="false" customHeight="true" outlineLevel="0" collapsed="false">
      <c r="A1098" s="142" t="s">
        <v>1503</v>
      </c>
      <c r="B1098" s="234"/>
      <c r="D1098" s="158"/>
      <c r="E1098" s="179" t="n">
        <v>1</v>
      </c>
      <c r="F1098" s="201" t="n">
        <v>1</v>
      </c>
      <c r="G1098" s="199" t="n">
        <v>58.44</v>
      </c>
      <c r="H1098" s="178" t="n">
        <f aca="false">E1098*F1098*G1098</f>
        <v>58.44</v>
      </c>
      <c r="I1098" s="147"/>
    </row>
    <row r="1099" customFormat="false" ht="14.25" hidden="false" customHeight="true" outlineLevel="0" collapsed="false">
      <c r="A1099" s="142" t="s">
        <v>1504</v>
      </c>
      <c r="B1099" s="234"/>
      <c r="D1099" s="158"/>
      <c r="E1099" s="179" t="n">
        <v>1</v>
      </c>
      <c r="F1099" s="201" t="n">
        <v>1</v>
      </c>
      <c r="G1099" s="199" t="n">
        <v>21</v>
      </c>
      <c r="H1099" s="178" t="n">
        <f aca="false">E1099*F1099*G1099</f>
        <v>21</v>
      </c>
      <c r="I1099" s="147"/>
    </row>
    <row r="1100" customFormat="false" ht="14.25" hidden="false" customHeight="true" outlineLevel="0" collapsed="false">
      <c r="A1100" s="142" t="s">
        <v>1505</v>
      </c>
      <c r="B1100" s="234"/>
      <c r="D1100" s="158"/>
      <c r="E1100" s="179" t="n">
        <v>1</v>
      </c>
      <c r="F1100" s="201" t="n">
        <v>1</v>
      </c>
      <c r="G1100" s="199" t="n">
        <v>10.31</v>
      </c>
      <c r="H1100" s="178" t="n">
        <f aca="false">E1100*F1100*G1100</f>
        <v>10.31</v>
      </c>
      <c r="I1100" s="147"/>
    </row>
    <row r="1101" customFormat="false" ht="14.25" hidden="false" customHeight="true" outlineLevel="0" collapsed="false">
      <c r="A1101" s="142" t="s">
        <v>1507</v>
      </c>
      <c r="B1101" s="234"/>
      <c r="D1101" s="158"/>
      <c r="E1101" s="179" t="n">
        <v>1</v>
      </c>
      <c r="F1101" s="201" t="n">
        <v>1</v>
      </c>
      <c r="G1101" s="199" t="n">
        <v>13.54</v>
      </c>
      <c r="H1101" s="178" t="n">
        <f aca="false">E1101*F1101*G1101</f>
        <v>13.54</v>
      </c>
      <c r="I1101" s="147"/>
    </row>
    <row r="1102" customFormat="false" ht="14.25" hidden="false" customHeight="true" outlineLevel="0" collapsed="false">
      <c r="A1102" s="142" t="s">
        <v>1506</v>
      </c>
      <c r="B1102" s="234"/>
      <c r="D1102" s="158"/>
      <c r="E1102" s="179" t="n">
        <v>1</v>
      </c>
      <c r="F1102" s="201" t="n">
        <v>1</v>
      </c>
      <c r="G1102" s="199" t="n">
        <v>49</v>
      </c>
      <c r="H1102" s="178" t="n">
        <f aca="false">E1102*F1102*G1102</f>
        <v>49</v>
      </c>
      <c r="I1102" s="147"/>
    </row>
    <row r="1103" customFormat="false" ht="14.25" hidden="false" customHeight="true" outlineLevel="0" collapsed="false">
      <c r="B1103" s="234"/>
      <c r="C1103" s="144" t="s">
        <v>1487</v>
      </c>
      <c r="D1103" s="158"/>
      <c r="E1103" s="179"/>
      <c r="F1103" s="201"/>
      <c r="G1103" s="199"/>
      <c r="H1103" s="235" t="n">
        <f aca="false">SUM(H1084:H1102)</f>
        <v>378.14</v>
      </c>
      <c r="I1103" s="147"/>
    </row>
    <row r="1104" customFormat="false" ht="14.25" hidden="false" customHeight="true" outlineLevel="0" collapsed="false">
      <c r="A1104" s="243"/>
      <c r="B1104" s="234"/>
      <c r="D1104" s="158"/>
      <c r="E1104" s="179"/>
      <c r="F1104" s="201"/>
      <c r="G1104" s="199"/>
      <c r="H1104" s="178"/>
      <c r="I1104" s="147"/>
    </row>
    <row r="1105" customFormat="false" ht="14.25" hidden="false" customHeight="true" outlineLevel="0" collapsed="false">
      <c r="B1105" s="234"/>
      <c r="D1105" s="158"/>
      <c r="E1105" s="179"/>
      <c r="F1105" s="201"/>
      <c r="G1105" s="148" t="s">
        <v>1155</v>
      </c>
      <c r="H1105" s="148"/>
      <c r="I1105" s="147"/>
    </row>
    <row r="1106" customFormat="false" ht="14.25" hidden="false" customHeight="true" outlineLevel="0" collapsed="false">
      <c r="A1106" s="243" t="s">
        <v>1352</v>
      </c>
      <c r="B1106" s="234"/>
      <c r="D1106" s="158"/>
      <c r="E1106" s="179" t="s">
        <v>1241</v>
      </c>
      <c r="F1106" s="201" t="s">
        <v>1160</v>
      </c>
      <c r="G1106" s="177" t="s">
        <v>1483</v>
      </c>
      <c r="H1106" s="177" t="s">
        <v>1484</v>
      </c>
      <c r="I1106" s="147"/>
    </row>
    <row r="1107" customFormat="false" ht="14.25" hidden="false" customHeight="true" outlineLevel="0" collapsed="false">
      <c r="A1107" s="142" t="s">
        <v>1537</v>
      </c>
      <c r="B1107" s="234"/>
      <c r="D1107" s="158"/>
      <c r="E1107" s="173" t="n">
        <v>1</v>
      </c>
      <c r="F1107" s="201" t="n">
        <v>1</v>
      </c>
      <c r="G1107" s="199" t="n">
        <v>9.4</v>
      </c>
      <c r="H1107" s="178" t="n">
        <f aca="false">E1107*F1107*G1107</f>
        <v>9.4</v>
      </c>
      <c r="I1107" s="147"/>
    </row>
    <row r="1108" customFormat="false" ht="14.25" hidden="false" customHeight="true" outlineLevel="0" collapsed="false">
      <c r="A1108" s="142" t="s">
        <v>1513</v>
      </c>
      <c r="B1108" s="234"/>
      <c r="D1108" s="158"/>
      <c r="E1108" s="173" t="n">
        <v>1</v>
      </c>
      <c r="F1108" s="201" t="n">
        <v>1</v>
      </c>
      <c r="G1108" s="199" t="n">
        <v>10.11</v>
      </c>
      <c r="H1108" s="178" t="n">
        <f aca="false">E1108*F1108*G1108</f>
        <v>10.11</v>
      </c>
      <c r="I1108" s="147"/>
    </row>
    <row r="1109" customFormat="false" ht="14.25" hidden="false" customHeight="true" outlineLevel="0" collapsed="false">
      <c r="A1109" s="142" t="s">
        <v>1514</v>
      </c>
      <c r="B1109" s="234"/>
      <c r="D1109" s="158"/>
      <c r="E1109" s="173" t="n">
        <v>1</v>
      </c>
      <c r="F1109" s="201" t="n">
        <v>1</v>
      </c>
      <c r="G1109" s="199" t="n">
        <v>46.51</v>
      </c>
      <c r="H1109" s="178" t="n">
        <f aca="false">E1109*F1109*G1109</f>
        <v>46.51</v>
      </c>
      <c r="I1109" s="147"/>
    </row>
    <row r="1110" customFormat="false" ht="14.25" hidden="false" customHeight="true" outlineLevel="0" collapsed="false">
      <c r="A1110" s="142" t="s">
        <v>1515</v>
      </c>
      <c r="B1110" s="234"/>
      <c r="D1110" s="158"/>
      <c r="E1110" s="173" t="n">
        <v>1</v>
      </c>
      <c r="F1110" s="201" t="n">
        <v>1</v>
      </c>
      <c r="G1110" s="199" t="n">
        <v>18.2</v>
      </c>
      <c r="H1110" s="178" t="n">
        <f aca="false">E1110*F1110*G1110</f>
        <v>18.2</v>
      </c>
      <c r="I1110" s="147"/>
    </row>
    <row r="1111" customFormat="false" ht="14.25" hidden="false" customHeight="true" outlineLevel="0" collapsed="false">
      <c r="A1111" s="142" t="s">
        <v>1538</v>
      </c>
      <c r="B1111" s="234"/>
      <c r="D1111" s="158"/>
      <c r="E1111" s="173" t="n">
        <v>1</v>
      </c>
      <c r="F1111" s="201" t="n">
        <v>1</v>
      </c>
      <c r="G1111" s="199" t="n">
        <v>17.16</v>
      </c>
      <c r="H1111" s="178" t="n">
        <f aca="false">E1111*F1111*G1111</f>
        <v>17.16</v>
      </c>
      <c r="I1111" s="147"/>
    </row>
    <row r="1112" customFormat="false" ht="14.25" hidden="false" customHeight="true" outlineLevel="0" collapsed="false">
      <c r="A1112" s="142" t="s">
        <v>1465</v>
      </c>
      <c r="B1112" s="234"/>
      <c r="D1112" s="158"/>
      <c r="E1112" s="173" t="n">
        <v>1</v>
      </c>
      <c r="F1112" s="201" t="n">
        <v>1</v>
      </c>
      <c r="G1112" s="199" t="n">
        <v>4.49</v>
      </c>
      <c r="H1112" s="178" t="n">
        <f aca="false">E1112*F1112*G1112</f>
        <v>4.49</v>
      </c>
      <c r="I1112" s="147"/>
    </row>
    <row r="1113" customFormat="false" ht="14.25" hidden="false" customHeight="true" outlineLevel="0" collapsed="false">
      <c r="A1113" s="142" t="s">
        <v>1539</v>
      </c>
      <c r="B1113" s="234"/>
      <c r="D1113" s="158"/>
      <c r="E1113" s="173" t="n">
        <v>1</v>
      </c>
      <c r="F1113" s="201" t="n">
        <v>1</v>
      </c>
      <c r="G1113" s="199" t="n">
        <v>4.49</v>
      </c>
      <c r="H1113" s="178" t="n">
        <f aca="false">E1113*F1113*G1113</f>
        <v>4.49</v>
      </c>
      <c r="I1113" s="147"/>
    </row>
    <row r="1114" customFormat="false" ht="14.25" hidden="false" customHeight="true" outlineLevel="0" collapsed="false">
      <c r="A1114" s="142" t="s">
        <v>1516</v>
      </c>
      <c r="B1114" s="234"/>
      <c r="D1114" s="158"/>
      <c r="E1114" s="173" t="n">
        <v>1</v>
      </c>
      <c r="F1114" s="201" t="n">
        <v>1</v>
      </c>
      <c r="G1114" s="199" t="n">
        <v>17.43</v>
      </c>
      <c r="H1114" s="178" t="n">
        <f aca="false">E1114*F1114*G1114</f>
        <v>17.43</v>
      </c>
      <c r="I1114" s="147"/>
    </row>
    <row r="1115" customFormat="false" ht="14.25" hidden="false" customHeight="true" outlineLevel="0" collapsed="false">
      <c r="A1115" s="142" t="s">
        <v>1517</v>
      </c>
      <c r="B1115" s="234"/>
      <c r="D1115" s="158"/>
      <c r="E1115" s="173" t="n">
        <v>1</v>
      </c>
      <c r="F1115" s="201" t="n">
        <v>1</v>
      </c>
      <c r="G1115" s="199" t="n">
        <v>16.13</v>
      </c>
      <c r="H1115" s="178" t="n">
        <f aca="false">E1115*F1115*G1115</f>
        <v>16.13</v>
      </c>
      <c r="I1115" s="147"/>
    </row>
    <row r="1116" customFormat="false" ht="14.25" hidden="false" customHeight="true" outlineLevel="0" collapsed="false">
      <c r="A1116" s="142" t="s">
        <v>1540</v>
      </c>
      <c r="B1116" s="234"/>
      <c r="D1116" s="158"/>
      <c r="E1116" s="173" t="n">
        <v>1</v>
      </c>
      <c r="F1116" s="201" t="n">
        <v>1</v>
      </c>
      <c r="G1116" s="199" t="n">
        <v>15.18</v>
      </c>
      <c r="H1116" s="178" t="n">
        <f aca="false">E1116*F1116*G1116</f>
        <v>15.18</v>
      </c>
      <c r="I1116" s="147"/>
    </row>
    <row r="1117" customFormat="false" ht="14.25" hidden="false" customHeight="true" outlineLevel="0" collapsed="false">
      <c r="A1117" s="142" t="s">
        <v>1541</v>
      </c>
      <c r="B1117" s="234"/>
      <c r="D1117" s="158"/>
      <c r="E1117" s="173" t="n">
        <v>1</v>
      </c>
      <c r="F1117" s="201" t="n">
        <v>1</v>
      </c>
      <c r="G1117" s="199" t="n">
        <v>3</v>
      </c>
      <c r="H1117" s="178" t="n">
        <f aca="false">E1117*F1117*G1117</f>
        <v>3</v>
      </c>
      <c r="I1117" s="147"/>
    </row>
    <row r="1118" customFormat="false" ht="14.25" hidden="false" customHeight="true" outlineLevel="0" collapsed="false">
      <c r="A1118" s="142" t="s">
        <v>1542</v>
      </c>
      <c r="B1118" s="234"/>
      <c r="D1118" s="158"/>
      <c r="E1118" s="173" t="n">
        <v>1</v>
      </c>
      <c r="F1118" s="201" t="n">
        <v>1</v>
      </c>
      <c r="G1118" s="199" t="n">
        <v>15.19</v>
      </c>
      <c r="H1118" s="178" t="n">
        <f aca="false">E1118*F1118*G1118</f>
        <v>15.19</v>
      </c>
      <c r="I1118" s="147"/>
    </row>
    <row r="1119" customFormat="false" ht="14.25" hidden="false" customHeight="true" outlineLevel="0" collapsed="false">
      <c r="A1119" s="142" t="s">
        <v>1543</v>
      </c>
      <c r="B1119" s="234"/>
      <c r="D1119" s="158"/>
      <c r="E1119" s="173" t="n">
        <v>1</v>
      </c>
      <c r="F1119" s="201" t="n">
        <v>1</v>
      </c>
      <c r="G1119" s="199" t="n">
        <v>3</v>
      </c>
      <c r="H1119" s="178" t="n">
        <f aca="false">E1119*F1119*G1119</f>
        <v>3</v>
      </c>
      <c r="I1119" s="147"/>
    </row>
    <row r="1120" customFormat="false" ht="14.25" hidden="false" customHeight="true" outlineLevel="0" collapsed="false">
      <c r="A1120" s="142" t="s">
        <v>1526</v>
      </c>
      <c r="B1120" s="234"/>
      <c r="D1120" s="158"/>
      <c r="E1120" s="173" t="n">
        <v>1</v>
      </c>
      <c r="F1120" s="201" t="n">
        <v>1</v>
      </c>
      <c r="G1120" s="199" t="n">
        <v>39.72</v>
      </c>
      <c r="H1120" s="178" t="n">
        <f aca="false">E1120*F1120*G1120</f>
        <v>39.72</v>
      </c>
      <c r="I1120" s="147"/>
    </row>
    <row r="1121" customFormat="false" ht="14.25" hidden="false" customHeight="true" outlineLevel="0" collapsed="false">
      <c r="A1121" s="142" t="s">
        <v>1527</v>
      </c>
      <c r="B1121" s="234"/>
      <c r="D1121" s="158"/>
      <c r="E1121" s="173" t="n">
        <v>1</v>
      </c>
      <c r="F1121" s="201" t="n">
        <v>1</v>
      </c>
      <c r="G1121" s="199" t="n">
        <v>32.8</v>
      </c>
      <c r="H1121" s="178" t="n">
        <f aca="false">E1121*F1121*G1121</f>
        <v>32.8</v>
      </c>
      <c r="I1121" s="147"/>
    </row>
    <row r="1122" customFormat="false" ht="14.25" hidden="false" customHeight="true" outlineLevel="0" collapsed="false">
      <c r="A1122" s="142" t="s">
        <v>1544</v>
      </c>
      <c r="B1122" s="234"/>
      <c r="D1122" s="158"/>
      <c r="E1122" s="173" t="n">
        <v>1</v>
      </c>
      <c r="F1122" s="201" t="n">
        <v>1</v>
      </c>
      <c r="G1122" s="199" t="n">
        <v>7.85</v>
      </c>
      <c r="H1122" s="178" t="n">
        <f aca="false">E1122*F1122*G1122</f>
        <v>7.85</v>
      </c>
      <c r="I1122" s="147"/>
    </row>
    <row r="1123" customFormat="false" ht="14.25" hidden="false" customHeight="true" outlineLevel="0" collapsed="false">
      <c r="A1123" s="142" t="s">
        <v>1545</v>
      </c>
      <c r="B1123" s="234"/>
      <c r="D1123" s="158"/>
      <c r="E1123" s="173" t="n">
        <v>1</v>
      </c>
      <c r="F1123" s="201" t="n">
        <v>1</v>
      </c>
      <c r="G1123" s="199" t="n">
        <v>7.85</v>
      </c>
      <c r="H1123" s="178" t="n">
        <f aca="false">E1123*F1123*G1123</f>
        <v>7.85</v>
      </c>
      <c r="I1123" s="147"/>
    </row>
    <row r="1124" customFormat="false" ht="14.25" hidden="false" customHeight="true" outlineLevel="0" collapsed="false">
      <c r="A1124" s="142" t="s">
        <v>1248</v>
      </c>
      <c r="B1124" s="234"/>
      <c r="D1124" s="158"/>
      <c r="E1124" s="173" t="n">
        <v>1</v>
      </c>
      <c r="F1124" s="201" t="n">
        <v>1</v>
      </c>
      <c r="G1124" s="199" t="n">
        <v>11.7</v>
      </c>
      <c r="H1124" s="178" t="n">
        <f aca="false">E1124*F1124*G1124</f>
        <v>11.7</v>
      </c>
      <c r="I1124" s="147"/>
    </row>
    <row r="1125" customFormat="false" ht="18" hidden="false" customHeight="true" outlineLevel="0" collapsed="false">
      <c r="A1125" s="142" t="s">
        <v>1546</v>
      </c>
      <c r="B1125" s="234"/>
      <c r="D1125" s="158"/>
      <c r="E1125" s="173" t="n">
        <v>1</v>
      </c>
      <c r="F1125" s="201" t="n">
        <v>1</v>
      </c>
      <c r="G1125" s="199" t="n">
        <v>15.91</v>
      </c>
      <c r="H1125" s="178" t="n">
        <f aca="false">E1125*F1125*G1125</f>
        <v>15.91</v>
      </c>
      <c r="I1125" s="147"/>
    </row>
    <row r="1126" customFormat="false" ht="14.25" hidden="false" customHeight="true" outlineLevel="0" collapsed="false">
      <c r="A1126" s="142" t="s">
        <v>1547</v>
      </c>
      <c r="B1126" s="234"/>
      <c r="D1126" s="158"/>
      <c r="E1126" s="173" t="n">
        <v>1</v>
      </c>
      <c r="F1126" s="201" t="n">
        <v>1</v>
      </c>
      <c r="G1126" s="199" t="n">
        <f aca="false">2.34+4.19</f>
        <v>6.53</v>
      </c>
      <c r="H1126" s="178" t="n">
        <f aca="false">E1126*F1126*G1126</f>
        <v>6.53</v>
      </c>
      <c r="I1126" s="147"/>
    </row>
    <row r="1127" customFormat="false" ht="14.25" hidden="false" customHeight="true" outlineLevel="0" collapsed="false">
      <c r="A1127" s="142" t="s">
        <v>1548</v>
      </c>
      <c r="B1127" s="234"/>
      <c r="D1127" s="158"/>
      <c r="E1127" s="173" t="n">
        <v>1</v>
      </c>
      <c r="F1127" s="201" t="n">
        <v>1</v>
      </c>
      <c r="G1127" s="199" t="n">
        <v>6</v>
      </c>
      <c r="H1127" s="178" t="n">
        <f aca="false">E1127*F1127*G1127</f>
        <v>6</v>
      </c>
      <c r="I1127" s="147"/>
    </row>
    <row r="1128" customFormat="false" ht="14.25" hidden="false" customHeight="true" outlineLevel="0" collapsed="false">
      <c r="A1128" s="142" t="s">
        <v>1528</v>
      </c>
      <c r="B1128" s="234"/>
      <c r="D1128" s="158"/>
      <c r="E1128" s="173" t="n">
        <v>1</v>
      </c>
      <c r="F1128" s="201" t="n">
        <v>1</v>
      </c>
      <c r="G1128" s="199" t="n">
        <v>11.49</v>
      </c>
      <c r="H1128" s="178" t="n">
        <f aca="false">E1128*F1128*G1128</f>
        <v>11.49</v>
      </c>
      <c r="I1128" s="147"/>
    </row>
    <row r="1129" customFormat="false" ht="14.25" hidden="false" customHeight="true" outlineLevel="0" collapsed="false">
      <c r="A1129" s="142" t="s">
        <v>1529</v>
      </c>
      <c r="B1129" s="234"/>
      <c r="D1129" s="158"/>
      <c r="E1129" s="173" t="n">
        <v>1</v>
      </c>
      <c r="F1129" s="201" t="n">
        <v>1</v>
      </c>
      <c r="G1129" s="199" t="n">
        <v>32.03</v>
      </c>
      <c r="H1129" s="178" t="n">
        <f aca="false">E1129*F1129*G1129</f>
        <v>32.03</v>
      </c>
      <c r="I1129" s="147"/>
    </row>
    <row r="1130" customFormat="false" ht="14.25" hidden="false" customHeight="true" outlineLevel="0" collapsed="false">
      <c r="A1130" s="142" t="s">
        <v>1489</v>
      </c>
      <c r="B1130" s="234"/>
      <c r="D1130" s="158"/>
      <c r="E1130" s="173" t="n">
        <v>1</v>
      </c>
      <c r="F1130" s="201" t="n">
        <v>1</v>
      </c>
      <c r="G1130" s="199" t="n">
        <v>11.83</v>
      </c>
      <c r="H1130" s="178" t="n">
        <f aca="false">E1130*F1130*G1130</f>
        <v>11.83</v>
      </c>
      <c r="I1130" s="147"/>
    </row>
    <row r="1131" customFormat="false" ht="14.25" hidden="false" customHeight="true" outlineLevel="0" collapsed="false">
      <c r="A1131" s="142" t="s">
        <v>1549</v>
      </c>
      <c r="B1131" s="234"/>
      <c r="D1131" s="158"/>
      <c r="E1131" s="173" t="n">
        <v>1</v>
      </c>
      <c r="F1131" s="201" t="n">
        <v>1</v>
      </c>
      <c r="G1131" s="199" t="n">
        <v>56.55</v>
      </c>
      <c r="H1131" s="178" t="n">
        <f aca="false">E1131*F1131*G1131</f>
        <v>56.55</v>
      </c>
      <c r="I1131" s="147"/>
    </row>
    <row r="1132" customFormat="false" ht="14.25" hidden="false" customHeight="true" outlineLevel="0" collapsed="false">
      <c r="B1132" s="234"/>
      <c r="C1132" s="144" t="s">
        <v>1511</v>
      </c>
      <c r="D1132" s="158"/>
      <c r="E1132" s="179"/>
      <c r="F1132" s="201"/>
      <c r="G1132" s="199"/>
      <c r="H1132" s="235" t="n">
        <f aca="false">SUM(H1107:H1131)</f>
        <v>420.55</v>
      </c>
      <c r="I1132" s="147"/>
    </row>
    <row r="1133" customFormat="false" ht="14.25" hidden="false" customHeight="true" outlineLevel="0" collapsed="false">
      <c r="A1133" s="233"/>
      <c r="B1133" s="234"/>
      <c r="C1133" s="329"/>
      <c r="D1133" s="149"/>
      <c r="E1133" s="179"/>
      <c r="F1133" s="201"/>
      <c r="G1133" s="178"/>
      <c r="H1133" s="201"/>
      <c r="I1133" s="147"/>
    </row>
    <row r="1134" customFormat="false" ht="14.25" hidden="false" customHeight="true" outlineLevel="0" collapsed="false">
      <c r="B1134" s="160"/>
      <c r="D1134" s="149"/>
      <c r="E1134" s="209"/>
      <c r="F1134" s="336" t="s">
        <v>1158</v>
      </c>
      <c r="G1134" s="178"/>
      <c r="H1134" s="202" t="n">
        <f aca="false">H1103+H1132</f>
        <v>798.69</v>
      </c>
      <c r="I1134" s="147"/>
    </row>
    <row r="1135" customFormat="false" ht="44.25" hidden="false" customHeight="true" outlineLevel="0" collapsed="false">
      <c r="A1135" s="150" t="s">
        <v>260</v>
      </c>
      <c r="B1135" s="231" t="s">
        <v>1550</v>
      </c>
      <c r="C1135" s="152" t="s">
        <v>1084</v>
      </c>
      <c r="D1135" s="149" t="n">
        <f aca="false">H1150</f>
        <v>363.33</v>
      </c>
      <c r="E1135" s="149"/>
      <c r="F1135" s="264"/>
      <c r="G1135" s="197"/>
      <c r="H1135" s="198"/>
      <c r="I1135" s="147"/>
    </row>
    <row r="1136" customFormat="false" ht="15.75" hidden="false" customHeight="true" outlineLevel="0" collapsed="false">
      <c r="D1136" s="149"/>
      <c r="E1136" s="287"/>
      <c r="F1136" s="198"/>
      <c r="G1136" s="246"/>
      <c r="H1136" s="272"/>
      <c r="I1136" s="147"/>
    </row>
    <row r="1137" customFormat="false" ht="15.75" hidden="false" customHeight="true" outlineLevel="0" collapsed="false">
      <c r="A1137" s="233" t="s">
        <v>1156</v>
      </c>
      <c r="B1137" s="156"/>
      <c r="D1137" s="158"/>
      <c r="E1137" s="179"/>
      <c r="F1137" s="201"/>
      <c r="G1137" s="148" t="s">
        <v>1155</v>
      </c>
      <c r="H1137" s="148"/>
      <c r="I1137" s="147"/>
    </row>
    <row r="1138" customFormat="false" ht="15.75" hidden="false" customHeight="true" outlineLevel="0" collapsed="false">
      <c r="A1138" s="243" t="s">
        <v>1488</v>
      </c>
      <c r="B1138" s="234"/>
      <c r="D1138" s="158"/>
      <c r="E1138" s="179" t="s">
        <v>1241</v>
      </c>
      <c r="F1138" s="201" t="s">
        <v>1160</v>
      </c>
      <c r="G1138" s="177" t="s">
        <v>1483</v>
      </c>
      <c r="H1138" s="177" t="s">
        <v>1484</v>
      </c>
      <c r="I1138" s="147"/>
    </row>
    <row r="1139" customFormat="false" ht="15.75" hidden="false" customHeight="true" outlineLevel="0" collapsed="false">
      <c r="A1139" s="142" t="s">
        <v>1551</v>
      </c>
      <c r="B1139" s="234"/>
      <c r="D1139" s="158"/>
      <c r="E1139" s="179" t="n">
        <v>1</v>
      </c>
      <c r="F1139" s="201" t="n">
        <v>1</v>
      </c>
      <c r="G1139" s="199" t="n">
        <v>122.13</v>
      </c>
      <c r="H1139" s="178" t="n">
        <f aca="false">E1139*F1139*G1139</f>
        <v>122.13</v>
      </c>
      <c r="I1139" s="147"/>
    </row>
    <row r="1140" customFormat="false" ht="15.75" hidden="false" customHeight="true" outlineLevel="0" collapsed="false">
      <c r="A1140" s="142" t="s">
        <v>1552</v>
      </c>
      <c r="B1140" s="234"/>
      <c r="D1140" s="158"/>
      <c r="E1140" s="179" t="n">
        <v>1</v>
      </c>
      <c r="F1140" s="201" t="n">
        <v>1</v>
      </c>
      <c r="G1140" s="199" t="n">
        <v>12</v>
      </c>
      <c r="H1140" s="178" t="n">
        <f aca="false">E1140*F1140*G1140</f>
        <v>12</v>
      </c>
      <c r="I1140" s="147"/>
    </row>
    <row r="1141" customFormat="false" ht="15.75" hidden="false" customHeight="true" outlineLevel="0" collapsed="false">
      <c r="B1141" s="234"/>
      <c r="C1141" s="144" t="s">
        <v>1487</v>
      </c>
      <c r="D1141" s="158"/>
      <c r="E1141" s="179"/>
      <c r="F1141" s="201"/>
      <c r="G1141" s="199"/>
      <c r="H1141" s="235" t="n">
        <f aca="false">SUM(H1139:H1140)</f>
        <v>134.13</v>
      </c>
      <c r="I1141" s="147"/>
    </row>
    <row r="1142" customFormat="false" ht="15.75" hidden="false" customHeight="true" outlineLevel="0" collapsed="false">
      <c r="A1142" s="243"/>
      <c r="B1142" s="234"/>
      <c r="D1142" s="158"/>
      <c r="E1142" s="179"/>
      <c r="F1142" s="201"/>
      <c r="G1142" s="199"/>
      <c r="H1142" s="178"/>
      <c r="I1142" s="147"/>
    </row>
    <row r="1143" customFormat="false" ht="15.75" hidden="false" customHeight="true" outlineLevel="0" collapsed="false">
      <c r="B1143" s="234"/>
      <c r="D1143" s="158"/>
      <c r="E1143" s="179"/>
      <c r="F1143" s="201"/>
      <c r="G1143" s="148" t="s">
        <v>1155</v>
      </c>
      <c r="H1143" s="148"/>
      <c r="I1143" s="147"/>
    </row>
    <row r="1144" customFormat="false" ht="15.75" hidden="false" customHeight="true" outlineLevel="0" collapsed="false">
      <c r="A1144" s="243" t="s">
        <v>1352</v>
      </c>
      <c r="B1144" s="234"/>
      <c r="D1144" s="158"/>
      <c r="E1144" s="179" t="s">
        <v>1241</v>
      </c>
      <c r="F1144" s="201" t="s">
        <v>1160</v>
      </c>
      <c r="G1144" s="177" t="s">
        <v>1483</v>
      </c>
      <c r="H1144" s="177" t="s">
        <v>1484</v>
      </c>
      <c r="I1144" s="147"/>
    </row>
    <row r="1145" customFormat="false" ht="15.75" hidden="false" customHeight="true" outlineLevel="0" collapsed="false">
      <c r="A1145" s="142" t="s">
        <v>1486</v>
      </c>
      <c r="B1145" s="234"/>
      <c r="D1145" s="158"/>
      <c r="E1145" s="173" t="n">
        <v>1</v>
      </c>
      <c r="F1145" s="201" t="n">
        <v>1</v>
      </c>
      <c r="G1145" s="199" t="n">
        <v>41.13</v>
      </c>
      <c r="H1145" s="178" t="n">
        <f aca="false">E1145*F1145*G1145</f>
        <v>41.13</v>
      </c>
      <c r="I1145" s="147"/>
    </row>
    <row r="1146" customFormat="false" ht="15.75" hidden="false" customHeight="true" outlineLevel="0" collapsed="false">
      <c r="A1146" s="142" t="s">
        <v>1553</v>
      </c>
      <c r="B1146" s="234"/>
      <c r="D1146" s="158"/>
      <c r="E1146" s="173" t="n">
        <v>1</v>
      </c>
      <c r="F1146" s="201" t="n">
        <v>1</v>
      </c>
      <c r="G1146" s="199" t="n">
        <v>176.07</v>
      </c>
      <c r="H1146" s="178" t="n">
        <f aca="false">E1146*F1146*G1146</f>
        <v>176.07</v>
      </c>
      <c r="I1146" s="147"/>
    </row>
    <row r="1147" customFormat="false" ht="15.75" hidden="false" customHeight="true" outlineLevel="0" collapsed="false">
      <c r="A1147" s="142" t="s">
        <v>1552</v>
      </c>
      <c r="B1147" s="234"/>
      <c r="D1147" s="158"/>
      <c r="E1147" s="173" t="n">
        <v>1</v>
      </c>
      <c r="F1147" s="201" t="n">
        <v>1</v>
      </c>
      <c r="G1147" s="199" t="n">
        <v>12</v>
      </c>
      <c r="H1147" s="178" t="n">
        <f aca="false">E1147*F1147*G1147</f>
        <v>12</v>
      </c>
      <c r="I1147" s="147"/>
    </row>
    <row r="1148" customFormat="false" ht="15.75" hidden="false" customHeight="true" outlineLevel="0" collapsed="false">
      <c r="B1148" s="234"/>
      <c r="C1148" s="144" t="s">
        <v>1511</v>
      </c>
      <c r="D1148" s="158"/>
      <c r="E1148" s="179"/>
      <c r="F1148" s="201"/>
      <c r="G1148" s="199"/>
      <c r="H1148" s="235" t="n">
        <f aca="false">SUM(H1145:H1147)</f>
        <v>229.2</v>
      </c>
      <c r="I1148" s="147"/>
    </row>
    <row r="1149" customFormat="false" ht="15.75" hidden="false" customHeight="true" outlineLevel="0" collapsed="false">
      <c r="A1149" s="233"/>
      <c r="B1149" s="234"/>
      <c r="C1149" s="329"/>
      <c r="D1149" s="149"/>
      <c r="E1149" s="179"/>
      <c r="F1149" s="201"/>
      <c r="G1149" s="178"/>
      <c r="H1149" s="201"/>
      <c r="I1149" s="147"/>
    </row>
    <row r="1150" customFormat="false" ht="15.75" hidden="false" customHeight="true" outlineLevel="0" collapsed="false">
      <c r="B1150" s="160"/>
      <c r="D1150" s="149"/>
      <c r="E1150" s="209"/>
      <c r="F1150" s="336" t="s">
        <v>1158</v>
      </c>
      <c r="G1150" s="178"/>
      <c r="H1150" s="202" t="n">
        <f aca="false">H1141+H1148</f>
        <v>363.33</v>
      </c>
      <c r="I1150" s="147"/>
    </row>
    <row r="1151" customFormat="false" ht="15.75" hidden="false" customHeight="true" outlineLevel="0" collapsed="false">
      <c r="B1151" s="160"/>
      <c r="D1151" s="149"/>
      <c r="E1151" s="209"/>
      <c r="F1151" s="160"/>
      <c r="G1151" s="178"/>
      <c r="H1151" s="209"/>
      <c r="I1151" s="147"/>
    </row>
    <row r="1152" customFormat="false" ht="15.75" hidden="false" customHeight="true" outlineLevel="0" collapsed="false">
      <c r="A1152" s="150" t="s">
        <v>262</v>
      </c>
      <c r="B1152" s="151" t="s">
        <v>263</v>
      </c>
      <c r="C1152" s="152"/>
      <c r="D1152" s="149"/>
      <c r="E1152" s="149"/>
      <c r="F1152" s="264"/>
      <c r="G1152" s="180"/>
      <c r="H1152" s="181"/>
      <c r="I1152" s="147"/>
    </row>
    <row r="1153" customFormat="false" ht="15.75" hidden="false" customHeight="true" outlineLevel="0" collapsed="false">
      <c r="B1153" s="160"/>
      <c r="D1153" s="149"/>
      <c r="E1153" s="209"/>
      <c r="F1153" s="200"/>
      <c r="G1153" s="178"/>
      <c r="H1153" s="202"/>
      <c r="I1153" s="147"/>
    </row>
    <row r="1154" customFormat="false" ht="45" hidden="false" customHeight="true" outlineLevel="0" collapsed="false">
      <c r="A1154" s="356" t="s">
        <v>264</v>
      </c>
      <c r="B1154" s="355" t="s">
        <v>1554</v>
      </c>
      <c r="C1154" s="144" t="s">
        <v>1084</v>
      </c>
      <c r="D1154" s="149" t="n">
        <v>840.16</v>
      </c>
      <c r="F1154" s="200"/>
      <c r="G1154" s="180" t="s">
        <v>1234</v>
      </c>
      <c r="H1154" s="200"/>
      <c r="I1154" s="147"/>
    </row>
    <row r="1155" customFormat="false" ht="15.75" hidden="false" customHeight="true" outlineLevel="0" collapsed="false">
      <c r="D1155" s="149"/>
      <c r="F1155" s="200"/>
      <c r="G1155" s="213"/>
      <c r="H1155" s="200"/>
      <c r="I1155" s="147"/>
    </row>
    <row r="1156" customFormat="false" ht="15.75" hidden="false" customHeight="true" outlineLevel="0" collapsed="false">
      <c r="A1156" s="142" t="s">
        <v>1156</v>
      </c>
      <c r="D1156" s="158"/>
      <c r="F1156" s="200"/>
      <c r="G1156" s="357" t="s">
        <v>1155</v>
      </c>
      <c r="H1156" s="357"/>
      <c r="I1156" s="147"/>
    </row>
    <row r="1157" customFormat="false" ht="15.75" hidden="false" customHeight="true" outlineLevel="0" collapsed="false">
      <c r="A1157" s="243" t="s">
        <v>1185</v>
      </c>
      <c r="D1157" s="158"/>
      <c r="E1157" s="173" t="s">
        <v>1241</v>
      </c>
      <c r="F1157" s="200" t="s">
        <v>1160</v>
      </c>
      <c r="G1157" s="178" t="s">
        <v>1483</v>
      </c>
      <c r="H1157" s="201" t="s">
        <v>1555</v>
      </c>
      <c r="I1157" s="147"/>
    </row>
    <row r="1158" customFormat="false" ht="15.75" hidden="false" customHeight="true" outlineLevel="0" collapsed="false">
      <c r="A1158" s="142" t="s">
        <v>1556</v>
      </c>
      <c r="D1158" s="158"/>
      <c r="E1158" s="185" t="n">
        <v>1</v>
      </c>
      <c r="F1158" s="358" t="n">
        <v>1</v>
      </c>
      <c r="G1158" s="178" t="n">
        <v>18.49</v>
      </c>
      <c r="H1158" s="201" t="n">
        <f aca="false">E1158*F1158*G1158</f>
        <v>18.49</v>
      </c>
      <c r="I1158" s="147"/>
    </row>
    <row r="1159" customFormat="false" ht="15.75" hidden="false" customHeight="true" outlineLevel="0" collapsed="false">
      <c r="A1159" s="142" t="s">
        <v>1485</v>
      </c>
      <c r="D1159" s="158"/>
      <c r="E1159" s="185" t="n">
        <v>1</v>
      </c>
      <c r="F1159" s="358" t="n">
        <v>1</v>
      </c>
      <c r="G1159" s="178" t="n">
        <v>692.6</v>
      </c>
      <c r="H1159" s="201" t="n">
        <f aca="false">E1159*F1159*G1159</f>
        <v>692.6</v>
      </c>
      <c r="I1159" s="147"/>
    </row>
    <row r="1160" customFormat="false" ht="15.75" hidden="false" customHeight="true" outlineLevel="0" collapsed="false">
      <c r="A1160" s="142" t="s">
        <v>1486</v>
      </c>
      <c r="D1160" s="158"/>
      <c r="E1160" s="185" t="n">
        <v>1</v>
      </c>
      <c r="F1160" s="358" t="n">
        <v>1</v>
      </c>
      <c r="G1160" s="178" t="n">
        <v>31.83</v>
      </c>
      <c r="H1160" s="201" t="n">
        <f aca="false">E1160*F1160*G1160</f>
        <v>31.83</v>
      </c>
      <c r="I1160" s="147"/>
    </row>
    <row r="1161" customFormat="false" ht="15.75" hidden="false" customHeight="true" outlineLevel="0" collapsed="false">
      <c r="A1161" s="142" t="s">
        <v>1467</v>
      </c>
      <c r="D1161" s="158"/>
      <c r="E1161" s="185" t="n">
        <v>1</v>
      </c>
      <c r="F1161" s="358" t="n">
        <v>1</v>
      </c>
      <c r="G1161" s="178" t="n">
        <v>2.98</v>
      </c>
      <c r="H1161" s="201" t="n">
        <f aca="false">E1161*F1161*G1161</f>
        <v>2.98</v>
      </c>
      <c r="I1161" s="147"/>
    </row>
    <row r="1162" customFormat="false" ht="15.75" hidden="false" customHeight="true" outlineLevel="0" collapsed="false">
      <c r="C1162" s="144" t="s">
        <v>1487</v>
      </c>
      <c r="D1162" s="158"/>
      <c r="F1162" s="200"/>
      <c r="G1162" s="213"/>
      <c r="H1162" s="272" t="n">
        <f aca="false">SUM(H1158:H1161)</f>
        <v>745.9</v>
      </c>
      <c r="I1162" s="147"/>
    </row>
    <row r="1163" customFormat="false" ht="15.75" hidden="false" customHeight="true" outlineLevel="0" collapsed="false">
      <c r="D1163" s="158"/>
      <c r="F1163" s="200"/>
      <c r="G1163" s="178"/>
      <c r="H1163" s="201"/>
      <c r="I1163" s="147"/>
    </row>
    <row r="1164" customFormat="false" ht="15.75" hidden="false" customHeight="true" outlineLevel="0" collapsed="false">
      <c r="D1164" s="158"/>
      <c r="F1164" s="200"/>
      <c r="G1164" s="178"/>
      <c r="H1164" s="201"/>
      <c r="I1164" s="147"/>
    </row>
    <row r="1165" customFormat="false" ht="15.75" hidden="false" customHeight="true" outlineLevel="0" collapsed="false">
      <c r="A1165" s="243" t="s">
        <v>1488</v>
      </c>
      <c r="D1165" s="158"/>
      <c r="E1165" s="173" t="s">
        <v>1241</v>
      </c>
      <c r="F1165" s="200" t="s">
        <v>1160</v>
      </c>
      <c r="G1165" s="178" t="s">
        <v>1483</v>
      </c>
      <c r="H1165" s="201" t="s">
        <v>1555</v>
      </c>
      <c r="I1165" s="147"/>
    </row>
    <row r="1166" customFormat="false" ht="15.75" hidden="false" customHeight="true" outlineLevel="0" collapsed="false">
      <c r="A1166" s="142" t="s">
        <v>1556</v>
      </c>
      <c r="D1166" s="158"/>
      <c r="E1166" s="185" t="n">
        <v>1</v>
      </c>
      <c r="F1166" s="358" t="n">
        <v>1</v>
      </c>
      <c r="G1166" s="359" t="n">
        <v>26.49</v>
      </c>
      <c r="H1166" s="201" t="n">
        <f aca="false">E1166*F1166*G1166</f>
        <v>26.49</v>
      </c>
      <c r="I1166" s="147"/>
    </row>
    <row r="1167" customFormat="false" ht="15.75" hidden="false" customHeight="true" outlineLevel="0" collapsed="false">
      <c r="A1167" s="142" t="s">
        <v>1557</v>
      </c>
      <c r="D1167" s="158"/>
      <c r="E1167" s="185" t="n">
        <v>1</v>
      </c>
      <c r="F1167" s="358" t="n">
        <v>1</v>
      </c>
      <c r="G1167" s="359" t="n">
        <v>49.07</v>
      </c>
      <c r="H1167" s="201" t="n">
        <f aca="false">E1167*F1167*G1167</f>
        <v>49.07</v>
      </c>
      <c r="I1167" s="147"/>
    </row>
    <row r="1168" customFormat="false" ht="15.75" hidden="false" customHeight="true" outlineLevel="0" collapsed="false">
      <c r="C1168" s="144" t="s">
        <v>1511</v>
      </c>
      <c r="D1168" s="158"/>
      <c r="F1168" s="200"/>
      <c r="G1168" s="213"/>
      <c r="H1168" s="272" t="n">
        <f aca="false">SUM(H1166:H1167)</f>
        <v>75.56</v>
      </c>
      <c r="I1168" s="147"/>
    </row>
    <row r="1169" customFormat="false" ht="15.75" hidden="false" customHeight="true" outlineLevel="0" collapsed="false">
      <c r="D1169" s="158"/>
      <c r="F1169" s="200"/>
      <c r="G1169" s="357" t="s">
        <v>1155</v>
      </c>
      <c r="H1169" s="357"/>
      <c r="I1169" s="147"/>
    </row>
    <row r="1170" customFormat="false" ht="15.75" hidden="false" customHeight="true" outlineLevel="0" collapsed="false">
      <c r="A1170" s="243" t="s">
        <v>1352</v>
      </c>
      <c r="D1170" s="158"/>
      <c r="E1170" s="173" t="s">
        <v>1241</v>
      </c>
      <c r="F1170" s="200" t="s">
        <v>1160</v>
      </c>
      <c r="G1170" s="178" t="s">
        <v>1483</v>
      </c>
      <c r="H1170" s="201" t="s">
        <v>1555</v>
      </c>
      <c r="I1170" s="147"/>
    </row>
    <row r="1171" customFormat="false" ht="15.75" hidden="false" customHeight="true" outlineLevel="0" collapsed="false">
      <c r="A1171" s="142" t="s">
        <v>1552</v>
      </c>
      <c r="D1171" s="158"/>
      <c r="E1171" s="185" t="n">
        <v>1</v>
      </c>
      <c r="F1171" s="358" t="n">
        <v>1</v>
      </c>
      <c r="G1171" s="359" t="n">
        <v>12.4</v>
      </c>
      <c r="H1171" s="201" t="n">
        <f aca="false">E1171*F1171*G1171</f>
        <v>12.4</v>
      </c>
      <c r="I1171" s="147"/>
    </row>
    <row r="1172" customFormat="false" ht="15.75" hidden="false" customHeight="true" outlineLevel="0" collapsed="false">
      <c r="C1172" s="144" t="s">
        <v>1273</v>
      </c>
      <c r="D1172" s="158"/>
      <c r="F1172" s="200"/>
      <c r="G1172" s="213"/>
      <c r="H1172" s="272" t="n">
        <f aca="false">SUM(H1171:H1171)</f>
        <v>12.4</v>
      </c>
      <c r="I1172" s="147"/>
    </row>
    <row r="1173" customFormat="false" ht="15.75" hidden="false" customHeight="true" outlineLevel="0" collapsed="false">
      <c r="D1173" s="158"/>
      <c r="F1173" s="200"/>
      <c r="G1173" s="213"/>
      <c r="H1173" s="200"/>
      <c r="I1173" s="147"/>
    </row>
    <row r="1174" customFormat="false" ht="15.75" hidden="false" customHeight="true" outlineLevel="0" collapsed="false">
      <c r="D1174" s="158"/>
      <c r="F1174" s="360" t="s">
        <v>1158</v>
      </c>
      <c r="G1174" s="178"/>
      <c r="H1174" s="361" t="n">
        <f aca="false">H1162+H1168+H1172</f>
        <v>833.86</v>
      </c>
      <c r="I1174" s="147"/>
    </row>
    <row r="1175" customFormat="false" ht="15.75" hidden="false" customHeight="true" outlineLevel="0" collapsed="false">
      <c r="B1175" s="160"/>
      <c r="D1175" s="149"/>
      <c r="E1175" s="209"/>
      <c r="F1175" s="200"/>
      <c r="G1175" s="178"/>
      <c r="H1175" s="202"/>
      <c r="I1175" s="147"/>
    </row>
    <row r="1176" customFormat="false" ht="15.75" hidden="false" customHeight="true" outlineLevel="0" collapsed="false">
      <c r="A1176" s="150" t="s">
        <v>1558</v>
      </c>
      <c r="B1176" s="151" t="s">
        <v>266</v>
      </c>
      <c r="D1176" s="149"/>
      <c r="E1176" s="149"/>
      <c r="F1176" s="144"/>
      <c r="G1176" s="289"/>
      <c r="H1176" s="287"/>
      <c r="I1176" s="147"/>
    </row>
    <row r="1177" customFormat="false" ht="15.75" hidden="false" customHeight="true" outlineLevel="0" collapsed="false">
      <c r="A1177" s="150" t="s">
        <v>267</v>
      </c>
      <c r="B1177" s="151" t="s">
        <v>1559</v>
      </c>
      <c r="C1177" s="152"/>
      <c r="D1177" s="149"/>
      <c r="E1177" s="149"/>
      <c r="F1177" s="152"/>
      <c r="G1177" s="180"/>
      <c r="H1177" s="208"/>
      <c r="I1177" s="147"/>
    </row>
    <row r="1178" customFormat="false" ht="18" hidden="false" customHeight="true" outlineLevel="0" collapsed="false">
      <c r="B1178" s="190"/>
      <c r="C1178" s="161"/>
      <c r="D1178" s="251"/>
      <c r="E1178" s="252"/>
      <c r="F1178" s="362"/>
      <c r="G1178" s="363"/>
      <c r="H1178" s="364"/>
      <c r="I1178" s="147"/>
    </row>
    <row r="1179" customFormat="false" ht="15" hidden="false" customHeight="false" outlineLevel="0" collapsed="false">
      <c r="A1179" s="150" t="s">
        <v>268</v>
      </c>
      <c r="B1179" s="157" t="s">
        <v>255</v>
      </c>
      <c r="C1179" s="152" t="s">
        <v>1084</v>
      </c>
      <c r="D1179" s="149" t="n">
        <f aca="false">H1317</f>
        <v>4266.4561</v>
      </c>
      <c r="E1179" s="149"/>
      <c r="F1179" s="264"/>
      <c r="G1179" s="197"/>
      <c r="H1179" s="198"/>
      <c r="I1179" s="147"/>
    </row>
    <row r="1180" customFormat="false" ht="15" hidden="false" customHeight="false" outlineLevel="0" collapsed="false">
      <c r="A1180" s="233" t="s">
        <v>1560</v>
      </c>
      <c r="D1180" s="158"/>
      <c r="F1180" s="200"/>
      <c r="G1180" s="213"/>
      <c r="H1180" s="213"/>
      <c r="I1180" s="147"/>
    </row>
    <row r="1181" customFormat="false" ht="15" hidden="false" customHeight="false" outlineLevel="0" collapsed="false">
      <c r="A1181" s="349" t="s">
        <v>1185</v>
      </c>
      <c r="C1181" s="172"/>
      <c r="D1181" s="158" t="s">
        <v>1165</v>
      </c>
      <c r="E1181" s="173" t="s">
        <v>1242</v>
      </c>
      <c r="F1181" s="200" t="s">
        <v>1243</v>
      </c>
      <c r="G1181" s="213" t="s">
        <v>1286</v>
      </c>
      <c r="H1181" s="200" t="s">
        <v>1155</v>
      </c>
      <c r="I1181" s="147"/>
    </row>
    <row r="1182" customFormat="false" ht="15" hidden="false" customHeight="false" outlineLevel="0" collapsed="false">
      <c r="A1182" s="233" t="s">
        <v>1307</v>
      </c>
      <c r="C1182" s="172"/>
      <c r="D1182" s="195" t="n">
        <v>1</v>
      </c>
      <c r="E1182" s="179" t="n">
        <v>30.24</v>
      </c>
      <c r="F1182" s="200" t="n">
        <v>2.85</v>
      </c>
      <c r="G1182" s="178"/>
      <c r="H1182" s="178" t="n">
        <f aca="false">(D1182*(E1182*F1182))-G1182</f>
        <v>86.184</v>
      </c>
      <c r="I1182" s="147"/>
    </row>
    <row r="1183" customFormat="false" ht="15" hidden="false" customHeight="false" outlineLevel="0" collapsed="false">
      <c r="A1183" s="233" t="s">
        <v>1309</v>
      </c>
      <c r="C1183" s="172"/>
      <c r="D1183" s="195" t="n">
        <v>1</v>
      </c>
      <c r="E1183" s="179" t="n">
        <v>6</v>
      </c>
      <c r="F1183" s="200" t="n">
        <v>2.85</v>
      </c>
      <c r="G1183" s="178"/>
      <c r="H1183" s="178" t="n">
        <f aca="false">(D1183*(E1183*F1183))-G1183</f>
        <v>17.1</v>
      </c>
      <c r="I1183" s="147"/>
    </row>
    <row r="1184" customFormat="false" ht="15" hidden="false" customHeight="false" outlineLevel="0" collapsed="false">
      <c r="A1184" s="233" t="s">
        <v>1310</v>
      </c>
      <c r="C1184" s="172"/>
      <c r="D1184" s="195" t="n">
        <v>2</v>
      </c>
      <c r="E1184" s="179" t="n">
        <v>6</v>
      </c>
      <c r="F1184" s="200" t="n">
        <v>2.85</v>
      </c>
      <c r="G1184" s="178"/>
      <c r="H1184" s="178" t="n">
        <f aca="false">(D1184*(E1184*F1184))-G1184</f>
        <v>34.2</v>
      </c>
      <c r="I1184" s="147"/>
    </row>
    <row r="1185" customFormat="false" ht="15" hidden="false" customHeight="false" outlineLevel="0" collapsed="false">
      <c r="A1185" s="233" t="s">
        <v>1288</v>
      </c>
      <c r="C1185" s="172"/>
      <c r="D1185" s="195" t="n">
        <v>2</v>
      </c>
      <c r="E1185" s="179" t="n">
        <v>1.6</v>
      </c>
      <c r="F1185" s="200" t="n">
        <v>2.85</v>
      </c>
      <c r="G1185" s="178"/>
      <c r="H1185" s="178" t="n">
        <f aca="false">(D1185*(E1185*F1185))-G1185</f>
        <v>9.12</v>
      </c>
      <c r="I1185" s="147"/>
    </row>
    <row r="1186" customFormat="false" ht="15" hidden="false" customHeight="false" outlineLevel="0" collapsed="false">
      <c r="A1186" s="233" t="s">
        <v>1289</v>
      </c>
      <c r="C1186" s="172"/>
      <c r="D1186" s="195" t="n">
        <v>2</v>
      </c>
      <c r="E1186" s="179" t="n">
        <v>3.7</v>
      </c>
      <c r="F1186" s="200" t="n">
        <v>2.85</v>
      </c>
      <c r="G1186" s="178"/>
      <c r="H1186" s="178" t="n">
        <f aca="false">(D1186*(E1186*F1186))-G1186</f>
        <v>21.09</v>
      </c>
      <c r="I1186" s="147"/>
    </row>
    <row r="1187" customFormat="false" ht="15" hidden="false" customHeight="false" outlineLevel="0" collapsed="false">
      <c r="A1187" s="233" t="s">
        <v>1313</v>
      </c>
      <c r="C1187" s="172"/>
      <c r="D1187" s="195" t="n">
        <v>1</v>
      </c>
      <c r="E1187" s="179" t="n">
        <v>2.12</v>
      </c>
      <c r="F1187" s="200" t="n">
        <v>2.85</v>
      </c>
      <c r="G1187" s="178"/>
      <c r="H1187" s="178" t="n">
        <f aca="false">(D1187*(E1187*F1187))-G1187</f>
        <v>6.042</v>
      </c>
      <c r="I1187" s="147"/>
    </row>
    <row r="1188" customFormat="false" ht="15" hidden="false" customHeight="false" outlineLevel="0" collapsed="false">
      <c r="A1188" s="233" t="s">
        <v>1291</v>
      </c>
      <c r="C1188" s="172"/>
      <c r="D1188" s="195" t="n">
        <v>2</v>
      </c>
      <c r="E1188" s="173" t="n">
        <v>1.29</v>
      </c>
      <c r="F1188" s="200" t="n">
        <v>2.85</v>
      </c>
      <c r="G1188" s="213"/>
      <c r="H1188" s="178" t="n">
        <f aca="false">(D1188*(E1188*F1188))-G1188</f>
        <v>7.353</v>
      </c>
      <c r="I1188" s="147"/>
    </row>
    <row r="1189" customFormat="false" ht="15" hidden="false" customHeight="false" outlineLevel="0" collapsed="false">
      <c r="A1189" s="233" t="s">
        <v>1314</v>
      </c>
      <c r="C1189" s="172"/>
      <c r="D1189" s="195" t="n">
        <v>1</v>
      </c>
      <c r="E1189" s="173" t="n">
        <v>2.12</v>
      </c>
      <c r="F1189" s="200" t="n">
        <v>2.85</v>
      </c>
      <c r="G1189" s="213"/>
      <c r="H1189" s="178" t="n">
        <f aca="false">(D1189*(E1189*F1189))-G1189</f>
        <v>6.042</v>
      </c>
      <c r="I1189" s="147"/>
    </row>
    <row r="1190" customFormat="false" ht="15" hidden="false" customHeight="false" outlineLevel="0" collapsed="false">
      <c r="A1190" s="233" t="s">
        <v>1292</v>
      </c>
      <c r="C1190" s="172"/>
      <c r="D1190" s="195" t="n">
        <v>2</v>
      </c>
      <c r="E1190" s="173" t="n">
        <v>1.3</v>
      </c>
      <c r="F1190" s="200" t="n">
        <v>2.85</v>
      </c>
      <c r="G1190" s="213"/>
      <c r="H1190" s="178" t="n">
        <f aca="false">(D1190*(E1190*F1190))-G1190</f>
        <v>7.41</v>
      </c>
      <c r="I1190" s="147"/>
    </row>
    <row r="1191" customFormat="false" ht="15" hidden="false" customHeight="false" outlineLevel="0" collapsed="false">
      <c r="A1191" s="233" t="s">
        <v>1293</v>
      </c>
      <c r="C1191" s="172"/>
      <c r="D1191" s="195" t="n">
        <v>2</v>
      </c>
      <c r="E1191" s="173" t="n">
        <v>3.31</v>
      </c>
      <c r="F1191" s="200" t="n">
        <v>2.85</v>
      </c>
      <c r="G1191" s="213"/>
      <c r="H1191" s="178" t="n">
        <f aca="false">(D1191*(E1191*F1191))-G1191</f>
        <v>18.867</v>
      </c>
      <c r="I1191" s="147"/>
    </row>
    <row r="1192" customFormat="false" ht="15" hidden="false" customHeight="false" outlineLevel="0" collapsed="false">
      <c r="A1192" s="233" t="s">
        <v>1294</v>
      </c>
      <c r="C1192" s="172"/>
      <c r="D1192" s="195" t="n">
        <v>2</v>
      </c>
      <c r="E1192" s="173" t="n">
        <v>3.3</v>
      </c>
      <c r="F1192" s="200" t="n">
        <v>1.8</v>
      </c>
      <c r="G1192" s="213"/>
      <c r="H1192" s="178" t="n">
        <f aca="false">(D1192*(E1192*F1192))-G1192</f>
        <v>11.88</v>
      </c>
      <c r="I1192" s="147"/>
    </row>
    <row r="1193" customFormat="false" ht="15" hidden="false" customHeight="false" outlineLevel="0" collapsed="false">
      <c r="A1193" s="233" t="s">
        <v>1295</v>
      </c>
      <c r="C1193" s="172"/>
      <c r="D1193" s="195" t="n">
        <v>2</v>
      </c>
      <c r="E1193" s="173" t="n">
        <v>2.94</v>
      </c>
      <c r="F1193" s="200" t="n">
        <v>2.85</v>
      </c>
      <c r="G1193" s="213"/>
      <c r="H1193" s="178" t="n">
        <f aca="false">(D1193*(E1193*F1193))-G1193</f>
        <v>16.758</v>
      </c>
      <c r="I1193" s="147"/>
    </row>
    <row r="1194" customFormat="false" ht="15" hidden="false" customHeight="false" outlineLevel="0" collapsed="false">
      <c r="A1194" s="233" t="s">
        <v>1296</v>
      </c>
      <c r="C1194" s="172"/>
      <c r="D1194" s="195" t="n">
        <v>2</v>
      </c>
      <c r="E1194" s="173" t="n">
        <v>1.71</v>
      </c>
      <c r="F1194" s="200" t="n">
        <v>2.85</v>
      </c>
      <c r="G1194" s="213"/>
      <c r="H1194" s="178" t="n">
        <f aca="false">(D1194*(E1194*F1194))-G1194</f>
        <v>9.747</v>
      </c>
      <c r="I1194" s="147"/>
    </row>
    <row r="1195" customFormat="false" ht="15" hidden="false" customHeight="false" outlineLevel="0" collapsed="false">
      <c r="A1195" s="233" t="s">
        <v>1315</v>
      </c>
      <c r="C1195" s="172"/>
      <c r="D1195" s="195" t="n">
        <v>1</v>
      </c>
      <c r="E1195" s="173" t="n">
        <v>33.59</v>
      </c>
      <c r="F1195" s="200" t="n">
        <v>2.85</v>
      </c>
      <c r="G1195" s="213"/>
      <c r="H1195" s="178" t="n">
        <f aca="false">(D1195*(E1195*F1195))-G1195</f>
        <v>95.7315</v>
      </c>
      <c r="I1195" s="147"/>
    </row>
    <row r="1196" customFormat="false" ht="15" hidden="false" customHeight="false" outlineLevel="0" collapsed="false">
      <c r="A1196" s="233" t="s">
        <v>1316</v>
      </c>
      <c r="C1196" s="172"/>
      <c r="D1196" s="195" t="n">
        <v>1</v>
      </c>
      <c r="E1196" s="173" t="n">
        <v>5.33</v>
      </c>
      <c r="F1196" s="200" t="n">
        <v>2.85</v>
      </c>
      <c r="G1196" s="213"/>
      <c r="H1196" s="178" t="n">
        <f aca="false">(D1196*(E1196*F1196))-G1196</f>
        <v>15.1905</v>
      </c>
      <c r="I1196" s="147"/>
    </row>
    <row r="1197" customFormat="false" ht="15" hidden="false" customHeight="false" outlineLevel="0" collapsed="false">
      <c r="A1197" s="233" t="s">
        <v>1317</v>
      </c>
      <c r="C1197" s="172"/>
      <c r="D1197" s="195" t="n">
        <v>1</v>
      </c>
      <c r="E1197" s="173" t="n">
        <v>23.65</v>
      </c>
      <c r="F1197" s="200" t="n">
        <v>2.85</v>
      </c>
      <c r="G1197" s="213"/>
      <c r="H1197" s="178" t="n">
        <f aca="false">(D1197*(E1197*F1197))-G1197</f>
        <v>67.4025</v>
      </c>
      <c r="I1197" s="147"/>
    </row>
    <row r="1198" customFormat="false" ht="15" hidden="false" customHeight="false" outlineLevel="0" collapsed="false">
      <c r="A1198" s="233" t="s">
        <v>1297</v>
      </c>
      <c r="C1198" s="172"/>
      <c r="D1198" s="195" t="n">
        <v>2</v>
      </c>
      <c r="E1198" s="173" t="n">
        <v>8.03</v>
      </c>
      <c r="F1198" s="200" t="n">
        <v>2.85</v>
      </c>
      <c r="G1198" s="213" t="n">
        <v>4.3</v>
      </c>
      <c r="H1198" s="178" t="n">
        <f aca="false">(D1198*(E1198*F1198))-G1198</f>
        <v>41.471</v>
      </c>
      <c r="I1198" s="147"/>
    </row>
    <row r="1199" customFormat="false" ht="15" hidden="false" customHeight="false" outlineLevel="0" collapsed="false">
      <c r="A1199" s="233" t="s">
        <v>1318</v>
      </c>
      <c r="C1199" s="172"/>
      <c r="D1199" s="195" t="n">
        <v>1</v>
      </c>
      <c r="E1199" s="173" t="n">
        <v>11.44</v>
      </c>
      <c r="F1199" s="200" t="n">
        <v>2.85</v>
      </c>
      <c r="G1199" s="213"/>
      <c r="H1199" s="178" t="n">
        <f aca="false">(D1199*(E1199*F1199))-G1199</f>
        <v>32.604</v>
      </c>
      <c r="I1199" s="147"/>
    </row>
    <row r="1200" customFormat="false" ht="15" hidden="false" customHeight="false" outlineLevel="0" collapsed="false">
      <c r="A1200" s="233" t="s">
        <v>1298</v>
      </c>
      <c r="C1200" s="172"/>
      <c r="D1200" s="195" t="n">
        <v>2</v>
      </c>
      <c r="E1200" s="173" t="n">
        <v>2.02</v>
      </c>
      <c r="F1200" s="200" t="n">
        <v>2.85</v>
      </c>
      <c r="G1200" s="213"/>
      <c r="H1200" s="178" t="n">
        <f aca="false">(D1200*(E1200*F1200))-G1200</f>
        <v>11.514</v>
      </c>
      <c r="I1200" s="147"/>
    </row>
    <row r="1201" customFormat="false" ht="15" hidden="false" customHeight="false" outlineLevel="0" collapsed="false">
      <c r="A1201" s="233" t="s">
        <v>1299</v>
      </c>
      <c r="C1201" s="172"/>
      <c r="D1201" s="195" t="n">
        <v>2</v>
      </c>
      <c r="E1201" s="173" t="n">
        <v>6.55</v>
      </c>
      <c r="F1201" s="200" t="n">
        <v>2.85</v>
      </c>
      <c r="G1201" s="213"/>
      <c r="H1201" s="178" t="n">
        <f aca="false">(D1201*(E1201*F1201))-G1201</f>
        <v>37.335</v>
      </c>
      <c r="I1201" s="147"/>
    </row>
    <row r="1202" customFormat="false" ht="15" hidden="false" customHeight="false" outlineLevel="0" collapsed="false">
      <c r="A1202" s="233" t="s">
        <v>1300</v>
      </c>
      <c r="C1202" s="172"/>
      <c r="D1202" s="195" t="n">
        <v>2</v>
      </c>
      <c r="E1202" s="173" t="n">
        <v>2.7</v>
      </c>
      <c r="F1202" s="200" t="n">
        <v>2.85</v>
      </c>
      <c r="G1202" s="213"/>
      <c r="H1202" s="178" t="n">
        <f aca="false">(D1202*(E1202*F1202))-G1202</f>
        <v>15.39</v>
      </c>
      <c r="I1202" s="147"/>
    </row>
    <row r="1203" customFormat="false" ht="15" hidden="false" customHeight="false" outlineLevel="0" collapsed="false">
      <c r="A1203" s="233" t="s">
        <v>1319</v>
      </c>
      <c r="C1203" s="172"/>
      <c r="D1203" s="195" t="n">
        <v>1</v>
      </c>
      <c r="E1203" s="173" t="n">
        <v>1.96</v>
      </c>
      <c r="F1203" s="200" t="n">
        <v>2.85</v>
      </c>
      <c r="G1203" s="213"/>
      <c r="H1203" s="178" t="n">
        <f aca="false">(D1203*(E1203*F1203))-G1203</f>
        <v>5.586</v>
      </c>
      <c r="I1203" s="147"/>
    </row>
    <row r="1204" customFormat="false" ht="15" hidden="false" customHeight="false" outlineLevel="0" collapsed="false">
      <c r="A1204" s="233" t="s">
        <v>1301</v>
      </c>
      <c r="C1204" s="172"/>
      <c r="D1204" s="195" t="n">
        <v>2</v>
      </c>
      <c r="E1204" s="173" t="n">
        <v>6.48</v>
      </c>
      <c r="F1204" s="200" t="n">
        <v>1.8</v>
      </c>
      <c r="G1204" s="213"/>
      <c r="H1204" s="178" t="n">
        <f aca="false">(D1204*(E1204*F1204))-G1204</f>
        <v>23.328</v>
      </c>
      <c r="I1204" s="147"/>
    </row>
    <row r="1205" customFormat="false" ht="15" hidden="false" customHeight="false" outlineLevel="0" collapsed="false">
      <c r="A1205" s="233" t="s">
        <v>1302</v>
      </c>
      <c r="C1205" s="172"/>
      <c r="D1205" s="195" t="n">
        <v>2</v>
      </c>
      <c r="E1205" s="173" t="n">
        <v>3.58</v>
      </c>
      <c r="F1205" s="200" t="n">
        <v>2.85</v>
      </c>
      <c r="G1205" s="213"/>
      <c r="H1205" s="178" t="n">
        <f aca="false">(D1205*(E1205*F1205))-G1205</f>
        <v>20.406</v>
      </c>
      <c r="I1205" s="147"/>
    </row>
    <row r="1206" customFormat="false" ht="15" hidden="false" customHeight="false" outlineLevel="0" collapsed="false">
      <c r="A1206" s="233"/>
      <c r="C1206" s="172" t="s">
        <v>1487</v>
      </c>
      <c r="D1206" s="158"/>
      <c r="F1206" s="200"/>
      <c r="G1206" s="213"/>
      <c r="H1206" s="235" t="n">
        <f aca="false">SUM(H1182:H1205)</f>
        <v>617.7515</v>
      </c>
      <c r="I1206" s="147"/>
    </row>
    <row r="1207" customFormat="false" ht="15" hidden="false" customHeight="false" outlineLevel="0" collapsed="false">
      <c r="A1207" s="349" t="s">
        <v>1488</v>
      </c>
      <c r="C1207" s="172"/>
      <c r="D1207" s="158" t="s">
        <v>1165</v>
      </c>
      <c r="E1207" s="173" t="s">
        <v>1242</v>
      </c>
      <c r="F1207" s="200" t="s">
        <v>1243</v>
      </c>
      <c r="G1207" s="213" t="s">
        <v>1286</v>
      </c>
      <c r="H1207" s="200" t="s">
        <v>1155</v>
      </c>
      <c r="I1207" s="147"/>
    </row>
    <row r="1208" customFormat="false" ht="15" hidden="false" customHeight="false" outlineLevel="0" collapsed="false">
      <c r="A1208" s="233" t="s">
        <v>1307</v>
      </c>
      <c r="C1208" s="172"/>
      <c r="D1208" s="195" t="n">
        <v>2</v>
      </c>
      <c r="E1208" s="173" t="n">
        <v>4.96</v>
      </c>
      <c r="F1208" s="200" t="n">
        <v>2</v>
      </c>
      <c r="G1208" s="213"/>
      <c r="H1208" s="178" t="n">
        <f aca="false">(D1208*(E1208*F1208))-G1208</f>
        <v>19.84</v>
      </c>
      <c r="I1208" s="147"/>
    </row>
    <row r="1209" customFormat="false" ht="15" hidden="false" customHeight="false" outlineLevel="0" collapsed="false">
      <c r="A1209" s="233" t="s">
        <v>1288</v>
      </c>
      <c r="C1209" s="172"/>
      <c r="D1209" s="195" t="n">
        <v>2</v>
      </c>
      <c r="E1209" s="173" t="n">
        <v>4.84</v>
      </c>
      <c r="F1209" s="200" t="n">
        <v>1.8</v>
      </c>
      <c r="G1209" s="213"/>
      <c r="H1209" s="178" t="n">
        <f aca="false">(D1209*(E1209*F1209))-G1209</f>
        <v>17.424</v>
      </c>
      <c r="I1209" s="147"/>
    </row>
    <row r="1210" customFormat="false" ht="15" hidden="false" customHeight="false" outlineLevel="0" collapsed="false">
      <c r="A1210" s="233" t="s">
        <v>1309</v>
      </c>
      <c r="C1210" s="172"/>
      <c r="D1210" s="195" t="n">
        <v>2</v>
      </c>
      <c r="E1210" s="173" t="n">
        <v>24.1</v>
      </c>
      <c r="F1210" s="200" t="n">
        <v>3.44</v>
      </c>
      <c r="G1210" s="213" t="n">
        <v>21.8</v>
      </c>
      <c r="H1210" s="178" t="n">
        <f aca="false">(D1210*(E1210*F1210))-G1210</f>
        <v>144.008</v>
      </c>
      <c r="I1210" s="147"/>
    </row>
    <row r="1211" customFormat="false" ht="15" hidden="false" customHeight="false" outlineLevel="0" collapsed="false">
      <c r="A1211" s="233" t="s">
        <v>1310</v>
      </c>
      <c r="C1211" s="172"/>
      <c r="D1211" s="195" t="n">
        <v>2</v>
      </c>
      <c r="E1211" s="173" t="n">
        <v>5.26</v>
      </c>
      <c r="F1211" s="200" t="n">
        <v>3.44</v>
      </c>
      <c r="G1211" s="213"/>
      <c r="H1211" s="178" t="n">
        <f aca="false">(D1211*(E1211*F1211))-G1211</f>
        <v>36.1888</v>
      </c>
      <c r="I1211" s="147"/>
    </row>
    <row r="1212" customFormat="false" ht="15" hidden="false" customHeight="false" outlineLevel="0" collapsed="false">
      <c r="A1212" s="233" t="s">
        <v>1289</v>
      </c>
      <c r="C1212" s="172"/>
      <c r="D1212" s="195" t="n">
        <v>2</v>
      </c>
      <c r="E1212" s="173" t="n">
        <v>1.92</v>
      </c>
      <c r="F1212" s="200" t="n">
        <v>3.44</v>
      </c>
      <c r="G1212" s="213"/>
      <c r="H1212" s="178" t="n">
        <f aca="false">(D1212*(E1212*F1212))-G1212</f>
        <v>13.2096</v>
      </c>
      <c r="I1212" s="147"/>
    </row>
    <row r="1213" customFormat="false" ht="15" hidden="false" customHeight="false" outlineLevel="0" collapsed="false">
      <c r="A1213" s="233" t="s">
        <v>1313</v>
      </c>
      <c r="C1213" s="172"/>
      <c r="D1213" s="195" t="n">
        <v>2</v>
      </c>
      <c r="E1213" s="173" t="n">
        <v>1.92</v>
      </c>
      <c r="F1213" s="200" t="n">
        <v>3.44</v>
      </c>
      <c r="G1213" s="213"/>
      <c r="H1213" s="178" t="n">
        <f aca="false">(D1213*(E1213*F1213))-G1213</f>
        <v>13.2096</v>
      </c>
      <c r="I1213" s="147"/>
    </row>
    <row r="1214" customFormat="false" ht="15" hidden="false" customHeight="false" outlineLevel="0" collapsed="false">
      <c r="A1214" s="233" t="s">
        <v>1291</v>
      </c>
      <c r="C1214" s="172"/>
      <c r="D1214" s="195" t="n">
        <v>2</v>
      </c>
      <c r="E1214" s="173" t="n">
        <v>2</v>
      </c>
      <c r="F1214" s="200" t="n">
        <v>3.44</v>
      </c>
      <c r="G1214" s="213"/>
      <c r="H1214" s="178" t="n">
        <f aca="false">(D1214*(E1214*F1214))-G1214</f>
        <v>13.76</v>
      </c>
      <c r="I1214" s="147"/>
    </row>
    <row r="1215" customFormat="false" ht="15" hidden="false" customHeight="false" outlineLevel="0" collapsed="false">
      <c r="A1215" s="233" t="s">
        <v>1314</v>
      </c>
      <c r="C1215" s="172"/>
      <c r="D1215" s="195" t="n">
        <v>2</v>
      </c>
      <c r="E1215" s="173" t="n">
        <v>2</v>
      </c>
      <c r="F1215" s="200" t="n">
        <v>3.44</v>
      </c>
      <c r="G1215" s="213"/>
      <c r="H1215" s="178" t="n">
        <f aca="false">(D1215*(E1215*F1215))-G1215</f>
        <v>13.76</v>
      </c>
      <c r="I1215" s="147"/>
    </row>
    <row r="1216" customFormat="false" ht="15" hidden="false" customHeight="false" outlineLevel="0" collapsed="false">
      <c r="A1216" s="233" t="s">
        <v>1292</v>
      </c>
      <c r="C1216" s="172"/>
      <c r="D1216" s="195" t="n">
        <v>2</v>
      </c>
      <c r="E1216" s="173" t="n">
        <v>16.35</v>
      </c>
      <c r="F1216" s="200" t="n">
        <v>3.44</v>
      </c>
      <c r="G1216" s="213"/>
      <c r="H1216" s="178" t="n">
        <f aca="false">(D1216*(E1216*F1216))-G1216</f>
        <v>112.488</v>
      </c>
      <c r="I1216" s="147"/>
    </row>
    <row r="1217" customFormat="false" ht="15" hidden="false" customHeight="false" outlineLevel="0" collapsed="false">
      <c r="A1217" s="233" t="s">
        <v>1293</v>
      </c>
      <c r="C1217" s="172"/>
      <c r="D1217" s="195" t="n">
        <v>2</v>
      </c>
      <c r="E1217" s="173" t="n">
        <v>4.65</v>
      </c>
      <c r="F1217" s="200" t="n">
        <v>3.44</v>
      </c>
      <c r="G1217" s="213"/>
      <c r="H1217" s="178" t="n">
        <f aca="false">(D1217*(E1217*F1217))-G1217</f>
        <v>31.992</v>
      </c>
      <c r="I1217" s="147"/>
    </row>
    <row r="1218" customFormat="false" ht="15" hidden="false" customHeight="false" outlineLevel="0" collapsed="false">
      <c r="A1218" s="233" t="s">
        <v>1294</v>
      </c>
      <c r="C1218" s="172"/>
      <c r="D1218" s="195" t="n">
        <v>2</v>
      </c>
      <c r="E1218" s="173" t="n">
        <v>3.34</v>
      </c>
      <c r="F1218" s="200" t="n">
        <v>3.44</v>
      </c>
      <c r="G1218" s="213"/>
      <c r="H1218" s="178" t="n">
        <f aca="false">(D1218*(E1218*F1218))-G1218</f>
        <v>22.9792</v>
      </c>
      <c r="I1218" s="147"/>
    </row>
    <row r="1219" customFormat="false" ht="15" hidden="false" customHeight="false" outlineLevel="0" collapsed="false">
      <c r="A1219" s="233" t="s">
        <v>1295</v>
      </c>
      <c r="C1219" s="172"/>
      <c r="D1219" s="195" t="n">
        <v>2</v>
      </c>
      <c r="E1219" s="173" t="n">
        <v>1.8</v>
      </c>
      <c r="F1219" s="200" t="n">
        <v>3.44</v>
      </c>
      <c r="G1219" s="213"/>
      <c r="H1219" s="178" t="n">
        <f aca="false">(D1219*(E1219*F1219))-G1219</f>
        <v>12.384</v>
      </c>
      <c r="I1219" s="147"/>
    </row>
    <row r="1220" customFormat="false" ht="15" hidden="false" customHeight="false" outlineLevel="0" collapsed="false">
      <c r="A1220" s="233" t="s">
        <v>1296</v>
      </c>
      <c r="C1220" s="172"/>
      <c r="D1220" s="195" t="n">
        <v>2</v>
      </c>
      <c r="E1220" s="173" t="n">
        <v>13.51</v>
      </c>
      <c r="F1220" s="200" t="n">
        <v>3.44</v>
      </c>
      <c r="G1220" s="213"/>
      <c r="H1220" s="178" t="n">
        <f aca="false">(D1220*(E1220*F1220))-G1220</f>
        <v>92.9488</v>
      </c>
      <c r="I1220" s="147"/>
    </row>
    <row r="1221" customFormat="false" ht="15" hidden="false" customHeight="false" outlineLevel="0" collapsed="false">
      <c r="A1221" s="233" t="s">
        <v>1315</v>
      </c>
      <c r="C1221" s="172"/>
      <c r="D1221" s="195" t="n">
        <v>2</v>
      </c>
      <c r="E1221" s="173" t="n">
        <v>2.12</v>
      </c>
      <c r="F1221" s="200" t="n">
        <v>3.44</v>
      </c>
      <c r="G1221" s="213"/>
      <c r="H1221" s="178" t="n">
        <f aca="false">(D1221*(E1221*F1221))-G1221</f>
        <v>14.5856</v>
      </c>
      <c r="I1221" s="147"/>
    </row>
    <row r="1222" customFormat="false" ht="15" hidden="false" customHeight="false" outlineLevel="0" collapsed="false">
      <c r="A1222" s="233" t="s">
        <v>1316</v>
      </c>
      <c r="C1222" s="172"/>
      <c r="D1222" s="195" t="n">
        <v>2</v>
      </c>
      <c r="E1222" s="173" t="n">
        <v>1.8</v>
      </c>
      <c r="F1222" s="200" t="n">
        <v>3.44</v>
      </c>
      <c r="G1222" s="213"/>
      <c r="H1222" s="178" t="n">
        <f aca="false">(D1222*(E1222*F1222))-G1222</f>
        <v>12.384</v>
      </c>
      <c r="I1222" s="147"/>
    </row>
    <row r="1223" customFormat="false" ht="15" hidden="false" customHeight="false" outlineLevel="0" collapsed="false">
      <c r="A1223" s="233" t="s">
        <v>1317</v>
      </c>
      <c r="C1223" s="172"/>
      <c r="D1223" s="195" t="n">
        <v>2</v>
      </c>
      <c r="E1223" s="365" t="n">
        <v>35.76</v>
      </c>
      <c r="F1223" s="173" t="n">
        <v>0.8</v>
      </c>
      <c r="G1223" s="213"/>
      <c r="H1223" s="178" t="n">
        <f aca="false">(D1223*(E1223*F1223))-G1223</f>
        <v>57.216</v>
      </c>
      <c r="I1223" s="147"/>
    </row>
    <row r="1224" customFormat="false" ht="15" hidden="false" customHeight="false" outlineLevel="0" collapsed="false">
      <c r="A1224" s="233" t="s">
        <v>1297</v>
      </c>
      <c r="C1224" s="172"/>
      <c r="D1224" s="195" t="n">
        <v>2</v>
      </c>
      <c r="E1224" s="173" t="n">
        <v>5.36</v>
      </c>
      <c r="F1224" s="200" t="n">
        <v>3.44</v>
      </c>
      <c r="G1224" s="213"/>
      <c r="H1224" s="178" t="n">
        <f aca="false">(D1224*(E1224*F1224))-G1224</f>
        <v>36.8768</v>
      </c>
      <c r="I1224" s="147"/>
    </row>
    <row r="1225" customFormat="false" ht="15" hidden="false" customHeight="false" outlineLevel="0" collapsed="false">
      <c r="A1225" s="233" t="s">
        <v>1318</v>
      </c>
      <c r="C1225" s="172"/>
      <c r="D1225" s="195" t="n">
        <v>2</v>
      </c>
      <c r="E1225" s="173" t="n">
        <v>2.12</v>
      </c>
      <c r="F1225" s="200" t="n">
        <v>3.44</v>
      </c>
      <c r="G1225" s="213"/>
      <c r="H1225" s="178" t="n">
        <f aca="false">(D1225*(E1225*F1225))-G1225</f>
        <v>14.5856</v>
      </c>
      <c r="I1225" s="147"/>
    </row>
    <row r="1226" customFormat="false" ht="15" hidden="false" customHeight="false" outlineLevel="0" collapsed="false">
      <c r="A1226" s="233" t="s">
        <v>1298</v>
      </c>
      <c r="C1226" s="172"/>
      <c r="D1226" s="195" t="n">
        <v>2</v>
      </c>
      <c r="E1226" s="173" t="n">
        <v>2.35</v>
      </c>
      <c r="F1226" s="200" t="n">
        <v>3.44</v>
      </c>
      <c r="G1226" s="213"/>
      <c r="H1226" s="178" t="n">
        <f aca="false">(D1226*(E1226*F1226))-G1226</f>
        <v>16.168</v>
      </c>
      <c r="I1226" s="147"/>
    </row>
    <row r="1227" customFormat="false" ht="15" hidden="false" customHeight="false" outlineLevel="0" collapsed="false">
      <c r="A1227" s="233" t="s">
        <v>1299</v>
      </c>
      <c r="C1227" s="172"/>
      <c r="D1227" s="195" t="n">
        <v>2</v>
      </c>
      <c r="E1227" s="173" t="n">
        <v>1.65</v>
      </c>
      <c r="F1227" s="200" t="n">
        <v>3.44</v>
      </c>
      <c r="G1227" s="213"/>
      <c r="H1227" s="178" t="n">
        <f aca="false">(D1227*(E1227*F1227))-G1227</f>
        <v>11.352</v>
      </c>
      <c r="I1227" s="147"/>
    </row>
    <row r="1228" customFormat="false" ht="15" hidden="false" customHeight="false" outlineLevel="0" collapsed="false">
      <c r="A1228" s="233" t="s">
        <v>1300</v>
      </c>
      <c r="C1228" s="172"/>
      <c r="D1228" s="195" t="n">
        <v>2</v>
      </c>
      <c r="E1228" s="173" t="n">
        <v>4.15</v>
      </c>
      <c r="F1228" s="200" t="n">
        <v>3.44</v>
      </c>
      <c r="G1228" s="213"/>
      <c r="H1228" s="178" t="n">
        <f aca="false">(D1228*(E1228*F1228))-G1228</f>
        <v>28.552</v>
      </c>
      <c r="I1228" s="147"/>
    </row>
    <row r="1229" customFormat="false" ht="15" hidden="false" customHeight="false" outlineLevel="0" collapsed="false">
      <c r="A1229" s="233" t="s">
        <v>1319</v>
      </c>
      <c r="C1229" s="172"/>
      <c r="D1229" s="195" t="n">
        <v>2</v>
      </c>
      <c r="E1229" s="173" t="n">
        <v>10.11</v>
      </c>
      <c r="F1229" s="200" t="n">
        <v>3.44</v>
      </c>
      <c r="G1229" s="213"/>
      <c r="H1229" s="178" t="n">
        <f aca="false">(D1229*(E1229*F1229))-G1229</f>
        <v>69.5568</v>
      </c>
      <c r="I1229" s="147"/>
    </row>
    <row r="1230" customFormat="false" ht="15" hidden="false" customHeight="false" outlineLevel="0" collapsed="false">
      <c r="A1230" s="233" t="s">
        <v>1301</v>
      </c>
      <c r="C1230" s="172"/>
      <c r="D1230" s="195" t="n">
        <v>2</v>
      </c>
      <c r="E1230" s="173" t="n">
        <v>4.5</v>
      </c>
      <c r="F1230" s="200" t="n">
        <v>3.44</v>
      </c>
      <c r="G1230" s="213"/>
      <c r="H1230" s="178" t="n">
        <f aca="false">(D1230*(E1230*F1230))-G1230</f>
        <v>30.96</v>
      </c>
      <c r="I1230" s="147"/>
    </row>
    <row r="1231" customFormat="false" ht="15" hidden="false" customHeight="false" outlineLevel="0" collapsed="false">
      <c r="A1231" s="233" t="s">
        <v>1302</v>
      </c>
      <c r="C1231" s="172"/>
      <c r="D1231" s="195" t="n">
        <v>2</v>
      </c>
      <c r="E1231" s="173" t="n">
        <v>1.76</v>
      </c>
      <c r="F1231" s="200" t="n">
        <v>3.44</v>
      </c>
      <c r="G1231" s="213"/>
      <c r="H1231" s="178" t="n">
        <f aca="false">(D1231*(E1231*F1231))-G1231</f>
        <v>12.1088</v>
      </c>
      <c r="I1231" s="147"/>
    </row>
    <row r="1232" customFormat="false" ht="15" hidden="false" customHeight="false" outlineLevel="0" collapsed="false">
      <c r="A1232" s="233" t="s">
        <v>1320</v>
      </c>
      <c r="C1232" s="172"/>
      <c r="D1232" s="195" t="n">
        <v>2</v>
      </c>
      <c r="E1232" s="173" t="n">
        <v>1.56</v>
      </c>
      <c r="F1232" s="200" t="n">
        <v>3.44</v>
      </c>
      <c r="G1232" s="213"/>
      <c r="H1232" s="178" t="n">
        <f aca="false">(D1232*(E1232*F1232))-G1232</f>
        <v>10.7328</v>
      </c>
      <c r="I1232" s="147"/>
    </row>
    <row r="1233" customFormat="false" ht="15" hidden="false" customHeight="false" outlineLevel="0" collapsed="false">
      <c r="A1233" s="233" t="s">
        <v>1321</v>
      </c>
      <c r="C1233" s="172"/>
      <c r="D1233" s="195" t="n">
        <v>2</v>
      </c>
      <c r="E1233" s="173" t="n">
        <v>5.68</v>
      </c>
      <c r="F1233" s="200" t="n">
        <v>1.8</v>
      </c>
      <c r="G1233" s="213"/>
      <c r="H1233" s="178" t="n">
        <f aca="false">(D1233*(E1233*F1233))-G1233</f>
        <v>20.448</v>
      </c>
      <c r="I1233" s="147"/>
    </row>
    <row r="1234" customFormat="false" ht="15" hidden="false" customHeight="false" outlineLevel="0" collapsed="false">
      <c r="A1234" s="233" t="s">
        <v>1322</v>
      </c>
      <c r="C1234" s="172"/>
      <c r="D1234" s="195" t="n">
        <v>2</v>
      </c>
      <c r="E1234" s="173" t="n">
        <v>7.21</v>
      </c>
      <c r="F1234" s="200" t="n">
        <v>3.44</v>
      </c>
      <c r="G1234" s="213" t="n">
        <v>0.8</v>
      </c>
      <c r="H1234" s="178" t="n">
        <f aca="false">(D1234*(E1234*F1234))-G1234</f>
        <v>48.8048</v>
      </c>
      <c r="I1234" s="147"/>
    </row>
    <row r="1235" customFormat="false" ht="15" hidden="false" customHeight="false" outlineLevel="0" collapsed="false">
      <c r="A1235" s="233" t="s">
        <v>1323</v>
      </c>
      <c r="C1235" s="172"/>
      <c r="D1235" s="195" t="n">
        <v>2</v>
      </c>
      <c r="E1235" s="173" t="n">
        <v>6.8</v>
      </c>
      <c r="F1235" s="200" t="n">
        <v>3.44</v>
      </c>
      <c r="G1235" s="213"/>
      <c r="H1235" s="178" t="n">
        <f aca="false">(D1235*(E1235*F1235))-G1235</f>
        <v>46.784</v>
      </c>
      <c r="I1235" s="147"/>
    </row>
    <row r="1236" customFormat="false" ht="15" hidden="false" customHeight="false" outlineLevel="0" collapsed="false">
      <c r="A1236" s="233" t="s">
        <v>1324</v>
      </c>
      <c r="C1236" s="172"/>
      <c r="D1236" s="195" t="n">
        <v>2</v>
      </c>
      <c r="E1236" s="173" t="n">
        <v>5.89</v>
      </c>
      <c r="F1236" s="200" t="n">
        <v>3.44</v>
      </c>
      <c r="G1236" s="213"/>
      <c r="H1236" s="178" t="n">
        <f aca="false">(D1236*(E1236*F1236))-G1236</f>
        <v>40.5232</v>
      </c>
      <c r="I1236" s="147"/>
    </row>
    <row r="1237" customFormat="false" ht="15" hidden="false" customHeight="false" outlineLevel="0" collapsed="false">
      <c r="A1237" s="233" t="s">
        <v>1325</v>
      </c>
      <c r="C1237" s="172"/>
      <c r="D1237" s="195" t="n">
        <v>2</v>
      </c>
      <c r="E1237" s="173" t="n">
        <v>6.49</v>
      </c>
      <c r="F1237" s="200" t="n">
        <v>3.44</v>
      </c>
      <c r="G1237" s="213"/>
      <c r="H1237" s="178" t="n">
        <f aca="false">(D1237*(E1237*F1237))-G1237</f>
        <v>44.6512</v>
      </c>
      <c r="I1237" s="147"/>
    </row>
    <row r="1238" customFormat="false" ht="15" hidden="false" customHeight="false" outlineLevel="0" collapsed="false">
      <c r="A1238" s="233" t="s">
        <v>1326</v>
      </c>
      <c r="C1238" s="172"/>
      <c r="D1238" s="195" t="n">
        <v>2</v>
      </c>
      <c r="E1238" s="173" t="n">
        <v>5.69</v>
      </c>
      <c r="F1238" s="200" t="n">
        <v>3.44</v>
      </c>
      <c r="G1238" s="213"/>
      <c r="H1238" s="178" t="n">
        <f aca="false">(D1238*(E1238*F1238))-G1238</f>
        <v>39.1472</v>
      </c>
      <c r="I1238" s="147"/>
    </row>
    <row r="1239" customFormat="false" ht="15" hidden="false" customHeight="false" outlineLevel="0" collapsed="false">
      <c r="A1239" s="233" t="s">
        <v>1327</v>
      </c>
      <c r="C1239" s="172"/>
      <c r="D1239" s="195" t="n">
        <v>2</v>
      </c>
      <c r="E1239" s="173" t="n">
        <v>6.49</v>
      </c>
      <c r="F1239" s="200" t="n">
        <v>3.44</v>
      </c>
      <c r="G1239" s="213"/>
      <c r="H1239" s="178" t="n">
        <f aca="false">(D1239*(E1239*F1239))-G1239</f>
        <v>44.6512</v>
      </c>
      <c r="I1239" s="147"/>
    </row>
    <row r="1240" customFormat="false" ht="15" hidden="false" customHeight="false" outlineLevel="0" collapsed="false">
      <c r="A1240" s="233" t="s">
        <v>1328</v>
      </c>
      <c r="C1240" s="172"/>
      <c r="D1240" s="195" t="n">
        <v>2</v>
      </c>
      <c r="E1240" s="173" t="n">
        <v>5.97</v>
      </c>
      <c r="F1240" s="200" t="n">
        <v>3.44</v>
      </c>
      <c r="G1240" s="213"/>
      <c r="H1240" s="178" t="n">
        <f aca="false">(D1240*(E1240*F1240))-G1240</f>
        <v>41.0736</v>
      </c>
      <c r="I1240" s="147"/>
    </row>
    <row r="1241" customFormat="false" ht="15" hidden="false" customHeight="false" outlineLevel="0" collapsed="false">
      <c r="A1241" s="233" t="s">
        <v>1329</v>
      </c>
      <c r="C1241" s="172"/>
      <c r="D1241" s="195" t="n">
        <v>2</v>
      </c>
      <c r="E1241" s="173" t="n">
        <v>2.79</v>
      </c>
      <c r="F1241" s="200" t="n">
        <v>3.44</v>
      </c>
      <c r="G1241" s="213"/>
      <c r="H1241" s="178" t="n">
        <f aca="false">(D1241*(E1241*F1241))-G1241</f>
        <v>19.1952</v>
      </c>
      <c r="I1241" s="147"/>
    </row>
    <row r="1242" customFormat="false" ht="15" hidden="false" customHeight="false" outlineLevel="0" collapsed="false">
      <c r="A1242" s="233" t="s">
        <v>1330</v>
      </c>
      <c r="C1242" s="172"/>
      <c r="D1242" s="195" t="n">
        <v>2</v>
      </c>
      <c r="E1242" s="173" t="n">
        <v>2.79</v>
      </c>
      <c r="F1242" s="200" t="n">
        <v>3.44</v>
      </c>
      <c r="G1242" s="213"/>
      <c r="H1242" s="178" t="n">
        <f aca="false">(D1242*(E1242*F1242))-G1242</f>
        <v>19.1952</v>
      </c>
      <c r="I1242" s="147"/>
    </row>
    <row r="1243" customFormat="false" ht="15" hidden="false" customHeight="false" outlineLevel="0" collapsed="false">
      <c r="A1243" s="233" t="s">
        <v>1331</v>
      </c>
      <c r="C1243" s="172"/>
      <c r="D1243" s="195" t="n">
        <v>2</v>
      </c>
      <c r="E1243" s="173" t="n">
        <v>4.51</v>
      </c>
      <c r="F1243" s="200" t="n">
        <v>3.44</v>
      </c>
      <c r="G1243" s="213"/>
      <c r="H1243" s="178" t="n">
        <f aca="false">(D1243*(E1243*F1243))-G1243</f>
        <v>31.0288</v>
      </c>
      <c r="I1243" s="147"/>
    </row>
    <row r="1244" customFormat="false" ht="15" hidden="false" customHeight="false" outlineLevel="0" collapsed="false">
      <c r="A1244" s="233" t="s">
        <v>1332</v>
      </c>
      <c r="C1244" s="172"/>
      <c r="D1244" s="195" t="n">
        <v>2</v>
      </c>
      <c r="E1244" s="173" t="n">
        <v>7.84</v>
      </c>
      <c r="F1244" s="200" t="n">
        <v>3.44</v>
      </c>
      <c r="G1244" s="213"/>
      <c r="H1244" s="178" t="n">
        <f aca="false">(D1244*(E1244*F1244))-G1244</f>
        <v>53.9392</v>
      </c>
      <c r="I1244" s="147"/>
    </row>
    <row r="1245" customFormat="false" ht="15" hidden="false" customHeight="false" outlineLevel="0" collapsed="false">
      <c r="A1245" s="233" t="s">
        <v>1333</v>
      </c>
      <c r="C1245" s="172"/>
      <c r="D1245" s="195" t="n">
        <v>2</v>
      </c>
      <c r="E1245" s="173" t="n">
        <v>1.28</v>
      </c>
      <c r="F1245" s="200" t="n">
        <v>3.44</v>
      </c>
      <c r="G1245" s="213"/>
      <c r="H1245" s="178" t="n">
        <f aca="false">(D1245*(E1245*F1245))-G1245</f>
        <v>8.8064</v>
      </c>
      <c r="I1245" s="147"/>
    </row>
    <row r="1246" customFormat="false" ht="15" hidden="false" customHeight="false" outlineLevel="0" collapsed="false">
      <c r="A1246" s="233" t="s">
        <v>1334</v>
      </c>
      <c r="C1246" s="172"/>
      <c r="D1246" s="195" t="n">
        <v>2</v>
      </c>
      <c r="E1246" s="173" t="n">
        <v>2.39</v>
      </c>
      <c r="F1246" s="200" t="n">
        <v>3.44</v>
      </c>
      <c r="G1246" s="213"/>
      <c r="H1246" s="178" t="n">
        <f aca="false">(D1246*(E1246*F1246))-G1246</f>
        <v>16.4432</v>
      </c>
      <c r="I1246" s="147"/>
    </row>
    <row r="1247" customFormat="false" ht="15" hidden="false" customHeight="false" outlineLevel="0" collapsed="false">
      <c r="A1247" s="233" t="s">
        <v>1335</v>
      </c>
      <c r="C1247" s="172"/>
      <c r="D1247" s="195" t="n">
        <v>2</v>
      </c>
      <c r="E1247" s="173" t="n">
        <v>15.43</v>
      </c>
      <c r="F1247" s="200" t="n">
        <v>3.44</v>
      </c>
      <c r="G1247" s="213"/>
      <c r="H1247" s="178" t="n">
        <f aca="false">(D1247*(E1247*F1247))-G1247</f>
        <v>106.1584</v>
      </c>
      <c r="I1247" s="147"/>
    </row>
    <row r="1248" customFormat="false" ht="15" hidden="false" customHeight="false" outlineLevel="0" collapsed="false">
      <c r="A1248" s="233" t="s">
        <v>1336</v>
      </c>
      <c r="C1248" s="172"/>
      <c r="D1248" s="195" t="n">
        <v>2</v>
      </c>
      <c r="E1248" s="173" t="n">
        <v>2.41</v>
      </c>
      <c r="F1248" s="200" t="n">
        <v>3.44</v>
      </c>
      <c r="G1248" s="213"/>
      <c r="H1248" s="178" t="n">
        <f aca="false">(D1248*(E1248*F1248))-G1248</f>
        <v>16.5808</v>
      </c>
      <c r="I1248" s="147"/>
    </row>
    <row r="1249" customFormat="false" ht="15" hidden="false" customHeight="false" outlineLevel="0" collapsed="false">
      <c r="A1249" s="233" t="s">
        <v>1337</v>
      </c>
      <c r="C1249" s="172"/>
      <c r="D1249" s="195" t="n">
        <v>2</v>
      </c>
      <c r="E1249" s="173" t="n">
        <v>13.3</v>
      </c>
      <c r="F1249" s="200" t="n">
        <v>3.44</v>
      </c>
      <c r="G1249" s="213"/>
      <c r="H1249" s="178" t="n">
        <f aca="false">(D1249*(E1249*F1249))-G1249</f>
        <v>91.504</v>
      </c>
      <c r="I1249" s="147"/>
    </row>
    <row r="1250" customFormat="false" ht="15" hidden="false" customHeight="false" outlineLevel="0" collapsed="false">
      <c r="A1250" s="233" t="s">
        <v>1338</v>
      </c>
      <c r="C1250" s="172"/>
      <c r="D1250" s="195" t="n">
        <v>2</v>
      </c>
      <c r="E1250" s="173" t="n">
        <v>7.42</v>
      </c>
      <c r="F1250" s="200" t="n">
        <v>3.44</v>
      </c>
      <c r="G1250" s="213"/>
      <c r="H1250" s="178" t="n">
        <f aca="false">(D1250*(E1250*F1250))-G1250</f>
        <v>51.0496</v>
      </c>
      <c r="I1250" s="147"/>
    </row>
    <row r="1251" customFormat="false" ht="15" hidden="false" customHeight="false" outlineLevel="0" collapsed="false">
      <c r="A1251" s="233" t="s">
        <v>1339</v>
      </c>
      <c r="C1251" s="172"/>
      <c r="D1251" s="195" t="n">
        <v>2</v>
      </c>
      <c r="E1251" s="173" t="n">
        <v>10.36</v>
      </c>
      <c r="F1251" s="200" t="n">
        <v>3.44</v>
      </c>
      <c r="G1251" s="213"/>
      <c r="H1251" s="178" t="n">
        <f aca="false">(D1251*(E1251*F1251))-G1251</f>
        <v>71.2768</v>
      </c>
      <c r="I1251" s="147"/>
    </row>
    <row r="1252" customFormat="false" ht="15" hidden="false" customHeight="false" outlineLevel="0" collapsed="false">
      <c r="A1252" s="233" t="s">
        <v>1340</v>
      </c>
      <c r="C1252" s="172"/>
      <c r="D1252" s="195" t="n">
        <v>2</v>
      </c>
      <c r="E1252" s="173" t="n">
        <v>14.1</v>
      </c>
      <c r="F1252" s="200" t="n">
        <v>0.8</v>
      </c>
      <c r="G1252" s="213"/>
      <c r="H1252" s="178" t="n">
        <f aca="false">(D1252*(E1252*F1252))-G1252</f>
        <v>22.56</v>
      </c>
      <c r="I1252" s="147"/>
    </row>
    <row r="1253" customFormat="false" ht="15" hidden="false" customHeight="false" outlineLevel="0" collapsed="false">
      <c r="A1253" s="233" t="s">
        <v>1341</v>
      </c>
      <c r="C1253" s="172"/>
      <c r="D1253" s="195" t="n">
        <v>2</v>
      </c>
      <c r="E1253" s="173" t="n">
        <v>10.36</v>
      </c>
      <c r="F1253" s="200" t="n">
        <v>3.44</v>
      </c>
      <c r="G1253" s="213"/>
      <c r="H1253" s="178" t="n">
        <f aca="false">(D1253*(E1253*F1253))-G1253</f>
        <v>71.2768</v>
      </c>
      <c r="I1253" s="147"/>
    </row>
    <row r="1254" customFormat="false" ht="15" hidden="false" customHeight="false" outlineLevel="0" collapsed="false">
      <c r="A1254" s="233" t="s">
        <v>1342</v>
      </c>
      <c r="C1254" s="172"/>
      <c r="D1254" s="195" t="n">
        <v>2</v>
      </c>
      <c r="E1254" s="173" t="n">
        <v>4.93</v>
      </c>
      <c r="F1254" s="200" t="n">
        <v>3.44</v>
      </c>
      <c r="G1254" s="213"/>
      <c r="H1254" s="178" t="n">
        <f aca="false">(D1254*(E1254*F1254))-G1254</f>
        <v>33.9184</v>
      </c>
      <c r="I1254" s="147"/>
    </row>
    <row r="1255" customFormat="false" ht="15" hidden="false" customHeight="false" outlineLevel="0" collapsed="false">
      <c r="A1255" s="233" t="s">
        <v>1343</v>
      </c>
      <c r="C1255" s="172"/>
      <c r="D1255" s="195" t="n">
        <v>2</v>
      </c>
      <c r="E1255" s="173" t="n">
        <v>2.12</v>
      </c>
      <c r="F1255" s="200" t="n">
        <v>3.44</v>
      </c>
      <c r="G1255" s="213"/>
      <c r="H1255" s="178" t="n">
        <f aca="false">(D1255*(E1255*F1255))-G1255</f>
        <v>14.5856</v>
      </c>
      <c r="I1255" s="147"/>
    </row>
    <row r="1256" customFormat="false" ht="15" hidden="false" customHeight="false" outlineLevel="0" collapsed="false">
      <c r="A1256" s="233" t="s">
        <v>1344</v>
      </c>
      <c r="C1256" s="172"/>
      <c r="D1256" s="195" t="n">
        <v>2</v>
      </c>
      <c r="E1256" s="173" t="n">
        <v>8.01</v>
      </c>
      <c r="F1256" s="200" t="n">
        <v>3.44</v>
      </c>
      <c r="G1256" s="213"/>
      <c r="H1256" s="178" t="n">
        <f aca="false">(D1256*(E1256*F1256))-G1256</f>
        <v>55.1088</v>
      </c>
      <c r="I1256" s="147"/>
    </row>
    <row r="1257" customFormat="false" ht="15" hidden="false" customHeight="false" outlineLevel="0" collapsed="false">
      <c r="A1257" s="233" t="s">
        <v>1345</v>
      </c>
      <c r="C1257" s="172"/>
      <c r="D1257" s="195" t="n">
        <v>2</v>
      </c>
      <c r="E1257" s="173" t="n">
        <v>1.96</v>
      </c>
      <c r="F1257" s="200" t="n">
        <v>3.44</v>
      </c>
      <c r="G1257" s="213"/>
      <c r="H1257" s="178" t="n">
        <f aca="false">(D1257*(E1257*F1257))-G1257</f>
        <v>13.4848</v>
      </c>
      <c r="I1257" s="147"/>
    </row>
    <row r="1258" customFormat="false" ht="15" hidden="false" customHeight="false" outlineLevel="0" collapsed="false">
      <c r="A1258" s="233" t="s">
        <v>1346</v>
      </c>
      <c r="C1258" s="172"/>
      <c r="D1258" s="195" t="n">
        <v>2</v>
      </c>
      <c r="E1258" s="173" t="n">
        <v>2.4</v>
      </c>
      <c r="F1258" s="200" t="n">
        <v>3.44</v>
      </c>
      <c r="G1258" s="213"/>
      <c r="H1258" s="178" t="n">
        <f aca="false">(D1258*(E1258*F1258))-G1258</f>
        <v>16.512</v>
      </c>
      <c r="I1258" s="147"/>
    </row>
    <row r="1259" customFormat="false" ht="15" hidden="false" customHeight="false" outlineLevel="0" collapsed="false">
      <c r="A1259" s="233" t="s">
        <v>1347</v>
      </c>
      <c r="C1259" s="172"/>
      <c r="D1259" s="195" t="n">
        <v>2</v>
      </c>
      <c r="E1259" s="173" t="n">
        <v>1.49</v>
      </c>
      <c r="F1259" s="200" t="n">
        <v>0.8</v>
      </c>
      <c r="G1259" s="213"/>
      <c r="H1259" s="178" t="n">
        <f aca="false">(D1259*(E1259*F1259))-G1259</f>
        <v>2.384</v>
      </c>
      <c r="I1259" s="147"/>
    </row>
    <row r="1260" customFormat="false" ht="15" hidden="false" customHeight="false" outlineLevel="0" collapsed="false">
      <c r="A1260" s="233" t="s">
        <v>1348</v>
      </c>
      <c r="C1260" s="172"/>
      <c r="D1260" s="195" t="n">
        <v>2</v>
      </c>
      <c r="E1260" s="173" t="n">
        <v>1.48</v>
      </c>
      <c r="F1260" s="200" t="n">
        <v>1.5</v>
      </c>
      <c r="G1260" s="213"/>
      <c r="H1260" s="178" t="n">
        <f aca="false">(D1260*(E1260*F1260))-G1260</f>
        <v>4.44</v>
      </c>
      <c r="I1260" s="147"/>
    </row>
    <row r="1261" customFormat="false" ht="15" hidden="false" customHeight="false" outlineLevel="0" collapsed="false">
      <c r="A1261" s="233"/>
      <c r="C1261" s="172" t="s">
        <v>1511</v>
      </c>
      <c r="D1261" s="158"/>
      <c r="F1261" s="200"/>
      <c r="G1261" s="213"/>
      <c r="H1261" s="235" t="n">
        <f aca="false">SUM(H1208:H1260)</f>
        <v>1904.8016</v>
      </c>
      <c r="I1261" s="147"/>
    </row>
    <row r="1262" customFormat="false" ht="15" hidden="false" customHeight="false" outlineLevel="0" collapsed="false">
      <c r="A1262" s="349" t="s">
        <v>1352</v>
      </c>
      <c r="C1262" s="172"/>
      <c r="D1262" s="158" t="s">
        <v>1165</v>
      </c>
      <c r="E1262" s="173" t="s">
        <v>1242</v>
      </c>
      <c r="F1262" s="200" t="s">
        <v>1243</v>
      </c>
      <c r="G1262" s="213" t="s">
        <v>1286</v>
      </c>
      <c r="H1262" s="200" t="s">
        <v>1155</v>
      </c>
      <c r="I1262" s="147"/>
    </row>
    <row r="1263" customFormat="false" ht="15" hidden="false" customHeight="false" outlineLevel="0" collapsed="false">
      <c r="A1263" s="233" t="s">
        <v>1307</v>
      </c>
      <c r="C1263" s="172"/>
      <c r="D1263" s="195" t="n">
        <v>2</v>
      </c>
      <c r="E1263" s="173" t="n">
        <v>26.25</v>
      </c>
      <c r="F1263" s="200" t="n">
        <v>3.45</v>
      </c>
      <c r="G1263" s="213" t="n">
        <v>24.1</v>
      </c>
      <c r="H1263" s="178" t="n">
        <f aca="false">(D1263*(E1263*F1263))-G1263</f>
        <v>157.025</v>
      </c>
      <c r="I1263" s="147"/>
    </row>
    <row r="1264" customFormat="false" ht="15" hidden="false" customHeight="false" outlineLevel="0" collapsed="false">
      <c r="A1264" s="233" t="s">
        <v>1309</v>
      </c>
      <c r="C1264" s="172"/>
      <c r="D1264" s="195" t="n">
        <v>2</v>
      </c>
      <c r="E1264" s="173" t="n">
        <v>2.8</v>
      </c>
      <c r="F1264" s="200" t="n">
        <v>3.45</v>
      </c>
      <c r="G1264" s="213"/>
      <c r="H1264" s="178" t="n">
        <f aca="false">(D1264*(E1264*F1264))-G1264</f>
        <v>19.32</v>
      </c>
      <c r="I1264" s="147"/>
    </row>
    <row r="1265" customFormat="false" ht="15" hidden="false" customHeight="false" outlineLevel="0" collapsed="false">
      <c r="A1265" s="233" t="s">
        <v>1310</v>
      </c>
      <c r="C1265" s="172"/>
      <c r="D1265" s="195" t="n">
        <v>2</v>
      </c>
      <c r="E1265" s="173" t="n">
        <v>1.92</v>
      </c>
      <c r="F1265" s="200" t="n">
        <v>3.45</v>
      </c>
      <c r="G1265" s="213"/>
      <c r="H1265" s="178" t="n">
        <f aca="false">(D1265*(E1265*F1265))-G1265</f>
        <v>13.248</v>
      </c>
      <c r="I1265" s="147"/>
    </row>
    <row r="1266" customFormat="false" ht="15" hidden="false" customHeight="false" outlineLevel="0" collapsed="false">
      <c r="A1266" s="233" t="s">
        <v>1288</v>
      </c>
      <c r="C1266" s="172"/>
      <c r="D1266" s="195" t="n">
        <v>2</v>
      </c>
      <c r="E1266" s="173" t="n">
        <v>1.92</v>
      </c>
      <c r="F1266" s="200" t="n">
        <v>3.45</v>
      </c>
      <c r="G1266" s="213"/>
      <c r="H1266" s="178" t="n">
        <f aca="false">(D1266*(E1266*F1266))-G1266</f>
        <v>13.248</v>
      </c>
      <c r="I1266" s="147"/>
    </row>
    <row r="1267" customFormat="false" ht="15" hidden="false" customHeight="false" outlineLevel="0" collapsed="false">
      <c r="A1267" s="233" t="s">
        <v>1289</v>
      </c>
      <c r="C1267" s="172"/>
      <c r="D1267" s="195" t="n">
        <v>2</v>
      </c>
      <c r="E1267" s="173" t="n">
        <v>2</v>
      </c>
      <c r="F1267" s="200" t="n">
        <v>3.45</v>
      </c>
      <c r="G1267" s="213"/>
      <c r="H1267" s="178" t="n">
        <f aca="false">(D1267*(E1267*F1267))-G1267</f>
        <v>13.8</v>
      </c>
      <c r="I1267" s="147"/>
    </row>
    <row r="1268" customFormat="false" ht="15" hidden="false" customHeight="false" outlineLevel="0" collapsed="false">
      <c r="A1268" s="233" t="s">
        <v>1313</v>
      </c>
      <c r="C1268" s="172"/>
      <c r="D1268" s="195" t="n">
        <v>2</v>
      </c>
      <c r="E1268" s="173" t="n">
        <v>2</v>
      </c>
      <c r="F1268" s="200" t="n">
        <v>3.45</v>
      </c>
      <c r="G1268" s="213"/>
      <c r="H1268" s="178" t="n">
        <f aca="false">(D1268*(E1268*F1268))-G1268</f>
        <v>13.8</v>
      </c>
      <c r="I1268" s="147"/>
    </row>
    <row r="1269" customFormat="false" ht="15" hidden="false" customHeight="false" outlineLevel="0" collapsed="false">
      <c r="A1269" s="233" t="s">
        <v>1291</v>
      </c>
      <c r="C1269" s="172"/>
      <c r="D1269" s="195" t="n">
        <v>2</v>
      </c>
      <c r="E1269" s="173" t="n">
        <v>14.05</v>
      </c>
      <c r="F1269" s="200" t="n">
        <v>3.45</v>
      </c>
      <c r="G1269" s="213"/>
      <c r="H1269" s="178" t="n">
        <f aca="false">(D1269*(E1269*F1269))-G1269</f>
        <v>96.945</v>
      </c>
      <c r="I1269" s="147"/>
    </row>
    <row r="1270" customFormat="false" ht="15" hidden="false" customHeight="false" outlineLevel="0" collapsed="false">
      <c r="A1270" s="233" t="s">
        <v>1314</v>
      </c>
      <c r="C1270" s="172"/>
      <c r="D1270" s="195" t="n">
        <v>2</v>
      </c>
      <c r="E1270" s="173" t="n">
        <v>6.1</v>
      </c>
      <c r="F1270" s="200" t="n">
        <v>3.45</v>
      </c>
      <c r="G1270" s="213"/>
      <c r="H1270" s="178" t="n">
        <f aca="false">(D1270*(E1270*F1270))-G1270</f>
        <v>42.09</v>
      </c>
      <c r="I1270" s="147"/>
    </row>
    <row r="1271" customFormat="false" ht="15" hidden="false" customHeight="false" outlineLevel="0" collapsed="false">
      <c r="A1271" s="233" t="s">
        <v>1292</v>
      </c>
      <c r="C1271" s="172"/>
      <c r="D1271" s="195" t="n">
        <v>2</v>
      </c>
      <c r="E1271" s="173" t="n">
        <v>4.89</v>
      </c>
      <c r="F1271" s="200" t="n">
        <v>3.45</v>
      </c>
      <c r="G1271" s="213"/>
      <c r="H1271" s="178" t="n">
        <f aca="false">(D1271*(E1271*F1271))-G1271</f>
        <v>33.741</v>
      </c>
      <c r="I1271" s="147"/>
    </row>
    <row r="1272" customFormat="false" ht="15" hidden="false" customHeight="false" outlineLevel="0" collapsed="false">
      <c r="A1272" s="233" t="s">
        <v>1293</v>
      </c>
      <c r="C1272" s="172"/>
      <c r="D1272" s="195" t="n">
        <v>2</v>
      </c>
      <c r="E1272" s="173" t="n">
        <v>13.67</v>
      </c>
      <c r="F1272" s="200" t="n">
        <v>3.45</v>
      </c>
      <c r="G1272" s="213"/>
      <c r="H1272" s="178" t="n">
        <f aca="false">(D1272*(E1272*F1272))-G1272</f>
        <v>94.323</v>
      </c>
      <c r="I1272" s="147"/>
    </row>
    <row r="1273" customFormat="false" ht="15" hidden="false" customHeight="false" outlineLevel="0" collapsed="false">
      <c r="A1273" s="233" t="s">
        <v>1294</v>
      </c>
      <c r="C1273" s="172"/>
      <c r="D1273" s="195" t="n">
        <v>2</v>
      </c>
      <c r="E1273" s="173" t="n">
        <v>3</v>
      </c>
      <c r="F1273" s="200" t="n">
        <v>3.45</v>
      </c>
      <c r="G1273" s="213"/>
      <c r="H1273" s="178" t="n">
        <f aca="false">(D1273*(E1273*F1273))-G1273</f>
        <v>20.7</v>
      </c>
      <c r="I1273" s="147"/>
    </row>
    <row r="1274" customFormat="false" ht="15" hidden="false" customHeight="false" outlineLevel="0" collapsed="false">
      <c r="A1274" s="233" t="s">
        <v>1295</v>
      </c>
      <c r="C1274" s="172"/>
      <c r="D1274" s="195" t="n">
        <v>1</v>
      </c>
      <c r="E1274" s="173" t="n">
        <v>2.12</v>
      </c>
      <c r="F1274" s="200" t="n">
        <v>3.45</v>
      </c>
      <c r="G1274" s="213"/>
      <c r="H1274" s="178" t="n">
        <f aca="false">(D1274*(E1274*F1274))-G1274</f>
        <v>7.314</v>
      </c>
      <c r="I1274" s="147"/>
    </row>
    <row r="1275" customFormat="false" ht="15" hidden="false" customHeight="false" outlineLevel="0" collapsed="false">
      <c r="A1275" s="233" t="s">
        <v>1296</v>
      </c>
      <c r="C1275" s="172"/>
      <c r="D1275" s="195" t="n">
        <v>2</v>
      </c>
      <c r="E1275" s="173" t="n">
        <v>11.1</v>
      </c>
      <c r="F1275" s="200" t="n">
        <v>3.45</v>
      </c>
      <c r="G1275" s="213"/>
      <c r="H1275" s="178" t="n">
        <f aca="false">(D1275*(E1275*F1275))-G1275</f>
        <v>76.59</v>
      </c>
      <c r="I1275" s="147"/>
    </row>
    <row r="1276" customFormat="false" ht="15" hidden="false" customHeight="false" outlineLevel="0" collapsed="false">
      <c r="A1276" s="233" t="s">
        <v>1315</v>
      </c>
      <c r="C1276" s="172"/>
      <c r="D1276" s="195" t="n">
        <v>1</v>
      </c>
      <c r="E1276" s="173" t="n">
        <v>2.12</v>
      </c>
      <c r="F1276" s="200" t="n">
        <v>3.45</v>
      </c>
      <c r="G1276" s="213"/>
      <c r="H1276" s="178" t="n">
        <f aca="false">(D1276*(E1276*F1276))-G1276</f>
        <v>7.314</v>
      </c>
      <c r="I1276" s="147"/>
    </row>
    <row r="1277" customFormat="false" ht="15" hidden="false" customHeight="false" outlineLevel="0" collapsed="false">
      <c r="A1277" s="233" t="s">
        <v>1316</v>
      </c>
      <c r="C1277" s="172"/>
      <c r="D1277" s="195" t="n">
        <v>2</v>
      </c>
      <c r="E1277" s="173" t="n">
        <v>10.26</v>
      </c>
      <c r="F1277" s="200" t="n">
        <v>3.45</v>
      </c>
      <c r="G1277" s="213"/>
      <c r="H1277" s="178" t="n">
        <f aca="false">(D1277*(E1277*F1277))-G1277</f>
        <v>70.794</v>
      </c>
      <c r="I1277" s="147"/>
    </row>
    <row r="1278" customFormat="false" ht="15" hidden="false" customHeight="false" outlineLevel="0" collapsed="false">
      <c r="A1278" s="233" t="s">
        <v>1317</v>
      </c>
      <c r="C1278" s="172"/>
      <c r="D1278" s="195" t="n">
        <v>2</v>
      </c>
      <c r="E1278" s="173" t="n">
        <v>3</v>
      </c>
      <c r="F1278" s="200" t="n">
        <v>3.45</v>
      </c>
      <c r="G1278" s="213"/>
      <c r="H1278" s="178" t="n">
        <f aca="false">(D1278*(E1278*F1278))-G1278</f>
        <v>20.7</v>
      </c>
      <c r="I1278" s="147"/>
    </row>
    <row r="1279" customFormat="false" ht="15" hidden="false" customHeight="false" outlineLevel="0" collapsed="false">
      <c r="A1279" s="233" t="s">
        <v>1297</v>
      </c>
      <c r="C1279" s="172"/>
      <c r="D1279" s="195" t="n">
        <v>2</v>
      </c>
      <c r="E1279" s="173" t="n">
        <v>2.8</v>
      </c>
      <c r="F1279" s="200" t="n">
        <v>3.45</v>
      </c>
      <c r="G1279" s="213"/>
      <c r="H1279" s="178" t="n">
        <f aca="false">(D1279*(E1279*F1279))-G1279</f>
        <v>19.32</v>
      </c>
      <c r="I1279" s="147"/>
    </row>
    <row r="1280" customFormat="false" ht="15" hidden="false" customHeight="false" outlineLevel="0" collapsed="false">
      <c r="A1280" s="233" t="s">
        <v>1318</v>
      </c>
      <c r="C1280" s="172"/>
      <c r="D1280" s="195" t="n">
        <v>2</v>
      </c>
      <c r="E1280" s="173" t="n">
        <v>1.34</v>
      </c>
      <c r="F1280" s="200" t="n">
        <v>3.45</v>
      </c>
      <c r="G1280" s="213"/>
      <c r="H1280" s="178" t="n">
        <f aca="false">(D1280*(E1280*F1280))-G1280</f>
        <v>9.246</v>
      </c>
      <c r="I1280" s="147"/>
    </row>
    <row r="1281" customFormat="false" ht="15" hidden="false" customHeight="false" outlineLevel="0" collapsed="false">
      <c r="A1281" s="233" t="s">
        <v>1298</v>
      </c>
      <c r="C1281" s="172"/>
      <c r="D1281" s="195" t="n">
        <v>2</v>
      </c>
      <c r="E1281" s="173" t="n">
        <v>5.65</v>
      </c>
      <c r="F1281" s="200" t="n">
        <v>0.4</v>
      </c>
      <c r="G1281" s="213"/>
      <c r="H1281" s="178" t="n">
        <f aca="false">(D1281*(E1281*F1281))-G1281</f>
        <v>4.52</v>
      </c>
      <c r="I1281" s="147"/>
    </row>
    <row r="1282" customFormat="false" ht="15" hidden="false" customHeight="false" outlineLevel="0" collapsed="false">
      <c r="A1282" s="233" t="s">
        <v>1299</v>
      </c>
      <c r="C1282" s="172"/>
      <c r="D1282" s="195" t="n">
        <v>2</v>
      </c>
      <c r="E1282" s="173" t="n">
        <v>2.6</v>
      </c>
      <c r="F1282" s="200" t="n">
        <v>3.45</v>
      </c>
      <c r="G1282" s="213"/>
      <c r="H1282" s="178" t="n">
        <f aca="false">(D1282*(E1282*F1282))-G1282</f>
        <v>17.94</v>
      </c>
      <c r="I1282" s="147"/>
    </row>
    <row r="1283" customFormat="false" ht="15" hidden="false" customHeight="false" outlineLevel="0" collapsed="false">
      <c r="A1283" s="233" t="s">
        <v>1300</v>
      </c>
      <c r="C1283" s="172"/>
      <c r="D1283" s="195" t="n">
        <v>2</v>
      </c>
      <c r="E1283" s="173" t="n">
        <v>1.85</v>
      </c>
      <c r="F1283" s="200" t="n">
        <v>0.4</v>
      </c>
      <c r="G1283" s="213"/>
      <c r="H1283" s="178" t="n">
        <f aca="false">(D1283*(E1283*F1283))-G1283</f>
        <v>1.48</v>
      </c>
      <c r="I1283" s="147"/>
    </row>
    <row r="1284" customFormat="false" ht="15" hidden="false" customHeight="false" outlineLevel="0" collapsed="false">
      <c r="A1284" s="233" t="s">
        <v>1319</v>
      </c>
      <c r="C1284" s="172"/>
      <c r="D1284" s="195" t="n">
        <v>2</v>
      </c>
      <c r="E1284" s="173" t="n">
        <v>1.65</v>
      </c>
      <c r="F1284" s="200" t="n">
        <v>3.45</v>
      </c>
      <c r="G1284" s="213"/>
      <c r="H1284" s="178" t="n">
        <f aca="false">(D1284*(E1284*F1284))-G1284</f>
        <v>11.385</v>
      </c>
      <c r="I1284" s="147"/>
    </row>
    <row r="1285" customFormat="false" ht="15" hidden="false" customHeight="false" outlineLevel="0" collapsed="false">
      <c r="A1285" s="233" t="s">
        <v>1301</v>
      </c>
      <c r="C1285" s="172"/>
      <c r="D1285" s="195" t="n">
        <v>2</v>
      </c>
      <c r="E1285" s="173" t="n">
        <v>1.91</v>
      </c>
      <c r="F1285" s="200" t="n">
        <v>3.45</v>
      </c>
      <c r="G1285" s="213"/>
      <c r="H1285" s="178" t="n">
        <f aca="false">(D1285*(E1285*F1285))-G1285</f>
        <v>13.179</v>
      </c>
      <c r="I1285" s="147"/>
    </row>
    <row r="1286" customFormat="false" ht="15" hidden="false" customHeight="false" outlineLevel="0" collapsed="false">
      <c r="A1286" s="233" t="s">
        <v>1302</v>
      </c>
      <c r="C1286" s="172"/>
      <c r="D1286" s="195" t="n">
        <v>2</v>
      </c>
      <c r="E1286" s="173" t="n">
        <v>1.54</v>
      </c>
      <c r="F1286" s="200" t="n">
        <v>3.45</v>
      </c>
      <c r="G1286" s="213"/>
      <c r="H1286" s="178" t="n">
        <f aca="false">(D1286*(E1286*F1286))-G1286</f>
        <v>10.626</v>
      </c>
      <c r="I1286" s="147"/>
    </row>
    <row r="1287" customFormat="false" ht="15" hidden="false" customHeight="false" outlineLevel="0" collapsed="false">
      <c r="A1287" s="233" t="s">
        <v>1320</v>
      </c>
      <c r="C1287" s="172"/>
      <c r="D1287" s="195" t="n">
        <v>2</v>
      </c>
      <c r="E1287" s="173" t="n">
        <v>6.81</v>
      </c>
      <c r="F1287" s="200" t="n">
        <v>3.45</v>
      </c>
      <c r="G1287" s="213" t="n">
        <v>0.8</v>
      </c>
      <c r="H1287" s="178" t="n">
        <f aca="false">(D1287*(E1287*F1287))-G1287</f>
        <v>46.189</v>
      </c>
      <c r="I1287" s="147"/>
    </row>
    <row r="1288" customFormat="false" ht="15" hidden="false" customHeight="false" outlineLevel="0" collapsed="false">
      <c r="A1288" s="233" t="s">
        <v>1321</v>
      </c>
      <c r="C1288" s="172"/>
      <c r="D1288" s="195" t="n">
        <v>2</v>
      </c>
      <c r="E1288" s="173" t="n">
        <v>7.06</v>
      </c>
      <c r="F1288" s="200" t="n">
        <v>0.4</v>
      </c>
      <c r="G1288" s="213"/>
      <c r="H1288" s="178" t="n">
        <f aca="false">(D1288*(E1288*F1288))-G1288</f>
        <v>5.648</v>
      </c>
      <c r="I1288" s="147"/>
    </row>
    <row r="1289" customFormat="false" ht="15" hidden="false" customHeight="false" outlineLevel="0" collapsed="false">
      <c r="A1289" s="233" t="s">
        <v>1322</v>
      </c>
      <c r="C1289" s="172"/>
      <c r="D1289" s="195" t="n">
        <v>2</v>
      </c>
      <c r="E1289" s="173" t="n">
        <v>2.52</v>
      </c>
      <c r="F1289" s="200" t="n">
        <v>1.5</v>
      </c>
      <c r="G1289" s="213"/>
      <c r="H1289" s="178" t="n">
        <f aca="false">(D1289*(E1289*F1289))-G1289</f>
        <v>7.56</v>
      </c>
      <c r="I1289" s="147"/>
    </row>
    <row r="1290" customFormat="false" ht="15" hidden="false" customHeight="false" outlineLevel="0" collapsed="false">
      <c r="A1290" s="233" t="s">
        <v>1323</v>
      </c>
      <c r="C1290" s="172"/>
      <c r="D1290" s="195" t="n">
        <v>2</v>
      </c>
      <c r="E1290" s="173" t="n">
        <v>1.87</v>
      </c>
      <c r="F1290" s="200" t="n">
        <v>1.5</v>
      </c>
      <c r="G1290" s="213"/>
      <c r="H1290" s="178" t="n">
        <f aca="false">(D1290*(E1290*F1290))-G1290</f>
        <v>5.61</v>
      </c>
      <c r="I1290" s="147"/>
    </row>
    <row r="1291" customFormat="false" ht="15" hidden="false" customHeight="false" outlineLevel="0" collapsed="false">
      <c r="A1291" s="233" t="s">
        <v>1324</v>
      </c>
      <c r="C1291" s="172"/>
      <c r="D1291" s="195" t="n">
        <v>2</v>
      </c>
      <c r="E1291" s="173" t="n">
        <v>6.49</v>
      </c>
      <c r="F1291" s="200" t="n">
        <v>3.45</v>
      </c>
      <c r="G1291" s="213"/>
      <c r="H1291" s="178" t="n">
        <f aca="false">(D1291*(E1291*F1291))-G1291</f>
        <v>44.781</v>
      </c>
      <c r="I1291" s="147"/>
    </row>
    <row r="1292" customFormat="false" ht="15" hidden="false" customHeight="false" outlineLevel="0" collapsed="false">
      <c r="A1292" s="233" t="s">
        <v>1325</v>
      </c>
      <c r="C1292" s="172"/>
      <c r="D1292" s="195" t="n">
        <v>2</v>
      </c>
      <c r="E1292" s="173" t="n">
        <v>6.49</v>
      </c>
      <c r="F1292" s="200" t="n">
        <v>3.45</v>
      </c>
      <c r="G1292" s="213"/>
      <c r="H1292" s="178" t="n">
        <f aca="false">(D1292*(E1292*F1292))-G1292</f>
        <v>44.781</v>
      </c>
      <c r="I1292" s="147"/>
    </row>
    <row r="1293" customFormat="false" ht="15" hidden="false" customHeight="false" outlineLevel="0" collapsed="false">
      <c r="A1293" s="233" t="s">
        <v>1326</v>
      </c>
      <c r="C1293" s="172"/>
      <c r="D1293" s="195" t="n">
        <v>2</v>
      </c>
      <c r="E1293" s="173" t="n">
        <v>6.49</v>
      </c>
      <c r="F1293" s="200" t="n">
        <v>3.45</v>
      </c>
      <c r="G1293" s="213"/>
      <c r="H1293" s="178" t="n">
        <f aca="false">(D1293*(E1293*F1293))-G1293</f>
        <v>44.781</v>
      </c>
      <c r="I1293" s="147"/>
    </row>
    <row r="1294" customFormat="false" ht="15" hidden="false" customHeight="false" outlineLevel="0" collapsed="false">
      <c r="A1294" s="233" t="s">
        <v>1327</v>
      </c>
      <c r="C1294" s="172"/>
      <c r="D1294" s="195" t="n">
        <v>2</v>
      </c>
      <c r="E1294" s="173" t="n">
        <v>6.49</v>
      </c>
      <c r="F1294" s="200" t="n">
        <v>3.45</v>
      </c>
      <c r="G1294" s="213"/>
      <c r="H1294" s="178" t="n">
        <f aca="false">(D1294*(E1294*F1294))-G1294</f>
        <v>44.781</v>
      </c>
      <c r="I1294" s="147"/>
    </row>
    <row r="1295" customFormat="false" ht="15" hidden="false" customHeight="false" outlineLevel="0" collapsed="false">
      <c r="A1295" s="233" t="s">
        <v>1328</v>
      </c>
      <c r="C1295" s="172"/>
      <c r="D1295" s="195" t="n">
        <v>2</v>
      </c>
      <c r="E1295" s="173" t="n">
        <v>2.79</v>
      </c>
      <c r="F1295" s="200" t="n">
        <v>3.45</v>
      </c>
      <c r="G1295" s="213"/>
      <c r="H1295" s="178" t="n">
        <f aca="false">(D1295*(E1295*F1295))-G1295</f>
        <v>19.251</v>
      </c>
      <c r="I1295" s="147"/>
    </row>
    <row r="1296" customFormat="false" ht="15" hidden="false" customHeight="false" outlineLevel="0" collapsed="false">
      <c r="A1296" s="233" t="s">
        <v>1329</v>
      </c>
      <c r="C1296" s="172"/>
      <c r="D1296" s="195" t="n">
        <v>2</v>
      </c>
      <c r="E1296" s="173" t="n">
        <v>6.49</v>
      </c>
      <c r="F1296" s="200" t="n">
        <v>3.45</v>
      </c>
      <c r="G1296" s="213"/>
      <c r="H1296" s="178" t="n">
        <f aca="false">(D1296*(E1296*F1296))-G1296</f>
        <v>44.781</v>
      </c>
      <c r="I1296" s="147"/>
    </row>
    <row r="1297" customFormat="false" ht="15" hidden="false" customHeight="false" outlineLevel="0" collapsed="false">
      <c r="A1297" s="233" t="s">
        <v>1330</v>
      </c>
      <c r="C1297" s="172"/>
      <c r="D1297" s="195" t="n">
        <v>2</v>
      </c>
      <c r="E1297" s="173" t="n">
        <v>2.79</v>
      </c>
      <c r="F1297" s="200" t="n">
        <v>3.45</v>
      </c>
      <c r="G1297" s="213"/>
      <c r="H1297" s="178" t="n">
        <f aca="false">(D1297*(E1297*F1297))-G1297</f>
        <v>19.251</v>
      </c>
      <c r="I1297" s="147"/>
    </row>
    <row r="1298" customFormat="false" ht="15" hidden="false" customHeight="false" outlineLevel="0" collapsed="false">
      <c r="A1298" s="233" t="s">
        <v>1331</v>
      </c>
      <c r="C1298" s="172"/>
      <c r="D1298" s="195" t="n">
        <v>2</v>
      </c>
      <c r="E1298" s="173" t="n">
        <v>3.18</v>
      </c>
      <c r="F1298" s="200" t="n">
        <v>3.45</v>
      </c>
      <c r="G1298" s="213"/>
      <c r="H1298" s="178" t="n">
        <f aca="false">(D1298*(E1298*F1298))-G1298</f>
        <v>21.942</v>
      </c>
      <c r="I1298" s="147"/>
    </row>
    <row r="1299" customFormat="false" ht="15" hidden="false" customHeight="false" outlineLevel="0" collapsed="false">
      <c r="A1299" s="233" t="s">
        <v>1332</v>
      </c>
      <c r="C1299" s="172"/>
      <c r="D1299" s="195" t="n">
        <v>2</v>
      </c>
      <c r="E1299" s="173" t="n">
        <v>13.3</v>
      </c>
      <c r="F1299" s="200" t="n">
        <v>3.45</v>
      </c>
      <c r="G1299" s="213" t="n">
        <v>0</v>
      </c>
      <c r="H1299" s="178" t="n">
        <f aca="false">(D1299*(E1299*F1299))-G1299</f>
        <v>91.77</v>
      </c>
      <c r="I1299" s="147"/>
    </row>
    <row r="1300" customFormat="false" ht="15" hidden="false" customHeight="false" outlineLevel="0" collapsed="false">
      <c r="A1300" s="233" t="s">
        <v>1333</v>
      </c>
      <c r="C1300" s="172"/>
      <c r="D1300" s="195" t="n">
        <v>2</v>
      </c>
      <c r="E1300" s="173" t="n">
        <v>4.1</v>
      </c>
      <c r="F1300" s="200" t="n">
        <v>3.45</v>
      </c>
      <c r="G1300" s="213"/>
      <c r="H1300" s="178" t="n">
        <f aca="false">(D1300*(E1300*F1300))-G1300</f>
        <v>28.29</v>
      </c>
      <c r="I1300" s="147"/>
    </row>
    <row r="1301" customFormat="false" ht="15" hidden="false" customHeight="false" outlineLevel="0" collapsed="false">
      <c r="A1301" s="233" t="s">
        <v>1334</v>
      </c>
      <c r="C1301" s="172"/>
      <c r="D1301" s="195" t="n">
        <v>2</v>
      </c>
      <c r="E1301" s="173" t="n">
        <v>2.02</v>
      </c>
      <c r="F1301" s="200" t="n">
        <v>3.45</v>
      </c>
      <c r="G1301" s="213"/>
      <c r="H1301" s="178" t="n">
        <f aca="false">(D1301*(E1301*F1301))-G1301</f>
        <v>13.938</v>
      </c>
      <c r="I1301" s="147"/>
    </row>
    <row r="1302" customFormat="false" ht="15" hidden="false" customHeight="false" outlineLevel="0" collapsed="false">
      <c r="A1302" s="233" t="s">
        <v>1335</v>
      </c>
      <c r="C1302" s="172"/>
      <c r="D1302" s="195" t="n">
        <v>2</v>
      </c>
      <c r="E1302" s="173" t="n">
        <v>8.57</v>
      </c>
      <c r="F1302" s="200" t="n">
        <v>3.45</v>
      </c>
      <c r="G1302" s="213"/>
      <c r="H1302" s="178" t="n">
        <f aca="false">(D1302*(E1302*F1302))-G1302</f>
        <v>59.133</v>
      </c>
      <c r="I1302" s="147"/>
    </row>
    <row r="1303" customFormat="false" ht="15" hidden="false" customHeight="false" outlineLevel="0" collapsed="false">
      <c r="A1303" s="233" t="s">
        <v>1336</v>
      </c>
      <c r="C1303" s="172"/>
      <c r="D1303" s="195" t="n">
        <v>2</v>
      </c>
      <c r="E1303" s="173" t="n">
        <v>4.63</v>
      </c>
      <c r="F1303" s="200" t="n">
        <v>3.45</v>
      </c>
      <c r="G1303" s="213"/>
      <c r="H1303" s="178" t="n">
        <f aca="false">(D1303*(E1303*F1303))-G1303</f>
        <v>31.947</v>
      </c>
      <c r="I1303" s="147"/>
    </row>
    <row r="1304" customFormat="false" ht="15" hidden="false" customHeight="false" outlineLevel="0" collapsed="false">
      <c r="A1304" s="233" t="s">
        <v>1337</v>
      </c>
      <c r="C1304" s="172"/>
      <c r="D1304" s="195" t="n">
        <v>2</v>
      </c>
      <c r="E1304" s="173" t="n">
        <v>8.52</v>
      </c>
      <c r="F1304" s="200" t="n">
        <v>3.45</v>
      </c>
      <c r="G1304" s="213"/>
      <c r="H1304" s="178" t="n">
        <f aca="false">(D1304*(E1304*F1304))-G1304</f>
        <v>58.788</v>
      </c>
      <c r="I1304" s="147"/>
    </row>
    <row r="1305" customFormat="false" ht="15" hidden="false" customHeight="false" outlineLevel="0" collapsed="false">
      <c r="A1305" s="233" t="s">
        <v>1338</v>
      </c>
      <c r="C1305" s="172"/>
      <c r="D1305" s="195" t="n">
        <v>2</v>
      </c>
      <c r="E1305" s="173" t="n">
        <v>11.16</v>
      </c>
      <c r="F1305" s="200" t="n">
        <v>3.45</v>
      </c>
      <c r="G1305" s="213"/>
      <c r="H1305" s="178" t="n">
        <f aca="false">(D1305*(E1305*F1305))-G1305</f>
        <v>77.004</v>
      </c>
      <c r="I1305" s="147"/>
    </row>
    <row r="1306" customFormat="false" ht="15" hidden="false" customHeight="false" outlineLevel="0" collapsed="false">
      <c r="A1306" s="233" t="s">
        <v>1339</v>
      </c>
      <c r="C1306" s="172"/>
      <c r="D1306" s="195" t="n">
        <v>2</v>
      </c>
      <c r="E1306" s="173" t="n">
        <v>3.14</v>
      </c>
      <c r="F1306" s="200" t="n">
        <v>3.45</v>
      </c>
      <c r="G1306" s="213"/>
      <c r="H1306" s="178" t="n">
        <f aca="false">(D1306*(E1306*F1306))-G1306</f>
        <v>21.666</v>
      </c>
      <c r="I1306" s="147"/>
    </row>
    <row r="1307" customFormat="false" ht="15" hidden="false" customHeight="false" outlineLevel="0" collapsed="false">
      <c r="A1307" s="233" t="s">
        <v>1340</v>
      </c>
      <c r="C1307" s="172"/>
      <c r="D1307" s="195" t="n">
        <v>2</v>
      </c>
      <c r="E1307" s="173" t="n">
        <v>4.28</v>
      </c>
      <c r="F1307" s="200" t="n">
        <v>3.45</v>
      </c>
      <c r="G1307" s="213"/>
      <c r="H1307" s="178" t="n">
        <f aca="false">(D1307*(E1307*F1307))-G1307</f>
        <v>29.532</v>
      </c>
      <c r="I1307" s="147"/>
    </row>
    <row r="1308" customFormat="false" ht="15" hidden="false" customHeight="false" outlineLevel="0" collapsed="false">
      <c r="A1308" s="233" t="s">
        <v>1341</v>
      </c>
      <c r="C1308" s="172"/>
      <c r="D1308" s="195" t="n">
        <v>2</v>
      </c>
      <c r="E1308" s="173" t="n">
        <v>10.75</v>
      </c>
      <c r="F1308" s="200" t="n">
        <v>3.45</v>
      </c>
      <c r="G1308" s="213"/>
      <c r="H1308" s="178" t="n">
        <f aca="false">(D1308*(E1308*F1308))-G1308</f>
        <v>74.175</v>
      </c>
      <c r="I1308" s="147"/>
    </row>
    <row r="1309" customFormat="false" ht="15" hidden="false" customHeight="false" outlineLevel="0" collapsed="false">
      <c r="A1309" s="233" t="s">
        <v>1342</v>
      </c>
      <c r="C1309" s="172"/>
      <c r="D1309" s="195" t="n">
        <v>2</v>
      </c>
      <c r="E1309" s="173" t="n">
        <v>3.73</v>
      </c>
      <c r="F1309" s="200" t="n">
        <v>3.45</v>
      </c>
      <c r="G1309" s="213"/>
      <c r="H1309" s="178" t="n">
        <f aca="false">(D1309*(E1309*F1309))-G1309</f>
        <v>25.737</v>
      </c>
      <c r="I1309" s="147"/>
    </row>
    <row r="1310" customFormat="false" ht="15" hidden="false" customHeight="false" outlineLevel="0" collapsed="false">
      <c r="A1310" s="233" t="s">
        <v>1343</v>
      </c>
      <c r="C1310" s="172"/>
      <c r="D1310" s="195" t="n">
        <v>2</v>
      </c>
      <c r="E1310" s="173" t="n">
        <v>3</v>
      </c>
      <c r="F1310" s="200" t="n">
        <v>3.45</v>
      </c>
      <c r="G1310" s="213"/>
      <c r="H1310" s="178" t="n">
        <f aca="false">(D1310*(E1310*F1310))-G1310</f>
        <v>20.7</v>
      </c>
      <c r="I1310" s="147"/>
    </row>
    <row r="1311" customFormat="false" ht="15" hidden="false" customHeight="false" outlineLevel="0" collapsed="false">
      <c r="A1311" s="233" t="s">
        <v>1344</v>
      </c>
      <c r="C1311" s="172"/>
      <c r="D1311" s="195" t="n">
        <v>2</v>
      </c>
      <c r="E1311" s="173" t="n">
        <v>2.6</v>
      </c>
      <c r="F1311" s="200" t="n">
        <v>0.4</v>
      </c>
      <c r="G1311" s="213"/>
      <c r="H1311" s="178" t="n">
        <f aca="false">(D1311*(E1311*F1311))-G1311</f>
        <v>2.08</v>
      </c>
      <c r="I1311" s="147"/>
    </row>
    <row r="1312" customFormat="false" ht="15" hidden="false" customHeight="false" outlineLevel="0" collapsed="false">
      <c r="A1312" s="233" t="s">
        <v>1345</v>
      </c>
      <c r="C1312" s="172"/>
      <c r="D1312" s="195" t="n">
        <v>2</v>
      </c>
      <c r="E1312" s="173" t="n">
        <v>1.47</v>
      </c>
      <c r="F1312" s="200" t="n">
        <v>3.45</v>
      </c>
      <c r="G1312" s="213"/>
      <c r="H1312" s="178" t="n">
        <f aca="false">(D1312*(E1312*F1312))-G1312</f>
        <v>10.143</v>
      </c>
      <c r="I1312" s="147"/>
    </row>
    <row r="1313" customFormat="false" ht="15" hidden="false" customHeight="false" outlineLevel="0" collapsed="false">
      <c r="A1313" s="233" t="s">
        <v>1346</v>
      </c>
      <c r="C1313" s="172"/>
      <c r="D1313" s="195" t="n">
        <v>2</v>
      </c>
      <c r="E1313" s="173" t="n">
        <v>6.88</v>
      </c>
      <c r="F1313" s="200" t="n">
        <v>3.45</v>
      </c>
      <c r="G1313" s="213"/>
      <c r="H1313" s="178" t="n">
        <f aca="false">(D1313*(E1313*F1313))-G1313</f>
        <v>47.472</v>
      </c>
      <c r="I1313" s="147"/>
    </row>
    <row r="1314" customFormat="false" ht="15" hidden="false" customHeight="false" outlineLevel="0" collapsed="false">
      <c r="A1314" s="233" t="s">
        <v>1347</v>
      </c>
      <c r="C1314" s="172"/>
      <c r="D1314" s="195" t="n">
        <v>2</v>
      </c>
      <c r="E1314" s="173" t="n">
        <v>1.96</v>
      </c>
      <c r="F1314" s="200" t="n">
        <v>3.45</v>
      </c>
      <c r="G1314" s="213"/>
      <c r="H1314" s="178" t="n">
        <f aca="false">(D1314*(E1314*F1314))-G1314</f>
        <v>13.524</v>
      </c>
      <c r="I1314" s="147"/>
    </row>
    <row r="1315" customFormat="false" ht="15" hidden="false" customHeight="false" outlineLevel="0" collapsed="false">
      <c r="A1315" s="233"/>
      <c r="C1315" s="172" t="s">
        <v>1273</v>
      </c>
      <c r="D1315" s="158"/>
      <c r="F1315" s="200"/>
      <c r="G1315" s="213"/>
      <c r="H1315" s="235" t="n">
        <f aca="false">SUM(H1263:H1314)</f>
        <v>1743.903</v>
      </c>
      <c r="I1315" s="147"/>
    </row>
    <row r="1316" customFormat="false" ht="15" hidden="false" customHeight="false" outlineLevel="0" collapsed="false">
      <c r="A1316" s="233"/>
      <c r="C1316" s="172"/>
      <c r="D1316" s="158"/>
      <c r="F1316" s="200"/>
      <c r="G1316" s="178"/>
      <c r="H1316" s="200"/>
      <c r="I1316" s="147"/>
    </row>
    <row r="1317" customFormat="false" ht="15" hidden="false" customHeight="false" outlineLevel="0" collapsed="false">
      <c r="A1317" s="233"/>
      <c r="B1317" s="160" t="s">
        <v>1158</v>
      </c>
      <c r="C1317" s="366"/>
      <c r="D1317" s="218"/>
      <c r="E1317" s="367"/>
      <c r="F1317" s="353"/>
      <c r="G1317" s="274"/>
      <c r="H1317" s="353" t="n">
        <f aca="false">H1206+H1261+H1315</f>
        <v>4266.4561</v>
      </c>
      <c r="I1317" s="147"/>
    </row>
    <row r="1318" customFormat="false" ht="15.75" hidden="false" customHeight="true" outlineLevel="0" collapsed="false">
      <c r="A1318" s="233"/>
      <c r="C1318" s="172"/>
      <c r="D1318" s="149"/>
      <c r="E1318" s="179"/>
      <c r="F1318" s="340"/>
      <c r="G1318" s="178"/>
      <c r="H1318" s="179"/>
      <c r="I1318" s="147"/>
    </row>
    <row r="1319" customFormat="false" ht="15.75" hidden="false" customHeight="true" outlineLevel="0" collapsed="false">
      <c r="A1319" s="150" t="s">
        <v>270</v>
      </c>
      <c r="B1319" s="143" t="s">
        <v>271</v>
      </c>
      <c r="C1319" s="172"/>
      <c r="D1319" s="149"/>
      <c r="E1319" s="179"/>
      <c r="F1319" s="340"/>
      <c r="G1319" s="178"/>
      <c r="H1319" s="179"/>
      <c r="I1319" s="147"/>
    </row>
    <row r="1320" customFormat="false" ht="51" hidden="false" customHeight="true" outlineLevel="0" collapsed="false">
      <c r="A1320" s="150" t="s">
        <v>272</v>
      </c>
      <c r="B1320" s="355" t="s">
        <v>1561</v>
      </c>
      <c r="C1320" s="264" t="s">
        <v>1084</v>
      </c>
      <c r="D1320" s="149" t="n">
        <f aca="false">H1331</f>
        <v>43.7068</v>
      </c>
      <c r="E1320" s="179"/>
      <c r="F1320" s="264"/>
      <c r="G1320" s="329"/>
      <c r="H1320" s="355" t="s">
        <v>1562</v>
      </c>
      <c r="I1320" s="147"/>
    </row>
    <row r="1321" customFormat="false" ht="15.75" hidden="false" customHeight="true" outlineLevel="0" collapsed="false">
      <c r="A1321" s="233" t="s">
        <v>1560</v>
      </c>
      <c r="C1321" s="172"/>
      <c r="D1321" s="158"/>
      <c r="F1321" s="200"/>
      <c r="G1321" s="213"/>
      <c r="H1321" s="200"/>
      <c r="I1321" s="147"/>
    </row>
    <row r="1322" customFormat="false" ht="15.75" hidden="false" customHeight="true" outlineLevel="0" collapsed="false">
      <c r="A1322" s="233" t="s">
        <v>1563</v>
      </c>
      <c r="C1322" s="172" t="s">
        <v>1160</v>
      </c>
      <c r="D1322" s="149" t="s">
        <v>1564</v>
      </c>
      <c r="E1322" s="179" t="s">
        <v>1565</v>
      </c>
      <c r="F1322" s="201"/>
      <c r="G1322" s="178" t="s">
        <v>1566</v>
      </c>
      <c r="H1322" s="368" t="s">
        <v>1210</v>
      </c>
      <c r="I1322" s="147"/>
    </row>
    <row r="1323" customFormat="false" ht="15.75" hidden="false" customHeight="true" outlineLevel="0" collapsed="false">
      <c r="A1323" s="233" t="s">
        <v>1567</v>
      </c>
      <c r="C1323" s="172" t="n">
        <v>1</v>
      </c>
      <c r="D1323" s="149" t="n">
        <f aca="false">(1.2*2)+2</f>
        <v>4.4</v>
      </c>
      <c r="E1323" s="179" t="n">
        <v>2.6</v>
      </c>
      <c r="F1323" s="201"/>
      <c r="G1323" s="178" t="n">
        <f aca="false">0.84*2.29</f>
        <v>1.9236</v>
      </c>
      <c r="H1323" s="178" t="n">
        <f aca="false">C1323*D1323*E1323-G1323</f>
        <v>9.5164</v>
      </c>
      <c r="I1323" s="147"/>
    </row>
    <row r="1324" customFormat="false" ht="15.75" hidden="false" customHeight="true" outlineLevel="0" collapsed="false">
      <c r="A1324" s="233" t="s">
        <v>1497</v>
      </c>
      <c r="C1324" s="172" t="n">
        <v>1</v>
      </c>
      <c r="D1324" s="149" t="n">
        <v>6.14</v>
      </c>
      <c r="E1324" s="179" t="n">
        <v>2.6</v>
      </c>
      <c r="F1324" s="201"/>
      <c r="G1324" s="178"/>
      <c r="H1324" s="178" t="n">
        <f aca="false">C1324*D1324*E1324-G1324</f>
        <v>15.964</v>
      </c>
      <c r="I1324" s="147"/>
    </row>
    <row r="1325" customFormat="false" ht="15.75" hidden="false" customHeight="true" outlineLevel="0" collapsed="false">
      <c r="A1325" s="233"/>
      <c r="C1325" s="144" t="s">
        <v>1487</v>
      </c>
      <c r="D1325" s="149"/>
      <c r="E1325" s="179"/>
      <c r="F1325" s="201"/>
      <c r="G1325" s="369"/>
      <c r="H1325" s="246" t="n">
        <f aca="false">SUM(H1323:H1324)</f>
        <v>25.4804</v>
      </c>
      <c r="I1325" s="147"/>
    </row>
    <row r="1326" customFormat="false" ht="15.75" hidden="false" customHeight="true" outlineLevel="0" collapsed="false">
      <c r="A1326" s="233" t="s">
        <v>1568</v>
      </c>
      <c r="C1326" s="172" t="s">
        <v>1160</v>
      </c>
      <c r="D1326" s="149" t="s">
        <v>1564</v>
      </c>
      <c r="E1326" s="179" t="s">
        <v>1565</v>
      </c>
      <c r="F1326" s="201"/>
      <c r="G1326" s="178" t="s">
        <v>1566</v>
      </c>
      <c r="H1326" s="368" t="s">
        <v>1210</v>
      </c>
      <c r="I1326" s="147"/>
    </row>
    <row r="1327" customFormat="false" ht="15.75" hidden="false" customHeight="true" outlineLevel="0" collapsed="false">
      <c r="A1327" s="233" t="s">
        <v>1567</v>
      </c>
      <c r="B1327" s="144"/>
      <c r="C1327" s="172" t="n">
        <v>1</v>
      </c>
      <c r="D1327" s="149" t="n">
        <f aca="false">(1.2*2)+2</f>
        <v>4.4</v>
      </c>
      <c r="E1327" s="179" t="n">
        <v>2.6</v>
      </c>
      <c r="F1327" s="201"/>
      <c r="G1327" s="178" t="n">
        <f aca="false">0.84*2.29</f>
        <v>1.9236</v>
      </c>
      <c r="H1327" s="178" t="n">
        <f aca="false">C1327*D1327*E1327-G1327</f>
        <v>9.5164</v>
      </c>
      <c r="I1327" s="147"/>
    </row>
    <row r="1328" customFormat="false" ht="15.75" hidden="false" customHeight="true" outlineLevel="0" collapsed="false">
      <c r="A1328" s="233" t="s">
        <v>1569</v>
      </c>
      <c r="B1328" s="144"/>
      <c r="C1328" s="172" t="n">
        <v>1</v>
      </c>
      <c r="D1328" s="149" t="n">
        <v>3.35</v>
      </c>
      <c r="E1328" s="179" t="n">
        <v>2.6</v>
      </c>
      <c r="F1328" s="201"/>
      <c r="G1328" s="178"/>
      <c r="H1328" s="178" t="n">
        <f aca="false">C1328*D1328*E1328-G1328</f>
        <v>8.71</v>
      </c>
      <c r="I1328" s="147"/>
    </row>
    <row r="1329" customFormat="false" ht="15.75" hidden="false" customHeight="true" outlineLevel="0" collapsed="false">
      <c r="A1329" s="233"/>
      <c r="C1329" s="144" t="s">
        <v>1511</v>
      </c>
      <c r="D1329" s="149"/>
      <c r="E1329" s="179"/>
      <c r="F1329" s="201"/>
      <c r="G1329" s="369"/>
      <c r="H1329" s="272" t="n">
        <f aca="false">SUM(H1327:H1328)</f>
        <v>18.2264</v>
      </c>
      <c r="I1329" s="147"/>
    </row>
    <row r="1330" customFormat="false" ht="15.75" hidden="false" customHeight="true" outlineLevel="0" collapsed="false">
      <c r="A1330" s="233"/>
      <c r="C1330" s="172"/>
      <c r="D1330" s="149"/>
      <c r="E1330" s="179"/>
      <c r="F1330" s="201"/>
      <c r="G1330" s="369"/>
      <c r="H1330" s="370"/>
      <c r="I1330" s="147"/>
    </row>
    <row r="1331" customFormat="false" ht="15.75" hidden="false" customHeight="true" outlineLevel="0" collapsed="false">
      <c r="A1331" s="233"/>
      <c r="B1331" s="160" t="s">
        <v>1158</v>
      </c>
      <c r="C1331" s="172"/>
      <c r="D1331" s="149"/>
      <c r="E1331" s="179"/>
      <c r="F1331" s="201"/>
      <c r="G1331" s="178"/>
      <c r="H1331" s="202" t="n">
        <f aca="false">H1329+H1325</f>
        <v>43.7068</v>
      </c>
      <c r="I1331" s="147"/>
    </row>
    <row r="1332" customFormat="false" ht="18" hidden="false" customHeight="true" outlineLevel="0" collapsed="false">
      <c r="A1332" s="233"/>
      <c r="C1332" s="172"/>
      <c r="D1332" s="149"/>
      <c r="E1332" s="179"/>
      <c r="F1332" s="340"/>
      <c r="G1332" s="178"/>
      <c r="H1332" s="179"/>
      <c r="I1332" s="147"/>
    </row>
    <row r="1333" customFormat="false" ht="37.5" hidden="false" customHeight="true" outlineLevel="0" collapsed="false">
      <c r="A1333" s="150" t="s">
        <v>274</v>
      </c>
      <c r="B1333" s="355" t="s">
        <v>1570</v>
      </c>
      <c r="C1333" s="264" t="s">
        <v>1084</v>
      </c>
      <c r="D1333" s="149" t="n">
        <f aca="false">H1344</f>
        <v>25.142</v>
      </c>
      <c r="E1333" s="179"/>
      <c r="F1333" s="264"/>
      <c r="G1333" s="329"/>
      <c r="H1333" s="355" t="s">
        <v>1571</v>
      </c>
      <c r="I1333" s="147"/>
    </row>
    <row r="1334" customFormat="false" ht="28.5" hidden="false" customHeight="true" outlineLevel="0" collapsed="false">
      <c r="A1334" s="233" t="s">
        <v>1560</v>
      </c>
      <c r="C1334" s="172"/>
      <c r="D1334" s="158"/>
      <c r="F1334" s="200"/>
      <c r="G1334" s="213"/>
      <c r="H1334" s="200"/>
      <c r="I1334" s="147"/>
    </row>
    <row r="1335" customFormat="false" ht="15.75" hidden="false" customHeight="true" outlineLevel="0" collapsed="false">
      <c r="A1335" s="233" t="s">
        <v>1563</v>
      </c>
      <c r="C1335" s="172" t="s">
        <v>1160</v>
      </c>
      <c r="D1335" s="149" t="s">
        <v>1564</v>
      </c>
      <c r="E1335" s="179" t="s">
        <v>1565</v>
      </c>
      <c r="F1335" s="201"/>
      <c r="G1335" s="178" t="s">
        <v>1566</v>
      </c>
      <c r="H1335" s="368" t="s">
        <v>1210</v>
      </c>
      <c r="I1335" s="147"/>
    </row>
    <row r="1336" customFormat="false" ht="15.75" hidden="false" customHeight="true" outlineLevel="0" collapsed="false">
      <c r="A1336" s="233" t="s">
        <v>1246</v>
      </c>
      <c r="C1336" s="172" t="n">
        <v>1</v>
      </c>
      <c r="D1336" s="149" t="n">
        <v>1.72</v>
      </c>
      <c r="E1336" s="179" t="n">
        <v>2.6</v>
      </c>
      <c r="F1336" s="201"/>
      <c r="G1336" s="178"/>
      <c r="H1336" s="178" t="n">
        <f aca="false">C1336*D1336*E1336-G1336</f>
        <v>4.472</v>
      </c>
      <c r="I1336" s="147"/>
    </row>
    <row r="1337" customFormat="false" ht="15.75" hidden="false" customHeight="true" outlineLevel="0" collapsed="false">
      <c r="A1337" s="233" t="s">
        <v>1247</v>
      </c>
      <c r="C1337" s="172" t="n">
        <v>1</v>
      </c>
      <c r="D1337" s="149" t="n">
        <v>1.72</v>
      </c>
      <c r="E1337" s="179" t="n">
        <v>2.6</v>
      </c>
      <c r="F1337" s="201"/>
      <c r="G1337" s="178"/>
      <c r="H1337" s="178" t="n">
        <f aca="false">C1337*D1337*E1337-G1337</f>
        <v>4.472</v>
      </c>
      <c r="I1337" s="147"/>
    </row>
    <row r="1338" customFormat="false" ht="15.75" hidden="false" customHeight="true" outlineLevel="0" collapsed="false">
      <c r="A1338" s="233" t="s">
        <v>1497</v>
      </c>
      <c r="C1338" s="172" t="n">
        <v>1</v>
      </c>
      <c r="D1338" s="149" t="n">
        <v>2.79</v>
      </c>
      <c r="E1338" s="179" t="n">
        <v>2.6</v>
      </c>
      <c r="F1338" s="201"/>
      <c r="G1338" s="178"/>
      <c r="H1338" s="178" t="n">
        <f aca="false">C1338*D1338*E1338-G1338</f>
        <v>7.254</v>
      </c>
      <c r="I1338" s="147"/>
    </row>
    <row r="1339" customFormat="false" ht="18" hidden="false" customHeight="true" outlineLevel="0" collapsed="false">
      <c r="A1339" s="233"/>
      <c r="C1339" s="144" t="s">
        <v>1487</v>
      </c>
      <c r="D1339" s="149"/>
      <c r="E1339" s="179"/>
      <c r="F1339" s="201"/>
      <c r="G1339" s="369"/>
      <c r="H1339" s="272" t="n">
        <f aca="false">SUM(H1336:H1338)</f>
        <v>16.198</v>
      </c>
    </row>
    <row r="1340" customFormat="false" ht="15.75" hidden="false" customHeight="true" outlineLevel="0" collapsed="false">
      <c r="A1340" s="233" t="s">
        <v>1568</v>
      </c>
      <c r="C1340" s="172" t="s">
        <v>1160</v>
      </c>
      <c r="D1340" s="149" t="s">
        <v>1564</v>
      </c>
      <c r="E1340" s="179" t="s">
        <v>1565</v>
      </c>
      <c r="F1340" s="201"/>
      <c r="G1340" s="178" t="s">
        <v>1566</v>
      </c>
      <c r="H1340" s="371" t="s">
        <v>1210</v>
      </c>
      <c r="I1340" s="147"/>
    </row>
    <row r="1341" customFormat="false" ht="15.75" hidden="false" customHeight="true" outlineLevel="0" collapsed="false">
      <c r="A1341" s="233" t="s">
        <v>1246</v>
      </c>
      <c r="B1341" s="144"/>
      <c r="C1341" s="172" t="n">
        <v>1</v>
      </c>
      <c r="D1341" s="149" t="n">
        <v>1.72</v>
      </c>
      <c r="E1341" s="179" t="n">
        <v>2.6</v>
      </c>
      <c r="F1341" s="201"/>
      <c r="G1341" s="178"/>
      <c r="H1341" s="178" t="n">
        <f aca="false">C1341*D1341*E1341-G1341</f>
        <v>4.472</v>
      </c>
      <c r="I1341" s="147"/>
    </row>
    <row r="1342" customFormat="false" ht="15.75" hidden="false" customHeight="true" outlineLevel="0" collapsed="false">
      <c r="A1342" s="233" t="s">
        <v>1247</v>
      </c>
      <c r="B1342" s="144"/>
      <c r="C1342" s="172" t="n">
        <v>1</v>
      </c>
      <c r="D1342" s="149" t="n">
        <v>1.72</v>
      </c>
      <c r="E1342" s="179" t="n">
        <v>2.6</v>
      </c>
      <c r="F1342" s="201"/>
      <c r="G1342" s="178"/>
      <c r="H1342" s="178" t="n">
        <f aca="false">C1342*D1342*E1342-G1342</f>
        <v>4.472</v>
      </c>
      <c r="I1342" s="147"/>
    </row>
    <row r="1343" customFormat="false" ht="14.25" hidden="false" customHeight="true" outlineLevel="0" collapsed="false">
      <c r="A1343" s="233"/>
      <c r="C1343" s="144" t="s">
        <v>1511</v>
      </c>
      <c r="D1343" s="149"/>
      <c r="E1343" s="179"/>
      <c r="F1343" s="201"/>
      <c r="G1343" s="369"/>
      <c r="H1343" s="272" t="n">
        <f aca="false">SUM(H1341:H1342)</f>
        <v>8.944</v>
      </c>
      <c r="I1343" s="147"/>
    </row>
    <row r="1344" customFormat="false" ht="15.75" hidden="false" customHeight="true" outlineLevel="0" collapsed="false">
      <c r="A1344" s="233"/>
      <c r="B1344" s="160" t="s">
        <v>1158</v>
      </c>
      <c r="C1344" s="172"/>
      <c r="D1344" s="149"/>
      <c r="E1344" s="179"/>
      <c r="F1344" s="201"/>
      <c r="G1344" s="178"/>
      <c r="H1344" s="202" t="n">
        <f aca="false">H1343+H1339</f>
        <v>25.142</v>
      </c>
      <c r="I1344" s="147"/>
    </row>
    <row r="1345" customFormat="false" ht="15.75" hidden="false" customHeight="true" outlineLevel="0" collapsed="false">
      <c r="A1345" s="233"/>
      <c r="B1345" s="160"/>
      <c r="C1345" s="172"/>
      <c r="D1345" s="149"/>
      <c r="E1345" s="179"/>
      <c r="F1345" s="201"/>
      <c r="G1345" s="178"/>
      <c r="H1345" s="202"/>
      <c r="I1345" s="147"/>
    </row>
    <row r="1346" customFormat="false" ht="46.5" hidden="false" customHeight="true" outlineLevel="0" collapsed="false">
      <c r="A1346" s="150" t="s">
        <v>276</v>
      </c>
      <c r="B1346" s="355" t="s">
        <v>1572</v>
      </c>
      <c r="C1346" s="264" t="s">
        <v>1084</v>
      </c>
      <c r="D1346" s="149" t="n">
        <f aca="false">H1362</f>
        <v>245.416</v>
      </c>
      <c r="E1346" s="149"/>
      <c r="F1346" s="264"/>
      <c r="G1346" s="329"/>
      <c r="H1346" s="355" t="s">
        <v>1573</v>
      </c>
      <c r="I1346" s="147"/>
    </row>
    <row r="1347" customFormat="false" ht="15.75" hidden="false" customHeight="true" outlineLevel="0" collapsed="false">
      <c r="A1347" s="233" t="s">
        <v>1560</v>
      </c>
      <c r="C1347" s="172"/>
      <c r="D1347" s="158"/>
      <c r="F1347" s="200"/>
      <c r="G1347" s="213"/>
      <c r="H1347" s="371"/>
      <c r="I1347" s="147"/>
    </row>
    <row r="1348" customFormat="false" ht="15.75" hidden="false" customHeight="true" outlineLevel="0" collapsed="false">
      <c r="A1348" s="233" t="s">
        <v>1563</v>
      </c>
      <c r="C1348" s="172" t="s">
        <v>1160</v>
      </c>
      <c r="D1348" s="149" t="s">
        <v>1564</v>
      </c>
      <c r="E1348" s="179" t="s">
        <v>1565</v>
      </c>
      <c r="F1348" s="201"/>
      <c r="G1348" s="178" t="s">
        <v>1566</v>
      </c>
      <c r="H1348" s="371" t="s">
        <v>1210</v>
      </c>
      <c r="I1348" s="147"/>
    </row>
    <row r="1349" customFormat="false" ht="15.75" hidden="false" customHeight="true" outlineLevel="0" collapsed="false">
      <c r="A1349" s="233" t="s">
        <v>1246</v>
      </c>
      <c r="C1349" s="172" t="n">
        <v>1</v>
      </c>
      <c r="D1349" s="149" t="n">
        <v>17.14</v>
      </c>
      <c r="E1349" s="179" t="n">
        <v>2.6</v>
      </c>
      <c r="F1349" s="201"/>
      <c r="G1349" s="178" t="n">
        <f aca="false">(0.9*2.1)+(1.72*2.6)</f>
        <v>6.362</v>
      </c>
      <c r="H1349" s="178" t="n">
        <f aca="false">C1349*D1349*E1349-G1349</f>
        <v>38.202</v>
      </c>
      <c r="I1349" s="147"/>
    </row>
    <row r="1350" customFormat="false" ht="15.75" hidden="false" customHeight="true" outlineLevel="0" collapsed="false">
      <c r="A1350" s="233" t="s">
        <v>1247</v>
      </c>
      <c r="C1350" s="172" t="n">
        <v>1</v>
      </c>
      <c r="D1350" s="149" t="n">
        <v>17.14</v>
      </c>
      <c r="E1350" s="179" t="n">
        <v>2.6</v>
      </c>
      <c r="F1350" s="201"/>
      <c r="G1350" s="178" t="n">
        <f aca="false">(0.9*2.1)+(1.72*2.6)</f>
        <v>6.362</v>
      </c>
      <c r="H1350" s="178" t="n">
        <f aca="false">C1350*D1350*E1350-G1350</f>
        <v>38.202</v>
      </c>
      <c r="I1350" s="147"/>
    </row>
    <row r="1351" customFormat="false" ht="15.75" hidden="false" customHeight="true" outlineLevel="0" collapsed="false">
      <c r="A1351" s="233" t="s">
        <v>1574</v>
      </c>
      <c r="C1351" s="172" t="n">
        <v>1</v>
      </c>
      <c r="D1351" s="149" t="n">
        <v>7</v>
      </c>
      <c r="E1351" s="179" t="n">
        <v>2.6</v>
      </c>
      <c r="F1351" s="201"/>
      <c r="G1351" s="178" t="n">
        <f aca="false">(0.9*2.1)+(1.5*2.6)</f>
        <v>5.79</v>
      </c>
      <c r="H1351" s="178" t="n">
        <f aca="false">C1351*D1351*E1351-G1351</f>
        <v>12.41</v>
      </c>
      <c r="I1351" s="147"/>
    </row>
    <row r="1352" customFormat="false" ht="15.75" hidden="false" customHeight="true" outlineLevel="0" collapsed="false">
      <c r="A1352" s="233" t="s">
        <v>1575</v>
      </c>
      <c r="C1352" s="172" t="n">
        <v>1</v>
      </c>
      <c r="D1352" s="149" t="n">
        <v>7</v>
      </c>
      <c r="E1352" s="179" t="n">
        <v>2.6</v>
      </c>
      <c r="F1352" s="201"/>
      <c r="G1352" s="178" t="n">
        <f aca="false">(0.9*2.1)+(1.5*2.6)</f>
        <v>5.79</v>
      </c>
      <c r="H1352" s="178" t="n">
        <f aca="false">C1352*D1352*E1352-G1352</f>
        <v>12.41</v>
      </c>
      <c r="I1352" s="147"/>
    </row>
    <row r="1353" customFormat="false" ht="15.75" hidden="false" customHeight="true" outlineLevel="0" collapsed="false">
      <c r="A1353" s="233"/>
      <c r="C1353" s="144" t="s">
        <v>1487</v>
      </c>
      <c r="D1353" s="149"/>
      <c r="E1353" s="179"/>
      <c r="F1353" s="201"/>
      <c r="G1353" s="369"/>
      <c r="H1353" s="272" t="n">
        <f aca="false">SUM(H1349:H1352)</f>
        <v>101.224</v>
      </c>
      <c r="I1353" s="147"/>
    </row>
    <row r="1354" customFormat="false" ht="15.75" hidden="false" customHeight="true" outlineLevel="0" collapsed="false">
      <c r="A1354" s="233" t="s">
        <v>1568</v>
      </c>
      <c r="C1354" s="172" t="s">
        <v>1160</v>
      </c>
      <c r="D1354" s="149" t="s">
        <v>1564</v>
      </c>
      <c r="E1354" s="179" t="s">
        <v>1565</v>
      </c>
      <c r="F1354" s="201"/>
      <c r="G1354" s="178" t="s">
        <v>1566</v>
      </c>
      <c r="H1354" s="371" t="s">
        <v>1210</v>
      </c>
      <c r="I1354" s="147"/>
    </row>
    <row r="1355" customFormat="false" ht="15.75" hidden="false" customHeight="true" outlineLevel="0" collapsed="false">
      <c r="A1355" s="233" t="s">
        <v>1246</v>
      </c>
      <c r="B1355" s="144"/>
      <c r="C1355" s="172" t="n">
        <v>1</v>
      </c>
      <c r="D1355" s="149" t="n">
        <v>17.14</v>
      </c>
      <c r="E1355" s="179" t="n">
        <v>2.6</v>
      </c>
      <c r="F1355" s="201"/>
      <c r="G1355" s="178" t="n">
        <f aca="false">(0.9*2.1)+(1.72*2.6)</f>
        <v>6.362</v>
      </c>
      <c r="H1355" s="178" t="n">
        <f aca="false">C1355*D1355*E1355-G1355</f>
        <v>38.202</v>
      </c>
      <c r="I1355" s="147"/>
    </row>
    <row r="1356" customFormat="false" ht="15.75" hidden="false" customHeight="true" outlineLevel="0" collapsed="false">
      <c r="A1356" s="233" t="s">
        <v>1247</v>
      </c>
      <c r="B1356" s="144"/>
      <c r="C1356" s="172" t="n">
        <v>1</v>
      </c>
      <c r="D1356" s="149" t="n">
        <v>17.14</v>
      </c>
      <c r="E1356" s="179" t="n">
        <v>2.6</v>
      </c>
      <c r="F1356" s="201"/>
      <c r="G1356" s="178" t="n">
        <f aca="false">(0.9*2.1)+(1.72*2.6)</f>
        <v>6.362</v>
      </c>
      <c r="H1356" s="178" t="n">
        <f aca="false">C1356*D1356*E1356-G1356</f>
        <v>38.202</v>
      </c>
      <c r="I1356" s="147"/>
    </row>
    <row r="1357" customFormat="false" ht="15.75" hidden="false" customHeight="true" outlineLevel="0" collapsed="false">
      <c r="A1357" s="233" t="s">
        <v>1574</v>
      </c>
      <c r="B1357" s="144"/>
      <c r="C1357" s="172" t="n">
        <v>1</v>
      </c>
      <c r="D1357" s="149" t="n">
        <v>7</v>
      </c>
      <c r="E1357" s="179" t="n">
        <v>2.6</v>
      </c>
      <c r="F1357" s="201"/>
      <c r="G1357" s="178" t="n">
        <f aca="false">(0.9*2.1)+(1.5*2.6)</f>
        <v>5.79</v>
      </c>
      <c r="H1357" s="178" t="n">
        <f aca="false">C1357*D1357*E1357-G1357</f>
        <v>12.41</v>
      </c>
      <c r="I1357" s="147"/>
    </row>
    <row r="1358" customFormat="false" ht="15.75" hidden="false" customHeight="true" outlineLevel="0" collapsed="false">
      <c r="A1358" s="233" t="s">
        <v>1575</v>
      </c>
      <c r="B1358" s="144"/>
      <c r="C1358" s="172" t="n">
        <v>1</v>
      </c>
      <c r="D1358" s="149" t="n">
        <v>7</v>
      </c>
      <c r="E1358" s="179" t="n">
        <v>2.6</v>
      </c>
      <c r="F1358" s="201"/>
      <c r="G1358" s="178" t="n">
        <f aca="false">(0.9*2.1)+(1.5*2.6)</f>
        <v>5.79</v>
      </c>
      <c r="H1358" s="178" t="n">
        <f aca="false">C1358*D1358*E1358-G1358</f>
        <v>12.41</v>
      </c>
      <c r="I1358" s="147"/>
    </row>
    <row r="1359" customFormat="false" ht="15.75" hidden="false" customHeight="true" outlineLevel="0" collapsed="false">
      <c r="A1359" s="233" t="s">
        <v>1576</v>
      </c>
      <c r="B1359" s="144"/>
      <c r="C1359" s="172" t="n">
        <v>1</v>
      </c>
      <c r="D1359" s="149" t="n">
        <v>8.99</v>
      </c>
      <c r="E1359" s="179" t="n">
        <v>2.6</v>
      </c>
      <c r="F1359" s="201"/>
      <c r="G1359" s="178" t="n">
        <f aca="false">(0.9*2.1)</f>
        <v>1.89</v>
      </c>
      <c r="H1359" s="178" t="n">
        <f aca="false">C1359*D1359*E1359-G1359</f>
        <v>21.484</v>
      </c>
      <c r="I1359" s="147"/>
    </row>
    <row r="1360" customFormat="false" ht="15.75" hidden="false" customHeight="true" outlineLevel="0" collapsed="false">
      <c r="A1360" s="233" t="s">
        <v>1577</v>
      </c>
      <c r="B1360" s="144"/>
      <c r="C1360" s="172" t="n">
        <v>1</v>
      </c>
      <c r="D1360" s="149" t="n">
        <v>8.99</v>
      </c>
      <c r="E1360" s="179" t="n">
        <v>2.6</v>
      </c>
      <c r="F1360" s="201"/>
      <c r="G1360" s="178" t="n">
        <f aca="false">(0.9*2.1)</f>
        <v>1.89</v>
      </c>
      <c r="H1360" s="178" t="n">
        <f aca="false">C1360*D1360*E1360-G1360</f>
        <v>21.484</v>
      </c>
      <c r="I1360" s="147"/>
    </row>
    <row r="1361" customFormat="false" ht="15.75" hidden="false" customHeight="true" outlineLevel="0" collapsed="false">
      <c r="A1361" s="233"/>
      <c r="C1361" s="144" t="s">
        <v>1511</v>
      </c>
      <c r="D1361" s="149"/>
      <c r="E1361" s="179"/>
      <c r="F1361" s="201"/>
      <c r="G1361" s="369"/>
      <c r="H1361" s="372" t="n">
        <f aca="false">SUM(H1355:H1360)</f>
        <v>144.192</v>
      </c>
      <c r="I1361" s="147"/>
    </row>
    <row r="1362" customFormat="false" ht="15.75" hidden="false" customHeight="true" outlineLevel="0" collapsed="false">
      <c r="A1362" s="233"/>
      <c r="B1362" s="160" t="s">
        <v>1158</v>
      </c>
      <c r="C1362" s="172"/>
      <c r="D1362" s="149"/>
      <c r="E1362" s="179"/>
      <c r="F1362" s="201"/>
      <c r="G1362" s="178"/>
      <c r="H1362" s="373" t="n">
        <f aca="false">H1353+H1361</f>
        <v>245.416</v>
      </c>
      <c r="I1362" s="147"/>
    </row>
    <row r="1363" customFormat="false" ht="15.75" hidden="false" customHeight="true" outlineLevel="0" collapsed="false">
      <c r="A1363" s="233"/>
      <c r="B1363" s="160"/>
      <c r="C1363" s="172"/>
      <c r="D1363" s="149"/>
      <c r="E1363" s="179"/>
      <c r="F1363" s="201"/>
      <c r="G1363" s="178"/>
      <c r="H1363" s="202"/>
      <c r="I1363" s="147"/>
    </row>
    <row r="1364" customFormat="false" ht="53.25" hidden="false" customHeight="true" outlineLevel="0" collapsed="false">
      <c r="A1364" s="150" t="s">
        <v>278</v>
      </c>
      <c r="B1364" s="355" t="s">
        <v>1578</v>
      </c>
      <c r="C1364" s="264" t="s">
        <v>1084</v>
      </c>
      <c r="D1364" s="149" t="n">
        <f aca="false">H1376</f>
        <v>22.68</v>
      </c>
      <c r="E1364" s="179"/>
      <c r="F1364" s="264"/>
      <c r="G1364" s="329"/>
      <c r="H1364" s="355" t="s">
        <v>1579</v>
      </c>
      <c r="I1364" s="147"/>
    </row>
    <row r="1365" customFormat="false" ht="15.75" hidden="false" customHeight="true" outlineLevel="0" collapsed="false">
      <c r="A1365" s="233" t="s">
        <v>1560</v>
      </c>
      <c r="C1365" s="172"/>
      <c r="D1365" s="158"/>
      <c r="F1365" s="200"/>
      <c r="G1365" s="213"/>
      <c r="H1365" s="371"/>
      <c r="I1365" s="147"/>
    </row>
    <row r="1366" customFormat="false" ht="15.75" hidden="false" customHeight="true" outlineLevel="0" collapsed="false">
      <c r="A1366" s="233" t="s">
        <v>1563</v>
      </c>
      <c r="C1366" s="172" t="s">
        <v>1160</v>
      </c>
      <c r="D1366" s="149" t="s">
        <v>1564</v>
      </c>
      <c r="E1366" s="179" t="s">
        <v>1565</v>
      </c>
      <c r="F1366" s="201"/>
      <c r="G1366" s="178" t="s">
        <v>1566</v>
      </c>
      <c r="H1366" s="371" t="s">
        <v>1210</v>
      </c>
      <c r="I1366" s="147"/>
    </row>
    <row r="1367" customFormat="false" ht="15.75" hidden="false" customHeight="true" outlineLevel="0" collapsed="false">
      <c r="A1367" s="233" t="s">
        <v>1495</v>
      </c>
      <c r="C1367" s="172" t="n">
        <v>1</v>
      </c>
      <c r="D1367" s="149" t="n">
        <v>1.5</v>
      </c>
      <c r="E1367" s="179" t="n">
        <v>2.6</v>
      </c>
      <c r="F1367" s="201"/>
      <c r="G1367" s="178"/>
      <c r="H1367" s="178" t="n">
        <f aca="false">C1367*D1367*E1367-G1367</f>
        <v>3.9</v>
      </c>
      <c r="I1367" s="147"/>
    </row>
    <row r="1368" customFormat="false" ht="15.75" hidden="false" customHeight="true" outlineLevel="0" collapsed="false">
      <c r="A1368" s="233" t="s">
        <v>1496</v>
      </c>
      <c r="C1368" s="172" t="n">
        <v>1</v>
      </c>
      <c r="D1368" s="149" t="n">
        <v>1.5</v>
      </c>
      <c r="E1368" s="179" t="n">
        <v>2.6</v>
      </c>
      <c r="F1368" s="201"/>
      <c r="G1368" s="178"/>
      <c r="H1368" s="178" t="n">
        <f aca="false">C1368*D1368*E1368-G1368</f>
        <v>3.9</v>
      </c>
      <c r="I1368" s="147"/>
    </row>
    <row r="1369" customFormat="false" ht="15.75" hidden="false" customHeight="true" outlineLevel="0" collapsed="false">
      <c r="A1369" s="233"/>
      <c r="C1369" s="144" t="s">
        <v>1487</v>
      </c>
      <c r="D1369" s="149"/>
      <c r="E1369" s="179"/>
      <c r="F1369" s="201"/>
      <c r="G1369" s="369"/>
      <c r="H1369" s="374" t="n">
        <f aca="false">SUM(H1367:H1368)</f>
        <v>7.8</v>
      </c>
      <c r="I1369" s="147"/>
    </row>
    <row r="1370" customFormat="false" ht="15.75" hidden="false" customHeight="true" outlineLevel="0" collapsed="false">
      <c r="A1370" s="233" t="s">
        <v>1568</v>
      </c>
      <c r="C1370" s="172" t="s">
        <v>1160</v>
      </c>
      <c r="D1370" s="149" t="s">
        <v>1564</v>
      </c>
      <c r="E1370" s="179" t="s">
        <v>1565</v>
      </c>
      <c r="F1370" s="201"/>
      <c r="G1370" s="178" t="s">
        <v>1566</v>
      </c>
      <c r="H1370" s="371" t="s">
        <v>1210</v>
      </c>
      <c r="I1370" s="147"/>
    </row>
    <row r="1371" customFormat="false" ht="15.75" hidden="false" customHeight="true" outlineLevel="0" collapsed="false">
      <c r="A1371" s="233" t="s">
        <v>1495</v>
      </c>
      <c r="B1371" s="144"/>
      <c r="C1371" s="172" t="n">
        <v>1</v>
      </c>
      <c r="D1371" s="149" t="n">
        <v>1.5</v>
      </c>
      <c r="E1371" s="179" t="n">
        <v>2.6</v>
      </c>
      <c r="F1371" s="201"/>
      <c r="G1371" s="178"/>
      <c r="H1371" s="178" t="n">
        <f aca="false">C1371*D1371*E1371-G1371</f>
        <v>3.9</v>
      </c>
      <c r="I1371" s="147"/>
    </row>
    <row r="1372" customFormat="false" ht="15.75" hidden="false" customHeight="true" outlineLevel="0" collapsed="false">
      <c r="A1372" s="233" t="s">
        <v>1496</v>
      </c>
      <c r="B1372" s="144"/>
      <c r="C1372" s="172" t="n">
        <v>1</v>
      </c>
      <c r="D1372" s="149" t="n">
        <v>1.5</v>
      </c>
      <c r="E1372" s="179" t="n">
        <v>2.6</v>
      </c>
      <c r="F1372" s="201"/>
      <c r="G1372" s="178"/>
      <c r="H1372" s="178" t="n">
        <f aca="false">C1372*D1372*E1372-G1372</f>
        <v>3.9</v>
      </c>
      <c r="I1372" s="147"/>
    </row>
    <row r="1373" customFormat="false" ht="15.75" hidden="false" customHeight="true" outlineLevel="0" collapsed="false">
      <c r="A1373" s="233" t="s">
        <v>1576</v>
      </c>
      <c r="B1373" s="144"/>
      <c r="C1373" s="172" t="n">
        <v>1</v>
      </c>
      <c r="D1373" s="149" t="n">
        <v>1.5</v>
      </c>
      <c r="E1373" s="179" t="n">
        <v>2.6</v>
      </c>
      <c r="F1373" s="201"/>
      <c r="G1373" s="178" t="n">
        <f aca="false">(0.6*0.6)</f>
        <v>0.36</v>
      </c>
      <c r="H1373" s="178" t="n">
        <f aca="false">C1373*D1373*E1373-G1373</f>
        <v>3.54</v>
      </c>
      <c r="I1373" s="147"/>
    </row>
    <row r="1374" customFormat="false" ht="15.75" hidden="false" customHeight="true" outlineLevel="0" collapsed="false">
      <c r="A1374" s="233" t="s">
        <v>1577</v>
      </c>
      <c r="B1374" s="144"/>
      <c r="C1374" s="172" t="n">
        <v>1</v>
      </c>
      <c r="D1374" s="149" t="n">
        <v>1.5</v>
      </c>
      <c r="E1374" s="179" t="n">
        <v>2.6</v>
      </c>
      <c r="F1374" s="201"/>
      <c r="G1374" s="178" t="n">
        <f aca="false">(0.6*0.6)</f>
        <v>0.36</v>
      </c>
      <c r="H1374" s="178" t="n">
        <f aca="false">C1374*D1374*E1374-G1374</f>
        <v>3.54</v>
      </c>
      <c r="I1374" s="147"/>
    </row>
    <row r="1375" customFormat="false" ht="15.75" hidden="false" customHeight="true" outlineLevel="0" collapsed="false">
      <c r="A1375" s="233"/>
      <c r="C1375" s="144" t="s">
        <v>1511</v>
      </c>
      <c r="D1375" s="149"/>
      <c r="E1375" s="179"/>
      <c r="F1375" s="201"/>
      <c r="G1375" s="369"/>
      <c r="H1375" s="372" t="n">
        <f aca="false">SUM(H1371:H1374)</f>
        <v>14.88</v>
      </c>
      <c r="I1375" s="147"/>
    </row>
    <row r="1376" customFormat="false" ht="15.75" hidden="false" customHeight="true" outlineLevel="0" collapsed="false">
      <c r="A1376" s="233"/>
      <c r="B1376" s="160" t="s">
        <v>1158</v>
      </c>
      <c r="C1376" s="172"/>
      <c r="D1376" s="149"/>
      <c r="E1376" s="179"/>
      <c r="F1376" s="201"/>
      <c r="G1376" s="178"/>
      <c r="H1376" s="202" t="n">
        <f aca="false">H1369+H1375</f>
        <v>22.68</v>
      </c>
      <c r="I1376" s="147"/>
    </row>
    <row r="1377" customFormat="false" ht="15.75" hidden="false" customHeight="true" outlineLevel="0" collapsed="false">
      <c r="A1377" s="233"/>
      <c r="B1377" s="160"/>
      <c r="C1377" s="172"/>
      <c r="D1377" s="149"/>
      <c r="E1377" s="179"/>
      <c r="F1377" s="201"/>
      <c r="G1377" s="178"/>
      <c r="H1377" s="202"/>
      <c r="I1377" s="147"/>
    </row>
    <row r="1378" customFormat="false" ht="42.75" hidden="false" customHeight="true" outlineLevel="0" collapsed="false">
      <c r="A1378" s="150" t="s">
        <v>280</v>
      </c>
      <c r="B1378" s="355" t="s">
        <v>1580</v>
      </c>
      <c r="C1378" s="264" t="s">
        <v>1084</v>
      </c>
      <c r="D1378" s="149" t="n">
        <f aca="false">H1387</f>
        <v>14.86</v>
      </c>
      <c r="E1378" s="179"/>
      <c r="F1378" s="264"/>
      <c r="G1378" s="329"/>
      <c r="H1378" s="355" t="s">
        <v>1581</v>
      </c>
      <c r="I1378" s="147"/>
    </row>
    <row r="1379" customFormat="false" ht="18" hidden="false" customHeight="true" outlineLevel="0" collapsed="false">
      <c r="A1379" s="233" t="s">
        <v>1560</v>
      </c>
      <c r="C1379" s="172"/>
      <c r="D1379" s="158"/>
      <c r="F1379" s="200"/>
      <c r="G1379" s="213"/>
      <c r="H1379" s="371"/>
      <c r="I1379" s="147"/>
    </row>
    <row r="1380" customFormat="false" ht="15.75" hidden="false" customHeight="true" outlineLevel="0" collapsed="false">
      <c r="A1380" s="233" t="s">
        <v>1563</v>
      </c>
      <c r="C1380" s="172" t="s">
        <v>1160</v>
      </c>
      <c r="D1380" s="149" t="s">
        <v>1564</v>
      </c>
      <c r="E1380" s="179" t="s">
        <v>1565</v>
      </c>
      <c r="F1380" s="201"/>
      <c r="G1380" s="178" t="s">
        <v>1566</v>
      </c>
      <c r="H1380" s="371" t="s">
        <v>1210</v>
      </c>
      <c r="I1380" s="147"/>
    </row>
    <row r="1381" customFormat="false" ht="15.75" hidden="false" customHeight="true" outlineLevel="0" collapsed="false">
      <c r="A1381" s="233" t="s">
        <v>1248</v>
      </c>
      <c r="C1381" s="172" t="n">
        <v>1</v>
      </c>
      <c r="D1381" s="149" t="n">
        <v>3.95</v>
      </c>
      <c r="E1381" s="179" t="n">
        <v>2.6</v>
      </c>
      <c r="F1381" s="201"/>
      <c r="G1381" s="178"/>
      <c r="H1381" s="178" t="n">
        <f aca="false">C1381*D1381*E1381-G1381</f>
        <v>10.27</v>
      </c>
      <c r="I1381" s="147"/>
    </row>
    <row r="1382" customFormat="false" ht="15.75" hidden="false" customHeight="true" outlineLevel="0" collapsed="false">
      <c r="A1382" s="233"/>
      <c r="C1382" s="144" t="s">
        <v>1487</v>
      </c>
      <c r="D1382" s="149"/>
      <c r="E1382" s="179"/>
      <c r="F1382" s="201"/>
      <c r="G1382" s="369"/>
      <c r="H1382" s="374" t="n">
        <f aca="false">SUM(H1381)</f>
        <v>10.27</v>
      </c>
      <c r="I1382" s="147"/>
    </row>
    <row r="1383" customFormat="false" ht="15.75" hidden="false" customHeight="true" outlineLevel="0" collapsed="false">
      <c r="A1383" s="233" t="s">
        <v>1568</v>
      </c>
      <c r="C1383" s="172" t="s">
        <v>1160</v>
      </c>
      <c r="D1383" s="149" t="s">
        <v>1564</v>
      </c>
      <c r="E1383" s="179" t="s">
        <v>1565</v>
      </c>
      <c r="F1383" s="201"/>
      <c r="G1383" s="178" t="s">
        <v>1566</v>
      </c>
      <c r="H1383" s="371" t="s">
        <v>1210</v>
      </c>
      <c r="I1383" s="147"/>
    </row>
    <row r="1384" customFormat="false" ht="15.75" hidden="false" customHeight="true" outlineLevel="0" collapsed="false">
      <c r="A1384" s="233" t="s">
        <v>1248</v>
      </c>
      <c r="B1384" s="144"/>
      <c r="C1384" s="172" t="n">
        <v>1</v>
      </c>
      <c r="D1384" s="149" t="n">
        <v>2.72</v>
      </c>
      <c r="E1384" s="179" t="n">
        <v>0.9</v>
      </c>
      <c r="F1384" s="201"/>
      <c r="G1384" s="178"/>
      <c r="H1384" s="178" t="n">
        <f aca="false">C1384*D1384*E1384-G1384</f>
        <v>2.448</v>
      </c>
      <c r="I1384" s="147"/>
    </row>
    <row r="1385" customFormat="false" ht="15.75" hidden="false" customHeight="true" outlineLevel="0" collapsed="false">
      <c r="A1385" s="233" t="s">
        <v>1582</v>
      </c>
      <c r="B1385" s="144"/>
      <c r="C1385" s="172" t="n">
        <v>1</v>
      </c>
      <c r="D1385" s="149" t="n">
        <v>2.38</v>
      </c>
      <c r="E1385" s="179" t="n">
        <v>0.9</v>
      </c>
      <c r="F1385" s="201"/>
      <c r="G1385" s="178"/>
      <c r="H1385" s="178" t="n">
        <f aca="false">C1385*D1385*E1385-G1385</f>
        <v>2.142</v>
      </c>
      <c r="I1385" s="147"/>
    </row>
    <row r="1386" customFormat="false" ht="15.75" hidden="false" customHeight="true" outlineLevel="0" collapsed="false">
      <c r="A1386" s="233"/>
      <c r="C1386" s="144" t="s">
        <v>1511</v>
      </c>
      <c r="D1386" s="149"/>
      <c r="E1386" s="179"/>
      <c r="F1386" s="201"/>
      <c r="G1386" s="369"/>
      <c r="H1386" s="372" t="n">
        <f aca="false">SUM(H1384:H1385)</f>
        <v>4.59</v>
      </c>
      <c r="I1386" s="147"/>
    </row>
    <row r="1387" customFormat="false" ht="15.75" hidden="false" customHeight="true" outlineLevel="0" collapsed="false">
      <c r="A1387" s="233"/>
      <c r="B1387" s="160" t="s">
        <v>1158</v>
      </c>
      <c r="C1387" s="172"/>
      <c r="D1387" s="149"/>
      <c r="E1387" s="179"/>
      <c r="F1387" s="201"/>
      <c r="G1387" s="178"/>
      <c r="H1387" s="373" t="n">
        <f aca="false">H1382+H1386</f>
        <v>14.86</v>
      </c>
      <c r="I1387" s="147"/>
    </row>
    <row r="1388" customFormat="false" ht="15.75" hidden="false" customHeight="true" outlineLevel="0" collapsed="false">
      <c r="A1388" s="233"/>
      <c r="B1388" s="160"/>
      <c r="C1388" s="172"/>
      <c r="D1388" s="149"/>
      <c r="E1388" s="179"/>
      <c r="F1388" s="201"/>
      <c r="G1388" s="178"/>
      <c r="H1388" s="202"/>
      <c r="I1388" s="147"/>
    </row>
    <row r="1389" customFormat="false" ht="45" hidden="false" customHeight="true" outlineLevel="0" collapsed="false">
      <c r="A1389" s="150" t="s">
        <v>280</v>
      </c>
      <c r="B1389" s="168" t="s">
        <v>1583</v>
      </c>
      <c r="C1389" s="264" t="s">
        <v>1084</v>
      </c>
      <c r="D1389" s="149" t="n">
        <f aca="false">H1393</f>
        <v>27.09</v>
      </c>
      <c r="E1389" s="179"/>
      <c r="F1389" s="201"/>
      <c r="G1389" s="178"/>
      <c r="H1389" s="202"/>
      <c r="I1389" s="147"/>
    </row>
    <row r="1390" customFormat="false" ht="15.75" hidden="false" customHeight="true" outlineLevel="0" collapsed="false">
      <c r="A1390" s="233" t="s">
        <v>1560</v>
      </c>
      <c r="C1390" s="172"/>
      <c r="D1390" s="158"/>
      <c r="F1390" s="200"/>
      <c r="G1390" s="213"/>
      <c r="H1390" s="200"/>
      <c r="I1390" s="147"/>
    </row>
    <row r="1391" customFormat="false" ht="15.75" hidden="false" customHeight="true" outlineLevel="0" collapsed="false">
      <c r="A1391" s="233" t="s">
        <v>1563</v>
      </c>
      <c r="C1391" s="172" t="s">
        <v>1160</v>
      </c>
      <c r="D1391" s="149"/>
      <c r="E1391" s="179"/>
      <c r="F1391" s="201"/>
      <c r="G1391" s="178"/>
      <c r="H1391" s="371" t="s">
        <v>1210</v>
      </c>
      <c r="I1391" s="147"/>
    </row>
    <row r="1392" customFormat="false" ht="15.75" hidden="false" customHeight="true" outlineLevel="0" collapsed="false">
      <c r="A1392" s="233" t="s">
        <v>1584</v>
      </c>
      <c r="C1392" s="172" t="n">
        <v>1</v>
      </c>
      <c r="D1392" s="149"/>
      <c r="E1392" s="179"/>
      <c r="F1392" s="201"/>
      <c r="G1392" s="178"/>
      <c r="H1392" s="375" t="n">
        <f aca="false">10.48+4.6+9.16+2.85</f>
        <v>27.09</v>
      </c>
      <c r="I1392" s="147"/>
    </row>
    <row r="1393" customFormat="false" ht="15.75" hidden="false" customHeight="true" outlineLevel="0" collapsed="false">
      <c r="A1393" s="233"/>
      <c r="C1393" s="144" t="s">
        <v>1585</v>
      </c>
      <c r="D1393" s="149"/>
      <c r="E1393" s="179"/>
      <c r="F1393" s="201"/>
      <c r="G1393" s="369"/>
      <c r="H1393" s="376" t="n">
        <f aca="false">SUM(H1392)</f>
        <v>27.09</v>
      </c>
      <c r="I1393" s="147"/>
    </row>
    <row r="1394" customFormat="false" ht="30" hidden="false" customHeight="true" outlineLevel="0" collapsed="false">
      <c r="A1394" s="150" t="s">
        <v>284</v>
      </c>
      <c r="B1394" s="150" t="s">
        <v>263</v>
      </c>
      <c r="C1394" s="152"/>
      <c r="D1394" s="149"/>
      <c r="E1394" s="149"/>
      <c r="F1394" s="264"/>
      <c r="G1394" s="180"/>
      <c r="H1394" s="181"/>
      <c r="I1394" s="147"/>
    </row>
    <row r="1395" customFormat="false" ht="51" hidden="false" customHeight="true" outlineLevel="0" collapsed="false">
      <c r="A1395" s="150" t="s">
        <v>285</v>
      </c>
      <c r="B1395" s="355" t="s">
        <v>1586</v>
      </c>
      <c r="C1395" s="152" t="s">
        <v>1084</v>
      </c>
      <c r="D1395" s="149" t="n">
        <f aca="false">H1399</f>
        <v>378.8948</v>
      </c>
      <c r="E1395" s="149"/>
      <c r="F1395" s="264"/>
      <c r="G1395" s="197"/>
      <c r="H1395" s="371" t="s">
        <v>1587</v>
      </c>
      <c r="I1395" s="147"/>
    </row>
    <row r="1396" customFormat="false" ht="15.75" hidden="false" customHeight="true" outlineLevel="0" collapsed="false">
      <c r="A1396" s="377" t="s">
        <v>1588</v>
      </c>
      <c r="B1396" s="234"/>
      <c r="D1396" s="149"/>
      <c r="F1396" s="200"/>
      <c r="G1396" s="213"/>
      <c r="H1396" s="200"/>
      <c r="I1396" s="147"/>
    </row>
    <row r="1397" customFormat="false" ht="15.75" hidden="false" customHeight="true" outlineLevel="0" collapsed="false">
      <c r="A1397" s="377" t="s">
        <v>1589</v>
      </c>
      <c r="B1397" s="234"/>
      <c r="D1397" s="149"/>
      <c r="F1397" s="200"/>
      <c r="G1397" s="213"/>
      <c r="H1397" s="178" t="s">
        <v>1210</v>
      </c>
      <c r="I1397" s="147"/>
    </row>
    <row r="1398" customFormat="false" ht="15.75" hidden="false" customHeight="true" outlineLevel="0" collapsed="false">
      <c r="A1398" s="233" t="s">
        <v>1590</v>
      </c>
      <c r="C1398" s="172"/>
      <c r="D1398" s="149"/>
      <c r="E1398" s="179"/>
      <c r="F1398" s="201"/>
      <c r="G1398" s="178"/>
      <c r="H1398" s="201" t="n">
        <f aca="false">H1393+H1387+H1376+H1362+H1344+H1331</f>
        <v>378.8948</v>
      </c>
      <c r="I1398" s="147"/>
    </row>
    <row r="1399" customFormat="false" ht="15.75" hidden="false" customHeight="true" outlineLevel="0" collapsed="false">
      <c r="A1399" s="233"/>
      <c r="B1399" s="160" t="s">
        <v>1158</v>
      </c>
      <c r="D1399" s="149"/>
      <c r="E1399" s="209"/>
      <c r="F1399" s="200"/>
      <c r="G1399" s="178"/>
      <c r="H1399" s="202" t="n">
        <f aca="false">SUM(H1398)</f>
        <v>378.8948</v>
      </c>
      <c r="I1399" s="147"/>
    </row>
    <row r="1400" customFormat="false" ht="15.75" hidden="false" customHeight="true" outlineLevel="0" collapsed="false">
      <c r="A1400" s="233"/>
      <c r="B1400" s="160"/>
      <c r="D1400" s="149"/>
      <c r="E1400" s="209"/>
      <c r="F1400" s="200"/>
      <c r="G1400" s="178"/>
      <c r="H1400" s="202"/>
      <c r="I1400" s="147"/>
    </row>
    <row r="1401" customFormat="false" ht="51" hidden="false" customHeight="true" outlineLevel="0" collapsed="false">
      <c r="A1401" s="150" t="s">
        <v>287</v>
      </c>
      <c r="B1401" s="355" t="s">
        <v>1591</v>
      </c>
      <c r="C1401" s="152" t="s">
        <v>1084</v>
      </c>
      <c r="D1401" s="149" t="n">
        <f aca="false">H1404</f>
        <v>2553.977</v>
      </c>
      <c r="F1401" s="200"/>
      <c r="G1401" s="147"/>
      <c r="H1401" s="371" t="s">
        <v>1592</v>
      </c>
      <c r="I1401" s="147"/>
    </row>
    <row r="1402" customFormat="false" ht="15.75" hidden="false" customHeight="true" outlineLevel="0" collapsed="false">
      <c r="A1402" s="377" t="s">
        <v>1593</v>
      </c>
      <c r="B1402" s="156"/>
      <c r="C1402" s="172"/>
      <c r="D1402" s="158"/>
      <c r="F1402" s="200"/>
      <c r="G1402" s="213"/>
      <c r="H1402" s="178" t="s">
        <v>1210</v>
      </c>
      <c r="I1402" s="147"/>
    </row>
    <row r="1403" customFormat="false" ht="15.75" hidden="false" customHeight="true" outlineLevel="0" collapsed="false">
      <c r="A1403" s="233" t="s">
        <v>1594</v>
      </c>
      <c r="C1403" s="172"/>
      <c r="D1403" s="149"/>
      <c r="E1403" s="179"/>
      <c r="F1403" s="201"/>
      <c r="G1403" s="178"/>
      <c r="H1403" s="201" t="n">
        <f aca="false">D3573+D3587+D3639</f>
        <v>2553.977</v>
      </c>
      <c r="I1403" s="147"/>
    </row>
    <row r="1404" customFormat="false" ht="15.75" hidden="false" customHeight="true" outlineLevel="0" collapsed="false">
      <c r="A1404" s="233"/>
      <c r="B1404" s="160" t="s">
        <v>1158</v>
      </c>
      <c r="D1404" s="149"/>
      <c r="E1404" s="209"/>
      <c r="F1404" s="200"/>
      <c r="G1404" s="178"/>
      <c r="H1404" s="202" t="n">
        <f aca="false">SUM(H1403)</f>
        <v>2553.977</v>
      </c>
      <c r="I1404" s="147"/>
    </row>
    <row r="1405" customFormat="false" ht="15.75" hidden="false" customHeight="true" outlineLevel="0" collapsed="false">
      <c r="B1405" s="142"/>
      <c r="C1405" s="161"/>
      <c r="D1405" s="251"/>
      <c r="E1405" s="219"/>
      <c r="F1405" s="343"/>
      <c r="G1405" s="344"/>
      <c r="H1405" s="285"/>
      <c r="I1405" s="147"/>
    </row>
    <row r="1406" customFormat="false" ht="15.75" hidden="false" customHeight="true" outlineLevel="0" collapsed="false">
      <c r="A1406" s="150" t="s">
        <v>1595</v>
      </c>
      <c r="B1406" s="143" t="s">
        <v>1596</v>
      </c>
      <c r="C1406" s="152" t="s">
        <v>1084</v>
      </c>
      <c r="D1406" s="149" t="n">
        <f aca="false">H1412</f>
        <v>1554.532</v>
      </c>
      <c r="E1406" s="149"/>
      <c r="F1406" s="264"/>
      <c r="G1406" s="197"/>
      <c r="H1406" s="198"/>
      <c r="I1406" s="147"/>
    </row>
    <row r="1407" customFormat="false" ht="46.5" hidden="false" customHeight="true" outlineLevel="0" collapsed="false">
      <c r="A1407" s="233"/>
      <c r="B1407" s="355" t="s">
        <v>288</v>
      </c>
      <c r="D1407" s="149"/>
      <c r="F1407" s="200"/>
      <c r="G1407" s="213"/>
      <c r="H1407" s="200"/>
      <c r="I1407" s="147"/>
    </row>
    <row r="1408" customFormat="false" ht="18.75" hidden="false" customHeight="true" outlineLevel="0" collapsed="false">
      <c r="A1408" s="233" t="s">
        <v>1560</v>
      </c>
      <c r="C1408" s="172" t="s">
        <v>1160</v>
      </c>
      <c r="D1408" s="149" t="s">
        <v>1564</v>
      </c>
      <c r="E1408" s="179" t="s">
        <v>1565</v>
      </c>
      <c r="F1408" s="201"/>
      <c r="G1408" s="178"/>
      <c r="H1408" s="178" t="s">
        <v>1210</v>
      </c>
      <c r="I1408" s="147"/>
    </row>
    <row r="1409" customFormat="false" ht="15.75" hidden="false" customHeight="true" outlineLevel="0" collapsed="false">
      <c r="A1409" s="233" t="s">
        <v>1597</v>
      </c>
      <c r="C1409" s="172"/>
      <c r="D1409" s="149"/>
      <c r="E1409" s="179"/>
      <c r="F1409" s="336"/>
      <c r="G1409" s="178"/>
      <c r="H1409" s="201" t="n">
        <v>1151.2</v>
      </c>
      <c r="I1409" s="147"/>
    </row>
    <row r="1410" customFormat="false" ht="15.75" hidden="false" customHeight="true" outlineLevel="0" collapsed="false">
      <c r="A1410" s="233" t="s">
        <v>1598</v>
      </c>
      <c r="C1410" s="172" t="n">
        <v>2</v>
      </c>
      <c r="D1410" s="149" t="n">
        <v>43.8</v>
      </c>
      <c r="E1410" s="179" t="n">
        <v>2</v>
      </c>
      <c r="F1410" s="201"/>
      <c r="G1410" s="178"/>
      <c r="H1410" s="378" t="n">
        <f aca="false">D1410*E1410*C1410</f>
        <v>175.2</v>
      </c>
      <c r="I1410" s="147"/>
    </row>
    <row r="1411" customFormat="false" ht="15.75" hidden="false" customHeight="true" outlineLevel="0" collapsed="false">
      <c r="A1411" s="233" t="s">
        <v>1599</v>
      </c>
      <c r="C1411" s="172" t="n">
        <v>2</v>
      </c>
      <c r="D1411" s="149" t="n">
        <f aca="false">5.53+4.8+14.1+35.8+1.65+1.49</f>
        <v>63.37</v>
      </c>
      <c r="E1411" s="179" t="n">
        <v>1.8</v>
      </c>
      <c r="F1411" s="201"/>
      <c r="G1411" s="178"/>
      <c r="H1411" s="378" t="n">
        <f aca="false">D1411*E1411*C1411</f>
        <v>228.132</v>
      </c>
      <c r="I1411" s="147"/>
    </row>
    <row r="1412" customFormat="false" ht="15.75" hidden="false" customHeight="true" outlineLevel="0" collapsed="false">
      <c r="A1412" s="233"/>
      <c r="B1412" s="160" t="s">
        <v>1158</v>
      </c>
      <c r="C1412" s="172"/>
      <c r="D1412" s="149"/>
      <c r="E1412" s="179"/>
      <c r="F1412" s="201"/>
      <c r="G1412" s="178"/>
      <c r="H1412" s="364" t="n">
        <f aca="false">SUM(H1409:H1411)</f>
        <v>1554.532</v>
      </c>
      <c r="I1412" s="147"/>
    </row>
    <row r="1413" customFormat="false" ht="15.75" hidden="false" customHeight="true" outlineLevel="0" collapsed="false">
      <c r="A1413" s="233"/>
      <c r="C1413" s="172"/>
      <c r="D1413" s="149"/>
      <c r="E1413" s="179"/>
      <c r="F1413" s="340"/>
      <c r="G1413" s="178"/>
      <c r="H1413" s="179"/>
      <c r="I1413" s="147"/>
    </row>
    <row r="1414" customFormat="false" ht="19.5" hidden="false" customHeight="true" outlineLevel="0" collapsed="false">
      <c r="A1414" s="150" t="s">
        <v>1600</v>
      </c>
      <c r="B1414" s="151" t="s">
        <v>289</v>
      </c>
      <c r="C1414" s="152"/>
      <c r="D1414" s="149"/>
      <c r="E1414" s="149"/>
      <c r="F1414" s="152"/>
      <c r="G1414" s="180"/>
      <c r="H1414" s="208"/>
      <c r="I1414" s="147"/>
    </row>
    <row r="1415" customFormat="false" ht="21.75" hidden="false" customHeight="true" outlineLevel="0" collapsed="false">
      <c r="A1415" s="150" t="s">
        <v>290</v>
      </c>
      <c r="B1415" s="151" t="s">
        <v>291</v>
      </c>
      <c r="C1415" s="152"/>
      <c r="D1415" s="149"/>
      <c r="E1415" s="149"/>
      <c r="F1415" s="264"/>
      <c r="G1415" s="180"/>
      <c r="H1415" s="181"/>
      <c r="I1415" s="147"/>
    </row>
    <row r="1416" customFormat="false" ht="15.75" hidden="false" customHeight="true" outlineLevel="0" collapsed="false">
      <c r="A1416" s="150"/>
      <c r="B1416" s="151"/>
      <c r="C1416" s="152"/>
      <c r="D1416" s="149"/>
      <c r="E1416" s="149"/>
      <c r="F1416" s="264"/>
      <c r="G1416" s="180"/>
      <c r="H1416" s="181"/>
      <c r="I1416" s="147"/>
    </row>
    <row r="1417" customFormat="false" ht="45" hidden="false" customHeight="true" outlineLevel="0" collapsed="false">
      <c r="A1417" s="150" t="s">
        <v>292</v>
      </c>
      <c r="B1417" s="157" t="s">
        <v>293</v>
      </c>
      <c r="C1417" s="152" t="s">
        <v>1084</v>
      </c>
      <c r="D1417" s="149" t="n">
        <f aca="false">H1499</f>
        <v>1355.47</v>
      </c>
      <c r="E1417" s="149"/>
      <c r="F1417" s="264"/>
      <c r="G1417" s="197"/>
      <c r="H1417" s="198"/>
      <c r="I1417" s="147"/>
    </row>
    <row r="1418" customFormat="false" ht="18" hidden="false" customHeight="true" outlineLevel="0" collapsed="false">
      <c r="A1418" s="377" t="s">
        <v>1601</v>
      </c>
      <c r="B1418" s="156"/>
      <c r="C1418" s="238"/>
      <c r="D1418" s="149"/>
      <c r="E1418" s="287"/>
      <c r="F1418" s="361"/>
      <c r="G1418" s="289"/>
      <c r="H1418" s="358"/>
      <c r="I1418" s="147"/>
    </row>
    <row r="1419" customFormat="false" ht="15.75" hidden="false" customHeight="true" outlineLevel="0" collapsed="false">
      <c r="A1419" s="233" t="s">
        <v>1560</v>
      </c>
      <c r="C1419" s="172"/>
      <c r="D1419" s="149"/>
      <c r="E1419" s="179"/>
      <c r="F1419" s="201"/>
      <c r="G1419" s="178"/>
      <c r="H1419" s="201"/>
      <c r="I1419" s="147"/>
    </row>
    <row r="1420" customFormat="false" ht="15.75" hidden="false" customHeight="true" outlineLevel="0" collapsed="false">
      <c r="A1420" s="233"/>
      <c r="C1420" s="172"/>
      <c r="D1420" s="149"/>
      <c r="E1420" s="179"/>
      <c r="F1420" s="201"/>
      <c r="G1420" s="357" t="s">
        <v>1155</v>
      </c>
      <c r="H1420" s="357"/>
      <c r="I1420" s="147"/>
    </row>
    <row r="1421" customFormat="false" ht="15.75" hidden="false" customHeight="true" outlineLevel="0" collapsed="false">
      <c r="A1421" s="233" t="s">
        <v>1185</v>
      </c>
      <c r="C1421" s="172"/>
      <c r="D1421" s="149"/>
      <c r="E1421" s="179"/>
      <c r="F1421" s="201" t="s">
        <v>1160</v>
      </c>
      <c r="G1421" s="178" t="s">
        <v>1483</v>
      </c>
      <c r="H1421" s="201" t="s">
        <v>1555</v>
      </c>
      <c r="I1421" s="147"/>
    </row>
    <row r="1422" customFormat="false" ht="15.75" hidden="false" customHeight="true" outlineLevel="0" collapsed="false">
      <c r="A1422" s="233" t="s">
        <v>1552</v>
      </c>
      <c r="C1422" s="172"/>
      <c r="D1422" s="149"/>
      <c r="E1422" s="179"/>
      <c r="F1422" s="201" t="n">
        <v>1</v>
      </c>
      <c r="G1422" s="178" t="n">
        <v>5.92</v>
      </c>
      <c r="H1422" s="201" t="n">
        <f aca="false">G1422</f>
        <v>5.92</v>
      </c>
      <c r="I1422" s="147"/>
    </row>
    <row r="1423" customFormat="false" ht="15.75" hidden="false" customHeight="true" outlineLevel="0" collapsed="false">
      <c r="A1423" s="233" t="s">
        <v>1552</v>
      </c>
      <c r="C1423" s="172"/>
      <c r="D1423" s="149"/>
      <c r="E1423" s="179"/>
      <c r="F1423" s="201" t="n">
        <v>1</v>
      </c>
      <c r="G1423" s="178" t="n">
        <v>12.4</v>
      </c>
      <c r="H1423" s="201" t="n">
        <f aca="false">G1423</f>
        <v>12.4</v>
      </c>
      <c r="I1423" s="147"/>
    </row>
    <row r="1424" customFormat="false" ht="15.75" hidden="false" customHeight="true" outlineLevel="0" collapsed="false">
      <c r="A1424" s="233" t="s">
        <v>1486</v>
      </c>
      <c r="C1424" s="172"/>
      <c r="D1424" s="149"/>
      <c r="E1424" s="179"/>
      <c r="F1424" s="201" t="n">
        <v>1</v>
      </c>
      <c r="G1424" s="178" t="n">
        <v>38.32</v>
      </c>
      <c r="H1424" s="201" t="n">
        <f aca="false">G1424</f>
        <v>38.32</v>
      </c>
      <c r="I1424" s="147"/>
    </row>
    <row r="1425" customFormat="false" ht="15.75" hidden="false" customHeight="true" outlineLevel="0" collapsed="false">
      <c r="A1425" s="233"/>
      <c r="C1425" s="144" t="s">
        <v>1487</v>
      </c>
      <c r="D1425" s="149"/>
      <c r="E1425" s="179"/>
      <c r="F1425" s="201"/>
      <c r="G1425" s="369"/>
      <c r="H1425" s="272" t="n">
        <f aca="false">SUM(H1422:H1424)</f>
        <v>56.64</v>
      </c>
      <c r="I1425" s="147"/>
    </row>
    <row r="1426" customFormat="false" ht="15.75" hidden="false" customHeight="true" outlineLevel="0" collapsed="false">
      <c r="A1426" s="233"/>
      <c r="C1426" s="172"/>
      <c r="D1426" s="149"/>
      <c r="E1426" s="179"/>
      <c r="F1426" s="201"/>
      <c r="G1426" s="357" t="s">
        <v>1155</v>
      </c>
      <c r="H1426" s="357"/>
      <c r="I1426" s="147"/>
    </row>
    <row r="1427" customFormat="false" ht="15.75" hidden="false" customHeight="true" outlineLevel="0" collapsed="false">
      <c r="A1427" s="233" t="s">
        <v>1245</v>
      </c>
      <c r="C1427" s="172"/>
      <c r="D1427" s="149"/>
      <c r="E1427" s="179"/>
      <c r="F1427" s="201" t="s">
        <v>1160</v>
      </c>
      <c r="G1427" s="178" t="s">
        <v>1483</v>
      </c>
      <c r="H1427" s="201" t="s">
        <v>1555</v>
      </c>
      <c r="I1427" s="147"/>
    </row>
    <row r="1428" customFormat="false" ht="15.75" hidden="false" customHeight="true" outlineLevel="0" collapsed="false">
      <c r="A1428" s="233" t="s">
        <v>1489</v>
      </c>
      <c r="C1428" s="172"/>
      <c r="D1428" s="149"/>
      <c r="E1428" s="179"/>
      <c r="F1428" s="201" t="n">
        <v>1</v>
      </c>
      <c r="G1428" s="178" t="n">
        <v>14.85</v>
      </c>
      <c r="H1428" s="201" t="n">
        <f aca="false">F1428*G1428</f>
        <v>14.85</v>
      </c>
      <c r="I1428" s="147"/>
    </row>
    <row r="1429" customFormat="false" ht="15.75" hidden="false" customHeight="true" outlineLevel="0" collapsed="false">
      <c r="A1429" s="233" t="s">
        <v>1490</v>
      </c>
      <c r="C1429" s="172"/>
      <c r="D1429" s="149"/>
      <c r="E1429" s="179"/>
      <c r="F1429" s="201" t="n">
        <v>1</v>
      </c>
      <c r="G1429" s="178" t="n">
        <v>18.14</v>
      </c>
      <c r="H1429" s="201" t="n">
        <f aca="false">F1429*G1429</f>
        <v>18.14</v>
      </c>
      <c r="I1429" s="147"/>
    </row>
    <row r="1430" customFormat="false" ht="15.75" hidden="false" customHeight="true" outlineLevel="0" collapsed="false">
      <c r="A1430" s="233" t="s">
        <v>1491</v>
      </c>
      <c r="C1430" s="172"/>
      <c r="D1430" s="149"/>
      <c r="E1430" s="179"/>
      <c r="F1430" s="201" t="n">
        <v>1</v>
      </c>
      <c r="G1430" s="178" t="n">
        <v>34.34</v>
      </c>
      <c r="H1430" s="201" t="n">
        <f aca="false">F1430*G1430</f>
        <v>34.34</v>
      </c>
      <c r="I1430" s="147"/>
    </row>
    <row r="1431" customFormat="false" ht="15.75" hidden="false" customHeight="true" outlineLevel="0" collapsed="false">
      <c r="A1431" s="233" t="s">
        <v>1492</v>
      </c>
      <c r="C1431" s="172"/>
      <c r="D1431" s="149"/>
      <c r="E1431" s="179"/>
      <c r="F1431" s="201" t="n">
        <v>1</v>
      </c>
      <c r="G1431" s="178" t="n">
        <v>6.34</v>
      </c>
      <c r="H1431" s="201" t="n">
        <f aca="false">F1431*G1431</f>
        <v>6.34</v>
      </c>
      <c r="I1431" s="147"/>
    </row>
    <row r="1432" customFormat="false" ht="15.75" hidden="false" customHeight="true" outlineLevel="0" collapsed="false">
      <c r="A1432" s="233" t="s">
        <v>1493</v>
      </c>
      <c r="C1432" s="172"/>
      <c r="D1432" s="149"/>
      <c r="E1432" s="179"/>
      <c r="F1432" s="201" t="n">
        <v>1</v>
      </c>
      <c r="G1432" s="178" t="n">
        <v>10.81</v>
      </c>
      <c r="H1432" s="201" t="n">
        <f aca="false">F1432*G1432</f>
        <v>10.81</v>
      </c>
      <c r="I1432" s="147"/>
    </row>
    <row r="1433" customFormat="false" ht="15.75" hidden="false" customHeight="true" outlineLevel="0" collapsed="false">
      <c r="A1433" s="233" t="s">
        <v>1494</v>
      </c>
      <c r="C1433" s="172"/>
      <c r="D1433" s="149"/>
      <c r="E1433" s="179"/>
      <c r="F1433" s="201" t="n">
        <v>1</v>
      </c>
      <c r="G1433" s="178" t="n">
        <v>16.13</v>
      </c>
      <c r="H1433" s="201" t="n">
        <f aca="false">F1433*G1433</f>
        <v>16.13</v>
      </c>
      <c r="I1433" s="147"/>
    </row>
    <row r="1434" customFormat="false" ht="15.75" hidden="false" customHeight="true" outlineLevel="0" collapsed="false">
      <c r="A1434" s="233" t="s">
        <v>1246</v>
      </c>
      <c r="C1434" s="172"/>
      <c r="D1434" s="149"/>
      <c r="E1434" s="179"/>
      <c r="F1434" s="201" t="n">
        <v>1</v>
      </c>
      <c r="G1434" s="178" t="n">
        <v>15.18</v>
      </c>
      <c r="H1434" s="201" t="n">
        <f aca="false">F1434*G1434</f>
        <v>15.18</v>
      </c>
      <c r="I1434" s="147"/>
    </row>
    <row r="1435" customFormat="false" ht="15.75" hidden="false" customHeight="true" outlineLevel="0" collapsed="false">
      <c r="A1435" s="233" t="s">
        <v>1247</v>
      </c>
      <c r="C1435" s="172"/>
      <c r="D1435" s="149"/>
      <c r="E1435" s="179"/>
      <c r="F1435" s="201" t="n">
        <v>1</v>
      </c>
      <c r="G1435" s="178" t="n">
        <v>15.19</v>
      </c>
      <c r="H1435" s="201" t="n">
        <f aca="false">F1435*G1435</f>
        <v>15.19</v>
      </c>
      <c r="I1435" s="147"/>
    </row>
    <row r="1436" customFormat="false" ht="15.75" hidden="false" customHeight="true" outlineLevel="0" collapsed="false">
      <c r="A1436" s="233" t="s">
        <v>1495</v>
      </c>
      <c r="C1436" s="172"/>
      <c r="D1436" s="149"/>
      <c r="E1436" s="179"/>
      <c r="F1436" s="201" t="n">
        <v>1</v>
      </c>
      <c r="G1436" s="178" t="n">
        <v>3</v>
      </c>
      <c r="H1436" s="201" t="n">
        <f aca="false">F1436*G1436</f>
        <v>3</v>
      </c>
      <c r="I1436" s="147"/>
    </row>
    <row r="1437" customFormat="false" ht="15.75" hidden="false" customHeight="true" outlineLevel="0" collapsed="false">
      <c r="A1437" s="233" t="s">
        <v>1496</v>
      </c>
      <c r="C1437" s="172"/>
      <c r="D1437" s="149"/>
      <c r="E1437" s="179"/>
      <c r="F1437" s="201" t="n">
        <v>1</v>
      </c>
      <c r="G1437" s="178" t="n">
        <v>3</v>
      </c>
      <c r="H1437" s="201" t="n">
        <f aca="false">F1437*G1437</f>
        <v>3</v>
      </c>
      <c r="I1437" s="147"/>
    </row>
    <row r="1438" customFormat="false" ht="15.75" hidden="false" customHeight="true" outlineLevel="0" collapsed="false">
      <c r="A1438" s="233" t="s">
        <v>1497</v>
      </c>
      <c r="C1438" s="172"/>
      <c r="D1438" s="149"/>
      <c r="E1438" s="179"/>
      <c r="F1438" s="201" t="n">
        <v>1</v>
      </c>
      <c r="G1438" s="178" t="n">
        <v>53.58</v>
      </c>
      <c r="H1438" s="201" t="n">
        <f aca="false">F1438*G1438</f>
        <v>53.58</v>
      </c>
      <c r="I1438" s="147"/>
    </row>
    <row r="1439" customFormat="false" ht="15.75" hidden="false" customHeight="true" outlineLevel="0" collapsed="false">
      <c r="A1439" s="233" t="s">
        <v>1502</v>
      </c>
      <c r="C1439" s="172"/>
      <c r="D1439" s="149"/>
      <c r="E1439" s="179"/>
      <c r="F1439" s="201" t="n">
        <v>1</v>
      </c>
      <c r="G1439" s="178" t="n">
        <v>23</v>
      </c>
      <c r="H1439" s="201" t="n">
        <f aca="false">F1439*G1439</f>
        <v>23</v>
      </c>
      <c r="I1439" s="147"/>
    </row>
    <row r="1440" customFormat="false" ht="15.75" hidden="false" customHeight="true" outlineLevel="0" collapsed="false">
      <c r="A1440" s="233" t="s">
        <v>1510</v>
      </c>
      <c r="C1440" s="172"/>
      <c r="D1440" s="149"/>
      <c r="E1440" s="179"/>
      <c r="F1440" s="201" t="n">
        <v>1</v>
      </c>
      <c r="G1440" s="178" t="n">
        <v>32.35</v>
      </c>
      <c r="H1440" s="201" t="n">
        <f aca="false">F1440*G1440</f>
        <v>32.35</v>
      </c>
      <c r="I1440" s="147"/>
    </row>
    <row r="1441" customFormat="false" ht="15.75" hidden="false" customHeight="true" outlineLevel="0" collapsed="false">
      <c r="A1441" s="233" t="s">
        <v>1498</v>
      </c>
      <c r="C1441" s="172"/>
      <c r="D1441" s="149"/>
      <c r="E1441" s="179"/>
      <c r="F1441" s="201" t="n">
        <v>1</v>
      </c>
      <c r="G1441" s="178" t="n">
        <v>53.32</v>
      </c>
      <c r="H1441" s="201" t="n">
        <f aca="false">F1441*G1441</f>
        <v>53.32</v>
      </c>
      <c r="I1441" s="147"/>
    </row>
    <row r="1442" customFormat="false" ht="15.75" hidden="false" customHeight="true" outlineLevel="0" collapsed="false">
      <c r="A1442" s="233" t="s">
        <v>1486</v>
      </c>
      <c r="C1442" s="172"/>
      <c r="D1442" s="149"/>
      <c r="E1442" s="179"/>
      <c r="F1442" s="201" t="n">
        <v>1</v>
      </c>
      <c r="G1442" s="178" t="n">
        <v>7.27</v>
      </c>
      <c r="H1442" s="201" t="n">
        <f aca="false">F1442*G1442</f>
        <v>7.27</v>
      </c>
      <c r="I1442" s="147"/>
    </row>
    <row r="1443" customFormat="false" ht="15.75" hidden="false" customHeight="true" outlineLevel="0" collapsed="false">
      <c r="A1443" s="233" t="s">
        <v>1602</v>
      </c>
      <c r="C1443" s="172"/>
      <c r="D1443" s="149"/>
      <c r="E1443" s="179"/>
      <c r="F1443" s="201" t="n">
        <v>1</v>
      </c>
      <c r="G1443" s="178" t="n">
        <v>15.42</v>
      </c>
      <c r="H1443" s="201" t="n">
        <f aca="false">F1443*G1443</f>
        <v>15.42</v>
      </c>
      <c r="I1443" s="147"/>
    </row>
    <row r="1444" customFormat="false" ht="15.75" hidden="false" customHeight="true" outlineLevel="0" collapsed="false">
      <c r="A1444" s="233" t="s">
        <v>1499</v>
      </c>
      <c r="C1444" s="172"/>
      <c r="D1444" s="149"/>
      <c r="E1444" s="179"/>
      <c r="F1444" s="201" t="n">
        <v>1</v>
      </c>
      <c r="G1444" s="178" t="n">
        <v>4.02</v>
      </c>
      <c r="H1444" s="201" t="n">
        <f aca="false">F1444*G1444</f>
        <v>4.02</v>
      </c>
      <c r="I1444" s="147"/>
    </row>
    <row r="1445" customFormat="false" ht="15.75" hidden="false" customHeight="true" outlineLevel="0" collapsed="false">
      <c r="A1445" s="233" t="s">
        <v>1603</v>
      </c>
      <c r="C1445" s="172"/>
      <c r="D1445" s="149"/>
      <c r="E1445" s="179"/>
      <c r="F1445" s="201" t="n">
        <v>1</v>
      </c>
      <c r="G1445" s="178" t="n">
        <v>9.74</v>
      </c>
      <c r="H1445" s="201" t="n">
        <f aca="false">F1445*G1445</f>
        <v>9.74</v>
      </c>
      <c r="I1445" s="147"/>
    </row>
    <row r="1446" customFormat="false" ht="15.75" hidden="false" customHeight="true" outlineLevel="0" collapsed="false">
      <c r="A1446" s="233" t="s">
        <v>1501</v>
      </c>
      <c r="C1446" s="172"/>
      <c r="D1446" s="149"/>
      <c r="E1446" s="179"/>
      <c r="F1446" s="201" t="n">
        <v>1</v>
      </c>
      <c r="G1446" s="178" t="n">
        <v>16.11</v>
      </c>
      <c r="H1446" s="201" t="n">
        <f aca="false">F1446*G1446</f>
        <v>16.11</v>
      </c>
      <c r="I1446" s="147"/>
    </row>
    <row r="1447" customFormat="false" ht="15.75" hidden="false" customHeight="true" outlineLevel="0" collapsed="false">
      <c r="A1447" s="233" t="s">
        <v>1503</v>
      </c>
      <c r="C1447" s="172"/>
      <c r="D1447" s="149"/>
      <c r="E1447" s="179"/>
      <c r="F1447" s="201" t="n">
        <v>1</v>
      </c>
      <c r="G1447" s="178" t="n">
        <v>58.44</v>
      </c>
      <c r="H1447" s="201" t="n">
        <f aca="false">F1447*G1447</f>
        <v>58.44</v>
      </c>
      <c r="I1447" s="147"/>
    </row>
    <row r="1448" customFormat="false" ht="15.75" hidden="false" customHeight="true" outlineLevel="0" collapsed="false">
      <c r="A1448" s="233" t="s">
        <v>1504</v>
      </c>
      <c r="C1448" s="172"/>
      <c r="D1448" s="149"/>
      <c r="E1448" s="179"/>
      <c r="F1448" s="201" t="n">
        <v>1</v>
      </c>
      <c r="G1448" s="178" t="n">
        <v>21</v>
      </c>
      <c r="H1448" s="201" t="n">
        <f aca="false">F1448*G1448</f>
        <v>21</v>
      </c>
      <c r="I1448" s="147"/>
    </row>
    <row r="1449" customFormat="false" ht="15.75" hidden="false" customHeight="true" outlineLevel="0" collapsed="false">
      <c r="A1449" s="233" t="s">
        <v>1505</v>
      </c>
      <c r="C1449" s="172"/>
      <c r="D1449" s="149"/>
      <c r="E1449" s="179"/>
      <c r="F1449" s="201" t="n">
        <v>1</v>
      </c>
      <c r="G1449" s="178" t="n">
        <v>10.31</v>
      </c>
      <c r="H1449" s="201" t="n">
        <f aca="false">F1449*G1449</f>
        <v>10.31</v>
      </c>
      <c r="I1449" s="147"/>
    </row>
    <row r="1450" customFormat="false" ht="15.75" hidden="false" customHeight="true" outlineLevel="0" collapsed="false">
      <c r="A1450" s="233" t="s">
        <v>1506</v>
      </c>
      <c r="C1450" s="172"/>
      <c r="D1450" s="149"/>
      <c r="E1450" s="179"/>
      <c r="F1450" s="201" t="n">
        <v>1</v>
      </c>
      <c r="G1450" s="247" t="n">
        <v>49</v>
      </c>
      <c r="H1450" s="201" t="n">
        <f aca="false">F1450*G1450</f>
        <v>49</v>
      </c>
      <c r="I1450" s="147"/>
    </row>
    <row r="1451" customFormat="false" ht="15.75" hidden="false" customHeight="true" outlineLevel="0" collapsed="false">
      <c r="A1451" s="233" t="s">
        <v>1507</v>
      </c>
      <c r="C1451" s="172"/>
      <c r="D1451" s="149"/>
      <c r="E1451" s="179"/>
      <c r="F1451" s="201" t="n">
        <v>1</v>
      </c>
      <c r="G1451" s="247" t="n">
        <v>13.54</v>
      </c>
      <c r="H1451" s="201" t="n">
        <f aca="false">F1451*G1451</f>
        <v>13.54</v>
      </c>
      <c r="I1451" s="147"/>
    </row>
    <row r="1452" customFormat="false" ht="15.75" hidden="false" customHeight="true" outlineLevel="0" collapsed="false">
      <c r="A1452" s="233" t="s">
        <v>1508</v>
      </c>
      <c r="C1452" s="172"/>
      <c r="D1452" s="149"/>
      <c r="E1452" s="179"/>
      <c r="F1452" s="201" t="n">
        <v>1</v>
      </c>
      <c r="G1452" s="247" t="n">
        <v>46.16</v>
      </c>
      <c r="H1452" s="201" t="n">
        <f aca="false">F1452*G1452</f>
        <v>46.16</v>
      </c>
      <c r="I1452" s="147"/>
    </row>
    <row r="1453" customFormat="false" ht="15.75" hidden="false" customHeight="true" outlineLevel="0" collapsed="false">
      <c r="A1453" s="233" t="s">
        <v>1486</v>
      </c>
      <c r="C1453" s="172"/>
      <c r="D1453" s="149"/>
      <c r="E1453" s="179"/>
      <c r="F1453" s="201" t="n">
        <v>1</v>
      </c>
      <c r="G1453" s="247" t="n">
        <v>41.91</v>
      </c>
      <c r="H1453" s="201" t="n">
        <f aca="false">F1453*G1453</f>
        <v>41.91</v>
      </c>
      <c r="I1453" s="147"/>
    </row>
    <row r="1454" customFormat="false" ht="15.75" hidden="false" customHeight="true" outlineLevel="0" collapsed="false">
      <c r="A1454" s="233" t="s">
        <v>1509</v>
      </c>
      <c r="C1454" s="172"/>
      <c r="D1454" s="149"/>
      <c r="E1454" s="179"/>
      <c r="F1454" s="201" t="n">
        <v>1</v>
      </c>
      <c r="G1454" s="178" t="n">
        <v>25.2</v>
      </c>
      <c r="H1454" s="201" t="n">
        <f aca="false">F1454*G1454</f>
        <v>25.2</v>
      </c>
      <c r="I1454" s="147"/>
    </row>
    <row r="1455" customFormat="false" ht="15.75" hidden="false" customHeight="true" outlineLevel="0" collapsed="false">
      <c r="A1455" s="233" t="s">
        <v>1557</v>
      </c>
      <c r="C1455" s="172"/>
      <c r="D1455" s="149"/>
      <c r="E1455" s="179"/>
      <c r="F1455" s="201" t="n">
        <v>1</v>
      </c>
      <c r="G1455" s="187" t="n">
        <v>49.07</v>
      </c>
      <c r="H1455" s="201" t="n">
        <f aca="false">F1455*G1455</f>
        <v>49.07</v>
      </c>
      <c r="I1455" s="147"/>
    </row>
    <row r="1456" customFormat="false" ht="15.75" hidden="false" customHeight="true" outlineLevel="0" collapsed="false">
      <c r="A1456" s="233" t="s">
        <v>1552</v>
      </c>
      <c r="C1456" s="172"/>
      <c r="D1456" s="149"/>
      <c r="E1456" s="179"/>
      <c r="F1456" s="201" t="n">
        <v>1</v>
      </c>
      <c r="G1456" s="247" t="n">
        <v>6.48</v>
      </c>
      <c r="H1456" s="201" t="n">
        <f aca="false">F1456*G1456</f>
        <v>6.48</v>
      </c>
      <c r="I1456" s="147"/>
    </row>
    <row r="1457" customFormat="false" ht="15.75" hidden="false" customHeight="true" outlineLevel="0" collapsed="false">
      <c r="A1457" s="233" t="s">
        <v>1552</v>
      </c>
      <c r="C1457" s="172"/>
      <c r="D1457" s="149"/>
      <c r="E1457" s="179"/>
      <c r="F1457" s="201" t="n">
        <v>1</v>
      </c>
      <c r="G1457" s="247" t="n">
        <v>7.98</v>
      </c>
      <c r="H1457" s="201" t="n">
        <f aca="false">F1457*G1457</f>
        <v>7.98</v>
      </c>
      <c r="I1457" s="147"/>
    </row>
    <row r="1458" customFormat="false" ht="15.75" hidden="false" customHeight="true" outlineLevel="0" collapsed="false">
      <c r="A1458" s="233" t="s">
        <v>1552</v>
      </c>
      <c r="C1458" s="172"/>
      <c r="D1458" s="149"/>
      <c r="E1458" s="179"/>
      <c r="F1458" s="201" t="n">
        <v>1</v>
      </c>
      <c r="G1458" s="247" t="n">
        <v>6.37</v>
      </c>
      <c r="H1458" s="201" t="n">
        <f aca="false">F1458*G1458</f>
        <v>6.37</v>
      </c>
      <c r="I1458" s="147"/>
    </row>
    <row r="1459" customFormat="false" ht="15.75" hidden="false" customHeight="true" outlineLevel="0" collapsed="false">
      <c r="A1459" s="233" t="s">
        <v>1552</v>
      </c>
      <c r="C1459" s="172"/>
      <c r="D1459" s="149"/>
      <c r="E1459" s="179"/>
      <c r="F1459" s="201" t="n">
        <v>1</v>
      </c>
      <c r="G1459" s="247" t="n">
        <v>12.42</v>
      </c>
      <c r="H1459" s="201" t="n">
        <f aca="false">F1459*G1459</f>
        <v>12.42</v>
      </c>
      <c r="I1459" s="147"/>
    </row>
    <row r="1460" customFormat="false" ht="15.75" hidden="false" customHeight="true" outlineLevel="0" collapsed="false">
      <c r="A1460" s="233" t="s">
        <v>1552</v>
      </c>
      <c r="C1460" s="172"/>
      <c r="D1460" s="149"/>
      <c r="E1460" s="179"/>
      <c r="F1460" s="201" t="n">
        <v>1</v>
      </c>
      <c r="G1460" s="247" t="n">
        <v>6.45</v>
      </c>
      <c r="H1460" s="201" t="n">
        <f aca="false">F1460*G1460</f>
        <v>6.45</v>
      </c>
      <c r="I1460" s="147"/>
    </row>
    <row r="1461" customFormat="false" ht="15.75" hidden="false" customHeight="true" outlineLevel="0" collapsed="false">
      <c r="A1461" s="233" t="s">
        <v>1604</v>
      </c>
      <c r="C1461" s="172"/>
      <c r="D1461" s="149"/>
      <c r="E1461" s="179"/>
      <c r="F1461" s="201" t="n">
        <v>1</v>
      </c>
      <c r="G1461" s="247" t="n">
        <v>12.68</v>
      </c>
      <c r="H1461" s="201" t="n">
        <f aca="false">F1461*G1461</f>
        <v>12.68</v>
      </c>
      <c r="I1461" s="147"/>
    </row>
    <row r="1462" customFormat="false" ht="15.75" hidden="false" customHeight="true" outlineLevel="0" collapsed="false">
      <c r="A1462" s="233" t="s">
        <v>1604</v>
      </c>
      <c r="C1462" s="172"/>
      <c r="D1462" s="149"/>
      <c r="E1462" s="179"/>
      <c r="F1462" s="201" t="n">
        <v>1</v>
      </c>
      <c r="G1462" s="247" t="n">
        <v>12.68</v>
      </c>
      <c r="H1462" s="201" t="n">
        <f aca="false">F1462*G1462</f>
        <v>12.68</v>
      </c>
      <c r="I1462" s="147"/>
    </row>
    <row r="1463" customFormat="false" ht="15.75" hidden="false" customHeight="true" outlineLevel="0" collapsed="false">
      <c r="A1463" s="233"/>
      <c r="C1463" s="172"/>
      <c r="D1463" s="149"/>
      <c r="E1463" s="179"/>
      <c r="F1463" s="210" t="s">
        <v>1585</v>
      </c>
      <c r="G1463" s="178"/>
      <c r="H1463" s="272" t="n">
        <f aca="false">SUM(H1428:H1462)</f>
        <v>731.48</v>
      </c>
      <c r="I1463" s="147"/>
    </row>
    <row r="1464" customFormat="false" ht="15.75" hidden="false" customHeight="true" outlineLevel="0" collapsed="false">
      <c r="A1464" s="233" t="s">
        <v>1250</v>
      </c>
      <c r="C1464" s="172"/>
      <c r="D1464" s="149"/>
      <c r="E1464" s="179"/>
      <c r="F1464" s="200"/>
      <c r="G1464" s="147"/>
      <c r="H1464" s="147"/>
      <c r="I1464" s="147"/>
    </row>
    <row r="1465" customFormat="false" ht="15.75" hidden="false" customHeight="true" outlineLevel="0" collapsed="false">
      <c r="A1465" s="233" t="s">
        <v>1605</v>
      </c>
      <c r="C1465" s="172"/>
      <c r="D1465" s="149"/>
      <c r="E1465" s="179"/>
      <c r="F1465" s="201" t="n">
        <v>1</v>
      </c>
      <c r="G1465" s="178" t="n">
        <v>9.4</v>
      </c>
      <c r="H1465" s="201" t="n">
        <f aca="false">F1465*G1465</f>
        <v>9.4</v>
      </c>
      <c r="I1465" s="147"/>
    </row>
    <row r="1466" customFormat="false" ht="15.75" hidden="false" customHeight="true" outlineLevel="0" collapsed="false">
      <c r="A1466" s="233" t="s">
        <v>1606</v>
      </c>
      <c r="C1466" s="172"/>
      <c r="D1466" s="149"/>
      <c r="E1466" s="179"/>
      <c r="F1466" s="201" t="n">
        <v>1</v>
      </c>
      <c r="G1466" s="178" t="n">
        <v>10.11</v>
      </c>
      <c r="H1466" s="201" t="n">
        <f aca="false">F1466*G1466</f>
        <v>10.11</v>
      </c>
      <c r="I1466" s="147"/>
    </row>
    <row r="1467" customFormat="false" ht="15.75" hidden="false" customHeight="true" outlineLevel="0" collapsed="false">
      <c r="A1467" s="233" t="s">
        <v>1514</v>
      </c>
      <c r="C1467" s="172"/>
      <c r="D1467" s="149"/>
      <c r="E1467" s="179"/>
      <c r="F1467" s="201" t="n">
        <v>1</v>
      </c>
      <c r="G1467" s="178" t="n">
        <v>46.51</v>
      </c>
      <c r="H1467" s="201" t="n">
        <f aca="false">F1467*G1467</f>
        <v>46.51</v>
      </c>
      <c r="I1467" s="147"/>
    </row>
    <row r="1468" customFormat="false" ht="15.75" hidden="false" customHeight="true" outlineLevel="0" collapsed="false">
      <c r="A1468" s="233" t="s">
        <v>1515</v>
      </c>
      <c r="C1468" s="172"/>
      <c r="D1468" s="149"/>
      <c r="E1468" s="179"/>
      <c r="F1468" s="201" t="n">
        <v>1</v>
      </c>
      <c r="G1468" s="178" t="n">
        <v>18.2</v>
      </c>
      <c r="H1468" s="201" t="n">
        <f aca="false">F1468*G1468</f>
        <v>18.2</v>
      </c>
      <c r="I1468" s="147"/>
    </row>
    <row r="1469" customFormat="false" ht="15.75" hidden="false" customHeight="true" outlineLevel="0" collapsed="false">
      <c r="A1469" s="233" t="s">
        <v>1607</v>
      </c>
      <c r="C1469" s="172"/>
      <c r="D1469" s="149"/>
      <c r="E1469" s="179"/>
      <c r="F1469" s="201" t="n">
        <v>1</v>
      </c>
      <c r="G1469" s="178" t="n">
        <v>17.43</v>
      </c>
      <c r="H1469" s="201" t="n">
        <f aca="false">F1469*G1469</f>
        <v>17.43</v>
      </c>
      <c r="I1469" s="147"/>
    </row>
    <row r="1470" customFormat="false" ht="15.75" hidden="false" customHeight="true" outlineLevel="0" collapsed="false">
      <c r="A1470" s="233" t="s">
        <v>1608</v>
      </c>
      <c r="C1470" s="172"/>
      <c r="D1470" s="149"/>
      <c r="E1470" s="179"/>
      <c r="F1470" s="201" t="n">
        <v>1</v>
      </c>
      <c r="G1470" s="178" t="n">
        <v>16.13</v>
      </c>
      <c r="H1470" s="201" t="n">
        <f aca="false">F1470*G1470</f>
        <v>16.13</v>
      </c>
      <c r="I1470" s="147"/>
    </row>
    <row r="1471" customFormat="false" ht="15.75" hidden="false" customHeight="true" outlineLevel="0" collapsed="false">
      <c r="A1471" s="233" t="s">
        <v>1609</v>
      </c>
      <c r="C1471" s="172"/>
      <c r="D1471" s="149"/>
      <c r="E1471" s="179"/>
      <c r="F1471" s="201" t="n">
        <v>1</v>
      </c>
      <c r="G1471" s="178" t="n">
        <v>15.18</v>
      </c>
      <c r="H1471" s="201" t="n">
        <f aca="false">F1471*G1471</f>
        <v>15.18</v>
      </c>
      <c r="I1471" s="147"/>
    </row>
    <row r="1472" customFormat="false" ht="15.75" hidden="false" customHeight="true" outlineLevel="0" collapsed="false">
      <c r="A1472" s="233" t="s">
        <v>1610</v>
      </c>
      <c r="C1472" s="172"/>
      <c r="D1472" s="149"/>
      <c r="E1472" s="179"/>
      <c r="F1472" s="201" t="n">
        <v>1</v>
      </c>
      <c r="G1472" s="178" t="n">
        <v>15.19</v>
      </c>
      <c r="H1472" s="201" t="n">
        <f aca="false">F1472*G1472</f>
        <v>15.19</v>
      </c>
      <c r="I1472" s="147"/>
    </row>
    <row r="1473" customFormat="false" ht="15.75" hidden="false" customHeight="true" outlineLevel="0" collapsed="false">
      <c r="A1473" s="233" t="s">
        <v>1541</v>
      </c>
      <c r="C1473" s="172"/>
      <c r="D1473" s="149"/>
      <c r="E1473" s="179"/>
      <c r="F1473" s="201" t="n">
        <v>1</v>
      </c>
      <c r="G1473" s="178" t="n">
        <v>3</v>
      </c>
      <c r="H1473" s="201" t="n">
        <f aca="false">F1473*G1473</f>
        <v>3</v>
      </c>
      <c r="I1473" s="147"/>
    </row>
    <row r="1474" customFormat="false" ht="15.75" hidden="false" customHeight="true" outlineLevel="0" collapsed="false">
      <c r="A1474" s="233" t="s">
        <v>1543</v>
      </c>
      <c r="C1474" s="172"/>
      <c r="D1474" s="149"/>
      <c r="E1474" s="179"/>
      <c r="F1474" s="201" t="n">
        <v>1</v>
      </c>
      <c r="G1474" s="178" t="n">
        <v>3</v>
      </c>
      <c r="H1474" s="201" t="n">
        <f aca="false">F1474*G1474</f>
        <v>3</v>
      </c>
      <c r="I1474" s="147"/>
    </row>
    <row r="1475" customFormat="false" ht="15.75" hidden="false" customHeight="true" outlineLevel="0" collapsed="false">
      <c r="A1475" s="233" t="s">
        <v>1522</v>
      </c>
      <c r="C1475" s="172"/>
      <c r="D1475" s="149"/>
      <c r="E1475" s="179"/>
      <c r="F1475" s="201" t="n">
        <v>1</v>
      </c>
      <c r="G1475" s="178" t="n">
        <v>17.16</v>
      </c>
      <c r="H1475" s="201" t="n">
        <f aca="false">F1475*G1475</f>
        <v>17.16</v>
      </c>
      <c r="I1475" s="147"/>
    </row>
    <row r="1476" customFormat="false" ht="15.75" hidden="false" customHeight="true" outlineLevel="0" collapsed="false">
      <c r="A1476" s="233" t="s">
        <v>1523</v>
      </c>
      <c r="C1476" s="172"/>
      <c r="D1476" s="149"/>
      <c r="E1476" s="179"/>
      <c r="F1476" s="201" t="n">
        <v>1</v>
      </c>
      <c r="G1476" s="178" t="n">
        <v>4.49</v>
      </c>
      <c r="H1476" s="201" t="n">
        <f aca="false">F1476*G1476</f>
        <v>4.49</v>
      </c>
      <c r="I1476" s="147"/>
    </row>
    <row r="1477" customFormat="false" ht="15.75" hidden="false" customHeight="true" outlineLevel="0" collapsed="false">
      <c r="A1477" s="233" t="s">
        <v>1611</v>
      </c>
      <c r="C1477" s="172"/>
      <c r="D1477" s="149"/>
      <c r="E1477" s="179"/>
      <c r="F1477" s="201" t="n">
        <v>1</v>
      </c>
      <c r="G1477" s="178" t="n">
        <v>4.49</v>
      </c>
      <c r="H1477" s="201" t="n">
        <f aca="false">F1477*G1477</f>
        <v>4.49</v>
      </c>
      <c r="I1477" s="147"/>
    </row>
    <row r="1478" customFormat="false" ht="15.75" hidden="false" customHeight="true" outlineLevel="0" collapsed="false">
      <c r="A1478" s="233" t="s">
        <v>1486</v>
      </c>
      <c r="C1478" s="172"/>
      <c r="D1478" s="149"/>
      <c r="E1478" s="179"/>
      <c r="F1478" s="201" t="n">
        <v>1</v>
      </c>
      <c r="G1478" s="178" t="n">
        <v>2.34</v>
      </c>
      <c r="H1478" s="201" t="n">
        <f aca="false">F1478*G1478</f>
        <v>2.34</v>
      </c>
      <c r="I1478" s="147"/>
    </row>
    <row r="1479" customFormat="false" ht="15.75" hidden="false" customHeight="true" outlineLevel="0" collapsed="false">
      <c r="A1479" s="233" t="s">
        <v>1582</v>
      </c>
      <c r="C1479" s="172"/>
      <c r="D1479" s="149"/>
      <c r="E1479" s="179"/>
      <c r="F1479" s="201" t="n">
        <v>1</v>
      </c>
      <c r="G1479" s="178" t="n">
        <v>4.19</v>
      </c>
      <c r="H1479" s="201" t="n">
        <f aca="false">F1479*G1479</f>
        <v>4.19</v>
      </c>
      <c r="I1479" s="147"/>
    </row>
    <row r="1480" customFormat="false" ht="15.75" hidden="false" customHeight="true" outlineLevel="0" collapsed="false">
      <c r="A1480" s="233" t="s">
        <v>1525</v>
      </c>
      <c r="C1480" s="172"/>
      <c r="D1480" s="149"/>
      <c r="E1480" s="179"/>
      <c r="F1480" s="201" t="n">
        <v>1</v>
      </c>
      <c r="G1480" s="178" t="n">
        <v>6</v>
      </c>
      <c r="H1480" s="201" t="n">
        <f aca="false">F1480*G1480</f>
        <v>6</v>
      </c>
      <c r="I1480" s="147"/>
    </row>
    <row r="1481" customFormat="false" ht="15.75" hidden="false" customHeight="true" outlineLevel="0" collapsed="false">
      <c r="A1481" s="233" t="s">
        <v>1526</v>
      </c>
      <c r="C1481" s="172"/>
      <c r="D1481" s="149"/>
      <c r="E1481" s="179"/>
      <c r="F1481" s="201" t="n">
        <v>1</v>
      </c>
      <c r="G1481" s="178" t="n">
        <v>39.72</v>
      </c>
      <c r="H1481" s="201" t="n">
        <f aca="false">F1481*G1481</f>
        <v>39.72</v>
      </c>
      <c r="I1481" s="147"/>
    </row>
    <row r="1482" customFormat="false" ht="15.75" hidden="false" customHeight="true" outlineLevel="0" collapsed="false">
      <c r="A1482" s="233" t="s">
        <v>1612</v>
      </c>
      <c r="C1482" s="172"/>
      <c r="D1482" s="149"/>
      <c r="E1482" s="179"/>
      <c r="F1482" s="201" t="n">
        <v>1</v>
      </c>
      <c r="G1482" s="178" t="n">
        <v>32.8</v>
      </c>
      <c r="H1482" s="201" t="n">
        <f aca="false">F1482*G1482</f>
        <v>32.8</v>
      </c>
      <c r="I1482" s="147"/>
    </row>
    <row r="1483" customFormat="false" ht="15.75" hidden="false" customHeight="true" outlineLevel="0" collapsed="false">
      <c r="A1483" s="233" t="s">
        <v>1502</v>
      </c>
      <c r="C1483" s="172"/>
      <c r="D1483" s="149"/>
      <c r="E1483" s="179"/>
      <c r="F1483" s="201" t="n">
        <v>1</v>
      </c>
      <c r="G1483" s="178" t="n">
        <v>25.34</v>
      </c>
      <c r="H1483" s="201" t="n">
        <f aca="false">F1483*G1483</f>
        <v>25.34</v>
      </c>
      <c r="I1483" s="147"/>
    </row>
    <row r="1484" customFormat="false" ht="15.75" hidden="false" customHeight="true" outlineLevel="0" collapsed="false">
      <c r="A1484" s="233" t="s">
        <v>1528</v>
      </c>
      <c r="C1484" s="172"/>
      <c r="D1484" s="149"/>
      <c r="E1484" s="179"/>
      <c r="F1484" s="201" t="n">
        <v>1</v>
      </c>
      <c r="G1484" s="178" t="n">
        <v>11.49</v>
      </c>
      <c r="H1484" s="201" t="n">
        <f aca="false">F1484*G1484</f>
        <v>11.49</v>
      </c>
      <c r="I1484" s="147"/>
    </row>
    <row r="1485" customFormat="false" ht="15.75" hidden="false" customHeight="true" outlineLevel="0" collapsed="false">
      <c r="A1485" s="233" t="s">
        <v>1529</v>
      </c>
      <c r="C1485" s="172"/>
      <c r="D1485" s="149"/>
      <c r="E1485" s="179"/>
      <c r="F1485" s="201" t="n">
        <v>1</v>
      </c>
      <c r="G1485" s="178" t="n">
        <v>32.03</v>
      </c>
      <c r="H1485" s="201" t="n">
        <f aca="false">F1485*G1485</f>
        <v>32.03</v>
      </c>
      <c r="I1485" s="147"/>
    </row>
    <row r="1486" customFormat="false" ht="15.75" hidden="false" customHeight="true" outlineLevel="0" collapsed="false">
      <c r="A1486" s="233" t="s">
        <v>1530</v>
      </c>
      <c r="C1486" s="172"/>
      <c r="D1486" s="149"/>
      <c r="E1486" s="179"/>
      <c r="F1486" s="201" t="n">
        <v>1</v>
      </c>
      <c r="G1486" s="178" t="n">
        <v>7.85</v>
      </c>
      <c r="H1486" s="201" t="n">
        <f aca="false">F1486*G1486</f>
        <v>7.85</v>
      </c>
      <c r="I1486" s="147"/>
    </row>
    <row r="1487" customFormat="false" ht="15.75" hidden="false" customHeight="true" outlineLevel="0" collapsed="false">
      <c r="A1487" s="233" t="s">
        <v>1531</v>
      </c>
      <c r="C1487" s="172"/>
      <c r="D1487" s="149"/>
      <c r="E1487" s="179"/>
      <c r="F1487" s="201" t="n">
        <v>1</v>
      </c>
      <c r="G1487" s="178" t="n">
        <v>7.85</v>
      </c>
      <c r="H1487" s="201" t="n">
        <f aca="false">F1487*G1487</f>
        <v>7.85</v>
      </c>
      <c r="I1487" s="147"/>
    </row>
    <row r="1488" customFormat="false" ht="15.75" hidden="false" customHeight="true" outlineLevel="0" collapsed="false">
      <c r="A1488" s="233" t="s">
        <v>1248</v>
      </c>
      <c r="C1488" s="172"/>
      <c r="D1488" s="149"/>
      <c r="E1488" s="179"/>
      <c r="F1488" s="201" t="n">
        <v>1</v>
      </c>
      <c r="G1488" s="178" t="n">
        <v>11.7</v>
      </c>
      <c r="H1488" s="201" t="n">
        <f aca="false">F1488*G1488</f>
        <v>11.7</v>
      </c>
      <c r="I1488" s="147"/>
    </row>
    <row r="1489" customFormat="false" ht="15.75" hidden="false" customHeight="true" outlineLevel="0" collapsed="false">
      <c r="A1489" s="233" t="s">
        <v>1489</v>
      </c>
      <c r="C1489" s="172"/>
      <c r="D1489" s="149"/>
      <c r="E1489" s="179"/>
      <c r="F1489" s="201" t="n">
        <v>1</v>
      </c>
      <c r="G1489" s="178" t="n">
        <v>11.83</v>
      </c>
      <c r="H1489" s="201" t="n">
        <f aca="false">F1489*G1489</f>
        <v>11.83</v>
      </c>
      <c r="I1489" s="147"/>
    </row>
    <row r="1490" customFormat="false" ht="15.75" hidden="false" customHeight="true" outlineLevel="0" collapsed="false">
      <c r="A1490" s="233" t="s">
        <v>1532</v>
      </c>
      <c r="C1490" s="172"/>
      <c r="D1490" s="149"/>
      <c r="E1490" s="179"/>
      <c r="F1490" s="201" t="n">
        <v>1</v>
      </c>
      <c r="G1490" s="178" t="n">
        <v>15.91</v>
      </c>
      <c r="H1490" s="201" t="n">
        <f aca="false">F1490*G1490</f>
        <v>15.91</v>
      </c>
      <c r="I1490" s="147"/>
    </row>
    <row r="1491" customFormat="false" ht="15.75" hidden="false" customHeight="true" outlineLevel="0" collapsed="false">
      <c r="A1491" s="233" t="s">
        <v>1549</v>
      </c>
      <c r="C1491" s="172"/>
      <c r="D1491" s="149"/>
      <c r="E1491" s="179"/>
      <c r="F1491" s="201" t="n">
        <v>1</v>
      </c>
      <c r="G1491" s="178" t="n">
        <v>56.55</v>
      </c>
      <c r="H1491" s="201" t="n">
        <f aca="false">F1491*G1491</f>
        <v>56.55</v>
      </c>
      <c r="I1491" s="147"/>
    </row>
    <row r="1492" customFormat="false" ht="15.75" hidden="false" customHeight="true" outlineLevel="0" collapsed="false">
      <c r="A1492" s="233" t="s">
        <v>1510</v>
      </c>
      <c r="C1492" s="172"/>
      <c r="D1492" s="149"/>
      <c r="E1492" s="179"/>
      <c r="F1492" s="201" t="n">
        <v>1</v>
      </c>
      <c r="G1492" s="178" t="n">
        <v>99.28</v>
      </c>
      <c r="H1492" s="201" t="n">
        <f aca="false">F1492*G1492</f>
        <v>99.28</v>
      </c>
      <c r="I1492" s="147"/>
    </row>
    <row r="1493" customFormat="false" ht="15.75" hidden="false" customHeight="true" outlineLevel="0" collapsed="false">
      <c r="A1493" s="233" t="s">
        <v>1552</v>
      </c>
      <c r="C1493" s="172"/>
      <c r="D1493" s="149"/>
      <c r="E1493" s="179"/>
      <c r="F1493" s="201" t="n">
        <v>1</v>
      </c>
      <c r="G1493" s="178" t="n">
        <v>4.91</v>
      </c>
      <c r="H1493" s="201" t="n">
        <f aca="false">F1493*G1493</f>
        <v>4.91</v>
      </c>
      <c r="I1493" s="147"/>
    </row>
    <row r="1494" customFormat="false" ht="15.75" hidden="false" customHeight="true" outlineLevel="0" collapsed="false">
      <c r="A1494" s="233" t="s">
        <v>1552</v>
      </c>
      <c r="C1494" s="172"/>
      <c r="D1494" s="149"/>
      <c r="E1494" s="179"/>
      <c r="F1494" s="201" t="n">
        <v>1</v>
      </c>
      <c r="G1494" s="178" t="n">
        <v>12.42</v>
      </c>
      <c r="H1494" s="201" t="n">
        <f aca="false">F1494*G1494</f>
        <v>12.42</v>
      </c>
      <c r="I1494" s="147"/>
    </row>
    <row r="1495" customFormat="false" ht="15.75" hidden="false" customHeight="true" outlineLevel="0" collapsed="false">
      <c r="A1495" s="233"/>
      <c r="C1495" s="172"/>
      <c r="D1495" s="149"/>
      <c r="E1495" s="179"/>
      <c r="F1495" s="210" t="s">
        <v>1585</v>
      </c>
      <c r="G1495" s="178"/>
      <c r="H1495" s="272" t="n">
        <f aca="false">SUM(H1465:H1494)</f>
        <v>562.5</v>
      </c>
      <c r="I1495" s="147"/>
    </row>
    <row r="1496" customFormat="false" ht="15.75" hidden="false" customHeight="true" outlineLevel="0" collapsed="false">
      <c r="A1496" s="233" t="s">
        <v>1359</v>
      </c>
      <c r="C1496" s="172"/>
      <c r="D1496" s="149"/>
      <c r="E1496" s="179"/>
      <c r="F1496" s="201"/>
      <c r="G1496" s="178"/>
      <c r="H1496" s="201"/>
    </row>
    <row r="1497" customFormat="false" ht="15.75" hidden="false" customHeight="true" outlineLevel="0" collapsed="false">
      <c r="A1497" s="233" t="s">
        <v>1467</v>
      </c>
      <c r="C1497" s="172"/>
      <c r="D1497" s="149"/>
      <c r="E1497" s="179"/>
      <c r="F1497" s="201" t="n">
        <v>1</v>
      </c>
      <c r="G1497" s="178" t="n">
        <v>4.85</v>
      </c>
      <c r="H1497" s="201" t="n">
        <f aca="false">F1497*G1497</f>
        <v>4.85</v>
      </c>
    </row>
    <row r="1498" customFormat="false" ht="15.75" hidden="false" customHeight="true" outlineLevel="0" collapsed="false">
      <c r="A1498" s="233"/>
      <c r="C1498" s="172"/>
      <c r="D1498" s="149"/>
      <c r="E1498" s="179"/>
      <c r="F1498" s="210" t="s">
        <v>1585</v>
      </c>
      <c r="G1498" s="178"/>
      <c r="H1498" s="272" t="n">
        <f aca="false">H1497</f>
        <v>4.85</v>
      </c>
    </row>
    <row r="1499" customFormat="false" ht="15.75" hidden="false" customHeight="true" outlineLevel="0" collapsed="false">
      <c r="A1499" s="233"/>
      <c r="B1499" s="160" t="s">
        <v>1158</v>
      </c>
      <c r="C1499" s="172"/>
      <c r="D1499" s="149"/>
      <c r="E1499" s="179"/>
      <c r="F1499" s="200"/>
      <c r="G1499" s="379"/>
      <c r="H1499" s="202" t="n">
        <f aca="false">H1425+H1463+H1495+H1498</f>
        <v>1355.47</v>
      </c>
      <c r="I1499" s="147"/>
    </row>
    <row r="1500" customFormat="false" ht="15.75" hidden="false" customHeight="true" outlineLevel="0" collapsed="false">
      <c r="A1500" s="233"/>
      <c r="B1500" s="160"/>
      <c r="C1500" s="172"/>
      <c r="D1500" s="149"/>
      <c r="E1500" s="179"/>
      <c r="F1500" s="200"/>
      <c r="G1500" s="379"/>
      <c r="H1500" s="202"/>
      <c r="I1500" s="147"/>
    </row>
    <row r="1501" customFormat="false" ht="15.75" hidden="false" customHeight="true" outlineLevel="0" collapsed="false">
      <c r="A1501" s="150" t="s">
        <v>294</v>
      </c>
      <c r="B1501" s="151" t="s">
        <v>271</v>
      </c>
      <c r="C1501" s="152"/>
      <c r="D1501" s="149"/>
      <c r="E1501" s="149"/>
      <c r="F1501" s="264"/>
      <c r="G1501" s="180"/>
      <c r="H1501" s="181"/>
      <c r="I1501" s="147"/>
    </row>
    <row r="1502" customFormat="false" ht="15.75" hidden="false" customHeight="true" outlineLevel="0" collapsed="false">
      <c r="A1502" s="150"/>
      <c r="B1502" s="151"/>
      <c r="C1502" s="152"/>
      <c r="D1502" s="149"/>
      <c r="E1502" s="149"/>
      <c r="F1502" s="264"/>
      <c r="G1502" s="180"/>
      <c r="H1502" s="181"/>
      <c r="I1502" s="147"/>
    </row>
    <row r="1503" customFormat="false" ht="60" hidden="false" customHeight="true" outlineLevel="0" collapsed="false">
      <c r="A1503" s="150" t="s">
        <v>295</v>
      </c>
      <c r="B1503" s="355" t="s">
        <v>1613</v>
      </c>
      <c r="C1503" s="152" t="s">
        <v>1084</v>
      </c>
      <c r="D1503" s="149" t="n">
        <f aca="false">H1523</f>
        <v>408.15</v>
      </c>
      <c r="E1503" s="149"/>
      <c r="F1503" s="380"/>
      <c r="G1503" s="355" t="s">
        <v>1614</v>
      </c>
      <c r="H1503" s="381"/>
      <c r="I1503" s="147"/>
    </row>
    <row r="1504" customFormat="false" ht="20.25" hidden="false" customHeight="true" outlineLevel="0" collapsed="false">
      <c r="A1504" s="233" t="s">
        <v>1615</v>
      </c>
      <c r="B1504" s="355"/>
      <c r="C1504" s="382"/>
      <c r="D1504" s="163"/>
      <c r="E1504" s="383"/>
      <c r="F1504" s="361" t="s">
        <v>1160</v>
      </c>
      <c r="G1504" s="288" t="s">
        <v>1155</v>
      </c>
      <c r="H1504" s="196"/>
      <c r="I1504" s="147"/>
    </row>
    <row r="1505" customFormat="false" ht="15.75" hidden="false" customHeight="true" outlineLevel="0" collapsed="false">
      <c r="A1505" s="233" t="s">
        <v>1185</v>
      </c>
      <c r="C1505" s="172"/>
      <c r="D1505" s="149"/>
      <c r="E1505" s="179"/>
      <c r="F1505" s="201" t="s">
        <v>1160</v>
      </c>
      <c r="G1505" s="178" t="s">
        <v>1483</v>
      </c>
      <c r="H1505" s="201" t="s">
        <v>1555</v>
      </c>
      <c r="I1505" s="147"/>
    </row>
    <row r="1506" customFormat="false" ht="15.75" hidden="false" customHeight="true" outlineLevel="0" collapsed="false">
      <c r="A1506" s="233" t="s">
        <v>1486</v>
      </c>
      <c r="C1506" s="172"/>
      <c r="D1506" s="149"/>
      <c r="E1506" s="179"/>
      <c r="F1506" s="201" t="n">
        <v>1</v>
      </c>
      <c r="G1506" s="178" t="n">
        <v>38.32</v>
      </c>
      <c r="H1506" s="201" t="n">
        <f aca="false">G1506</f>
        <v>38.32</v>
      </c>
      <c r="I1506" s="147"/>
    </row>
    <row r="1507" customFormat="false" ht="15.75" hidden="false" customHeight="true" outlineLevel="0" collapsed="false">
      <c r="A1507" s="233"/>
      <c r="C1507" s="172"/>
      <c r="D1507" s="149"/>
      <c r="E1507" s="179"/>
      <c r="F1507" s="210" t="s">
        <v>1585</v>
      </c>
      <c r="G1507" s="178"/>
      <c r="H1507" s="272" t="n">
        <f aca="false">SUM(H1505:H1506)</f>
        <v>38.32</v>
      </c>
      <c r="I1507" s="147"/>
    </row>
    <row r="1508" customFormat="false" ht="15.75" hidden="false" customHeight="true" outlineLevel="0" collapsed="false">
      <c r="A1508" s="233" t="s">
        <v>1245</v>
      </c>
      <c r="B1508" s="355"/>
      <c r="C1508" s="382"/>
      <c r="D1508" s="163"/>
      <c r="E1508" s="383"/>
      <c r="F1508" s="361"/>
      <c r="G1508" s="288" t="s">
        <v>1483</v>
      </c>
      <c r="H1508" s="196" t="s">
        <v>1555</v>
      </c>
      <c r="I1508" s="147"/>
    </row>
    <row r="1509" customFormat="false" ht="15.75" hidden="false" customHeight="true" outlineLevel="0" collapsed="false">
      <c r="A1509" s="233" t="s">
        <v>1502</v>
      </c>
      <c r="C1509" s="172"/>
      <c r="D1509" s="149"/>
      <c r="E1509" s="179"/>
      <c r="F1509" s="201" t="n">
        <v>1</v>
      </c>
      <c r="G1509" s="178" t="n">
        <v>23</v>
      </c>
      <c r="H1509" s="201" t="n">
        <f aca="false">F1509*G1509</f>
        <v>23</v>
      </c>
      <c r="I1509" s="147"/>
    </row>
    <row r="1510" customFormat="false" ht="15.75" hidden="false" customHeight="true" outlineLevel="0" collapsed="false">
      <c r="A1510" s="233" t="s">
        <v>1510</v>
      </c>
      <c r="C1510" s="172"/>
      <c r="D1510" s="149"/>
      <c r="E1510" s="179"/>
      <c r="F1510" s="201" t="n">
        <v>1</v>
      </c>
      <c r="G1510" s="178" t="n">
        <v>32.35</v>
      </c>
      <c r="H1510" s="201" t="n">
        <f aca="false">F1510*G1510</f>
        <v>32.35</v>
      </c>
      <c r="I1510" s="147"/>
    </row>
    <row r="1511" customFormat="false" ht="15.75" hidden="false" customHeight="true" outlineLevel="0" collapsed="false">
      <c r="A1511" s="233" t="s">
        <v>1486</v>
      </c>
      <c r="C1511" s="172"/>
      <c r="D1511" s="149"/>
      <c r="E1511" s="179"/>
      <c r="F1511" s="201" t="n">
        <v>1</v>
      </c>
      <c r="G1511" s="178" t="n">
        <v>7.27</v>
      </c>
      <c r="H1511" s="201" t="n">
        <f aca="false">F1511*G1511</f>
        <v>7.27</v>
      </c>
      <c r="I1511" s="147"/>
    </row>
    <row r="1512" customFormat="false" ht="15.75" hidden="false" customHeight="true" outlineLevel="0" collapsed="false">
      <c r="A1512" s="233" t="s">
        <v>1603</v>
      </c>
      <c r="C1512" s="172"/>
      <c r="D1512" s="149"/>
      <c r="E1512" s="179"/>
      <c r="F1512" s="201" t="n">
        <v>1</v>
      </c>
      <c r="G1512" s="178" t="n">
        <v>9.74</v>
      </c>
      <c r="H1512" s="201" t="n">
        <f aca="false">F1512*G1512</f>
        <v>9.74</v>
      </c>
      <c r="I1512" s="147"/>
    </row>
    <row r="1513" customFormat="false" ht="15.75" hidden="false" customHeight="true" outlineLevel="0" collapsed="false">
      <c r="A1513" s="233" t="s">
        <v>1497</v>
      </c>
      <c r="C1513" s="172"/>
      <c r="D1513" s="149"/>
      <c r="E1513" s="179"/>
      <c r="F1513" s="201" t="n">
        <v>1</v>
      </c>
      <c r="G1513" s="178" t="n">
        <v>53.58</v>
      </c>
      <c r="H1513" s="201" t="n">
        <f aca="false">F1513*G1513</f>
        <v>53.58</v>
      </c>
      <c r="I1513" s="147"/>
    </row>
    <row r="1514" customFormat="false" ht="15.75" hidden="false" customHeight="true" outlineLevel="0" collapsed="false">
      <c r="A1514" s="233" t="s">
        <v>1509</v>
      </c>
      <c r="C1514" s="172"/>
      <c r="D1514" s="149"/>
      <c r="E1514" s="179"/>
      <c r="F1514" s="201" t="n">
        <v>1</v>
      </c>
      <c r="G1514" s="178" t="n">
        <v>25.2</v>
      </c>
      <c r="H1514" s="201" t="n">
        <f aca="false">F1514*G1514</f>
        <v>25.2</v>
      </c>
      <c r="I1514" s="147"/>
    </row>
    <row r="1515" customFormat="false" ht="15.75" hidden="false" customHeight="true" outlineLevel="0" collapsed="false">
      <c r="A1515" s="233" t="s">
        <v>1508</v>
      </c>
      <c r="C1515" s="172"/>
      <c r="D1515" s="149"/>
      <c r="E1515" s="179"/>
      <c r="F1515" s="201" t="n">
        <v>1</v>
      </c>
      <c r="G1515" s="178" t="n">
        <v>46.16</v>
      </c>
      <c r="H1515" s="201" t="n">
        <f aca="false">F1515*G1515</f>
        <v>46.16</v>
      </c>
      <c r="I1515" s="147"/>
    </row>
    <row r="1516" customFormat="false" ht="15.75" hidden="false" customHeight="true" outlineLevel="0" collapsed="false">
      <c r="A1516" s="233" t="s">
        <v>1486</v>
      </c>
      <c r="C1516" s="172"/>
      <c r="D1516" s="149"/>
      <c r="E1516" s="179"/>
      <c r="F1516" s="201" t="n">
        <v>1</v>
      </c>
      <c r="G1516" s="178" t="n">
        <v>41.91</v>
      </c>
      <c r="H1516" s="201" t="n">
        <f aca="false">F1516*G1516</f>
        <v>41.91</v>
      </c>
      <c r="I1516" s="147"/>
    </row>
    <row r="1517" customFormat="false" ht="15.75" hidden="false" customHeight="true" outlineLevel="0" collapsed="false">
      <c r="A1517" s="233"/>
      <c r="C1517" s="172"/>
      <c r="D1517" s="149"/>
      <c r="E1517" s="179"/>
      <c r="F1517" s="210" t="s">
        <v>1585</v>
      </c>
      <c r="G1517" s="178"/>
      <c r="H1517" s="272" t="n">
        <f aca="false">SUM(H1509:H1516)</f>
        <v>239.21</v>
      </c>
      <c r="I1517" s="147"/>
    </row>
    <row r="1518" customFormat="false" ht="15.75" hidden="false" customHeight="true" outlineLevel="0" collapsed="false">
      <c r="A1518" s="233" t="s">
        <v>1250</v>
      </c>
      <c r="C1518" s="172"/>
      <c r="D1518" s="149"/>
      <c r="E1518" s="179"/>
      <c r="F1518" s="201"/>
      <c r="G1518" s="178"/>
      <c r="H1518" s="201"/>
      <c r="I1518" s="381"/>
    </row>
    <row r="1519" customFormat="false" ht="15.75" hidden="false" customHeight="true" outlineLevel="0" collapsed="false">
      <c r="A1519" s="233" t="s">
        <v>1510</v>
      </c>
      <c r="C1519" s="172"/>
      <c r="D1519" s="149"/>
      <c r="E1519" s="179"/>
      <c r="F1519" s="201" t="n">
        <v>1</v>
      </c>
      <c r="G1519" s="178" t="n">
        <v>99.28</v>
      </c>
      <c r="H1519" s="201" t="n">
        <f aca="false">F1519*G1519</f>
        <v>99.28</v>
      </c>
      <c r="I1519" s="381"/>
    </row>
    <row r="1520" customFormat="false" ht="15.75" hidden="false" customHeight="true" outlineLevel="0" collapsed="false">
      <c r="A1520" s="233" t="s">
        <v>1502</v>
      </c>
      <c r="C1520" s="172"/>
      <c r="D1520" s="149"/>
      <c r="E1520" s="179"/>
      <c r="F1520" s="201" t="n">
        <v>1</v>
      </c>
      <c r="G1520" s="178" t="n">
        <v>25.34</v>
      </c>
      <c r="H1520" s="201" t="n">
        <f aca="false">F1520*G1520</f>
        <v>25.34</v>
      </c>
      <c r="I1520" s="147"/>
    </row>
    <row r="1521" customFormat="false" ht="15.75" hidden="false" customHeight="true" outlineLevel="0" collapsed="false">
      <c r="A1521" s="233" t="s">
        <v>1525</v>
      </c>
      <c r="C1521" s="172"/>
      <c r="D1521" s="149"/>
      <c r="E1521" s="179"/>
      <c r="F1521" s="201" t="n">
        <v>1</v>
      </c>
      <c r="G1521" s="178" t="n">
        <v>6</v>
      </c>
      <c r="H1521" s="201" t="n">
        <f aca="false">F1521*G1521</f>
        <v>6</v>
      </c>
      <c r="I1521" s="147"/>
    </row>
    <row r="1522" customFormat="false" ht="15.75" hidden="false" customHeight="true" outlineLevel="0" collapsed="false">
      <c r="A1522" s="233"/>
      <c r="C1522" s="172"/>
      <c r="D1522" s="149"/>
      <c r="E1522" s="179"/>
      <c r="F1522" s="210" t="s">
        <v>1585</v>
      </c>
      <c r="G1522" s="178"/>
      <c r="H1522" s="272" t="n">
        <f aca="false">SUM(H1519:H1521)</f>
        <v>130.62</v>
      </c>
      <c r="I1522" s="147"/>
    </row>
    <row r="1523" customFormat="false" ht="15.75" hidden="false" customHeight="true" outlineLevel="0" collapsed="false">
      <c r="A1523" s="233"/>
      <c r="C1523" s="172"/>
      <c r="D1523" s="149"/>
      <c r="E1523" s="179"/>
      <c r="F1523" s="336" t="s">
        <v>1158</v>
      </c>
      <c r="G1523" s="178"/>
      <c r="H1523" s="202" t="n">
        <f aca="false">H1517+H1522+H1507</f>
        <v>408.15</v>
      </c>
      <c r="I1523" s="147"/>
    </row>
    <row r="1524" customFormat="false" ht="15.75" hidden="false" customHeight="true" outlineLevel="0" collapsed="false">
      <c r="D1524" s="158"/>
      <c r="E1524" s="208"/>
      <c r="F1524" s="181"/>
      <c r="G1524" s="180"/>
      <c r="H1524" s="181"/>
      <c r="I1524" s="147"/>
    </row>
    <row r="1525" customFormat="false" ht="52.5" hidden="false" customHeight="true" outlineLevel="0" collapsed="false">
      <c r="A1525" s="150" t="s">
        <v>297</v>
      </c>
      <c r="B1525" s="355" t="s">
        <v>1616</v>
      </c>
      <c r="C1525" s="152" t="s">
        <v>1084</v>
      </c>
      <c r="D1525" s="149" t="n">
        <f aca="false">H1577</f>
        <v>791.66</v>
      </c>
      <c r="E1525" s="383"/>
      <c r="F1525" s="380"/>
      <c r="G1525" s="355" t="s">
        <v>1617</v>
      </c>
      <c r="H1525" s="381"/>
      <c r="I1525" s="147"/>
    </row>
    <row r="1526" customFormat="false" ht="12.75" hidden="false" customHeight="true" outlineLevel="0" collapsed="false">
      <c r="A1526" s="233"/>
      <c r="B1526" s="355"/>
      <c r="C1526" s="382"/>
      <c r="D1526" s="163"/>
      <c r="E1526" s="383"/>
      <c r="F1526" s="380"/>
      <c r="G1526" s="381"/>
      <c r="H1526" s="381"/>
      <c r="I1526" s="147"/>
    </row>
    <row r="1527" customFormat="false" ht="15.75" hidden="false" customHeight="true" outlineLevel="0" collapsed="false">
      <c r="A1527" s="233" t="s">
        <v>1560</v>
      </c>
      <c r="B1527" s="355"/>
      <c r="C1527" s="382"/>
      <c r="D1527" s="163"/>
      <c r="E1527" s="383"/>
      <c r="F1527" s="361" t="s">
        <v>1160</v>
      </c>
      <c r="G1527" s="288" t="s">
        <v>1155</v>
      </c>
      <c r="H1527" s="196"/>
      <c r="I1527" s="147"/>
    </row>
    <row r="1528" customFormat="false" ht="15.75" hidden="false" customHeight="true" outlineLevel="0" collapsed="false">
      <c r="A1528" s="233" t="s">
        <v>1618</v>
      </c>
      <c r="C1528" s="172"/>
      <c r="D1528" s="149"/>
      <c r="E1528" s="179"/>
      <c r="F1528" s="361"/>
      <c r="G1528" s="289" t="s">
        <v>1483</v>
      </c>
      <c r="H1528" s="272" t="s">
        <v>1555</v>
      </c>
      <c r="I1528" s="147"/>
    </row>
    <row r="1529" customFormat="false" ht="15.75" hidden="false" customHeight="true" outlineLevel="0" collapsed="false">
      <c r="A1529" s="233" t="s">
        <v>1246</v>
      </c>
      <c r="C1529" s="172"/>
      <c r="D1529" s="149"/>
      <c r="E1529" s="179"/>
      <c r="F1529" s="201" t="n">
        <v>1</v>
      </c>
      <c r="G1529" s="178" t="n">
        <v>15.18</v>
      </c>
      <c r="H1529" s="201" t="n">
        <f aca="false">G1529</f>
        <v>15.18</v>
      </c>
      <c r="I1529" s="147"/>
    </row>
    <row r="1530" customFormat="false" ht="15.75" hidden="false" customHeight="true" outlineLevel="0" collapsed="false">
      <c r="A1530" s="233" t="s">
        <v>1247</v>
      </c>
      <c r="C1530" s="172"/>
      <c r="D1530" s="149"/>
      <c r="E1530" s="179"/>
      <c r="F1530" s="201" t="n">
        <v>1</v>
      </c>
      <c r="G1530" s="178" t="n">
        <v>15.19</v>
      </c>
      <c r="H1530" s="201" t="n">
        <f aca="false">G1530</f>
        <v>15.19</v>
      </c>
      <c r="I1530" s="147"/>
    </row>
    <row r="1531" customFormat="false" ht="15.75" hidden="false" customHeight="true" outlineLevel="0" collapsed="false">
      <c r="A1531" s="233" t="s">
        <v>1495</v>
      </c>
      <c r="C1531" s="172"/>
      <c r="D1531" s="149"/>
      <c r="E1531" s="179"/>
      <c r="F1531" s="201" t="n">
        <v>1</v>
      </c>
      <c r="G1531" s="178" t="n">
        <v>3</v>
      </c>
      <c r="H1531" s="201" t="n">
        <f aca="false">G1531</f>
        <v>3</v>
      </c>
      <c r="I1531" s="147"/>
    </row>
    <row r="1532" customFormat="false" ht="15.75" hidden="false" customHeight="true" outlineLevel="0" collapsed="false">
      <c r="A1532" s="233" t="s">
        <v>1496</v>
      </c>
      <c r="C1532" s="172"/>
      <c r="D1532" s="149"/>
      <c r="E1532" s="179"/>
      <c r="F1532" s="201" t="n">
        <v>1</v>
      </c>
      <c r="G1532" s="178" t="n">
        <v>3</v>
      </c>
      <c r="H1532" s="201" t="n">
        <f aca="false">G1532</f>
        <v>3</v>
      </c>
      <c r="I1532" s="147"/>
    </row>
    <row r="1533" customFormat="false" ht="15.75" hidden="false" customHeight="true" outlineLevel="0" collapsed="false">
      <c r="A1533" s="233" t="s">
        <v>1494</v>
      </c>
      <c r="C1533" s="172"/>
      <c r="D1533" s="149"/>
      <c r="E1533" s="179"/>
      <c r="F1533" s="201" t="n">
        <v>1</v>
      </c>
      <c r="G1533" s="178" t="n">
        <v>16.13</v>
      </c>
      <c r="H1533" s="201" t="n">
        <f aca="false">G1533</f>
        <v>16.13</v>
      </c>
      <c r="I1533" s="147"/>
    </row>
    <row r="1534" customFormat="false" ht="15.75" hidden="false" customHeight="true" outlineLevel="0" collapsed="false">
      <c r="A1534" s="233" t="s">
        <v>1504</v>
      </c>
      <c r="C1534" s="172"/>
      <c r="D1534" s="149"/>
      <c r="E1534" s="179"/>
      <c r="F1534" s="201" t="n">
        <v>1</v>
      </c>
      <c r="G1534" s="178" t="n">
        <v>21</v>
      </c>
      <c r="H1534" s="201" t="n">
        <f aca="false">G1534</f>
        <v>21</v>
      </c>
      <c r="I1534" s="147"/>
    </row>
    <row r="1535" customFormat="false" ht="15.75" hidden="false" customHeight="true" outlineLevel="0" collapsed="false">
      <c r="A1535" s="233" t="s">
        <v>1507</v>
      </c>
      <c r="C1535" s="172"/>
      <c r="D1535" s="149"/>
      <c r="E1535" s="179"/>
      <c r="F1535" s="201" t="n">
        <v>1</v>
      </c>
      <c r="G1535" s="178" t="n">
        <v>13.54</v>
      </c>
      <c r="H1535" s="201" t="n">
        <f aca="false">G1535</f>
        <v>13.54</v>
      </c>
      <c r="I1535" s="147"/>
    </row>
    <row r="1536" customFormat="false" ht="15.75" hidden="false" customHeight="true" outlineLevel="0" collapsed="false">
      <c r="A1536" s="233" t="s">
        <v>1506</v>
      </c>
      <c r="C1536" s="172"/>
      <c r="D1536" s="149"/>
      <c r="E1536" s="179"/>
      <c r="F1536" s="201" t="n">
        <v>1</v>
      </c>
      <c r="G1536" s="178" t="n">
        <v>49</v>
      </c>
      <c r="H1536" s="201" t="n">
        <f aca="false">G1536</f>
        <v>49</v>
      </c>
      <c r="I1536" s="147"/>
    </row>
    <row r="1537" customFormat="false" ht="15.75" hidden="false" customHeight="true" outlineLevel="0" collapsed="false">
      <c r="A1537" s="233" t="s">
        <v>1619</v>
      </c>
      <c r="C1537" s="172"/>
      <c r="D1537" s="149"/>
      <c r="E1537" s="179"/>
      <c r="F1537" s="201" t="n">
        <v>1</v>
      </c>
      <c r="G1537" s="178" t="n">
        <v>10.31</v>
      </c>
      <c r="H1537" s="201" t="n">
        <f aca="false">G1537</f>
        <v>10.31</v>
      </c>
      <c r="I1537" s="147"/>
    </row>
    <row r="1538" customFormat="false" ht="15.75" hidden="false" customHeight="true" outlineLevel="0" collapsed="false">
      <c r="A1538" s="233" t="s">
        <v>1620</v>
      </c>
      <c r="C1538" s="172"/>
      <c r="D1538" s="149"/>
      <c r="E1538" s="179"/>
      <c r="F1538" s="201" t="n">
        <v>1</v>
      </c>
      <c r="G1538" s="178" t="n">
        <v>12.85</v>
      </c>
      <c r="H1538" s="201" t="n">
        <f aca="false">G1538</f>
        <v>12.85</v>
      </c>
      <c r="I1538" s="147"/>
    </row>
    <row r="1539" customFormat="false" ht="15.75" hidden="false" customHeight="true" outlineLevel="0" collapsed="false">
      <c r="A1539" s="233" t="s">
        <v>1503</v>
      </c>
      <c r="C1539" s="172"/>
      <c r="D1539" s="149"/>
      <c r="E1539" s="179"/>
      <c r="F1539" s="201" t="n">
        <v>1</v>
      </c>
      <c r="G1539" s="178" t="n">
        <v>44.56</v>
      </c>
      <c r="H1539" s="201" t="n">
        <f aca="false">G1539</f>
        <v>44.56</v>
      </c>
      <c r="I1539" s="147"/>
    </row>
    <row r="1540" customFormat="false" ht="15.75" hidden="false" customHeight="true" outlineLevel="0" collapsed="false">
      <c r="A1540" s="233" t="s">
        <v>1501</v>
      </c>
      <c r="C1540" s="172"/>
      <c r="D1540" s="149"/>
      <c r="E1540" s="179"/>
      <c r="F1540" s="201" t="n">
        <v>1</v>
      </c>
      <c r="G1540" s="178" t="n">
        <v>16.11</v>
      </c>
      <c r="H1540" s="201" t="n">
        <f aca="false">G1540</f>
        <v>16.11</v>
      </c>
      <c r="I1540" s="147"/>
    </row>
    <row r="1541" customFormat="false" ht="15.75" hidden="false" customHeight="true" outlineLevel="0" collapsed="false">
      <c r="A1541" s="233" t="s">
        <v>1248</v>
      </c>
      <c r="C1541" s="172"/>
      <c r="D1541" s="149"/>
      <c r="E1541" s="179"/>
      <c r="F1541" s="201" t="n">
        <v>1</v>
      </c>
      <c r="G1541" s="178" t="n">
        <v>15.42</v>
      </c>
      <c r="H1541" s="201" t="n">
        <f aca="false">G1541</f>
        <v>15.42</v>
      </c>
      <c r="I1541" s="147"/>
    </row>
    <row r="1542" customFormat="false" ht="15.75" hidden="false" customHeight="true" outlineLevel="0" collapsed="false">
      <c r="A1542" s="233" t="s">
        <v>1499</v>
      </c>
      <c r="C1542" s="172"/>
      <c r="D1542" s="149"/>
      <c r="E1542" s="179"/>
      <c r="F1542" s="201" t="n">
        <v>1</v>
      </c>
      <c r="G1542" s="178" t="n">
        <v>4.02</v>
      </c>
      <c r="H1542" s="201" t="n">
        <f aca="false">G1542</f>
        <v>4.02</v>
      </c>
      <c r="I1542" s="147"/>
    </row>
    <row r="1543" customFormat="false" ht="15.75" hidden="false" customHeight="true" outlineLevel="0" collapsed="false">
      <c r="A1543" s="233" t="s">
        <v>1498</v>
      </c>
      <c r="C1543" s="172"/>
      <c r="D1543" s="149"/>
      <c r="E1543" s="179"/>
      <c r="F1543" s="201" t="n">
        <v>1</v>
      </c>
      <c r="G1543" s="178" t="n">
        <v>53.32</v>
      </c>
      <c r="H1543" s="201" t="n">
        <f aca="false">G1543</f>
        <v>53.32</v>
      </c>
      <c r="I1543" s="147"/>
    </row>
    <row r="1544" customFormat="false" ht="15.75" hidden="false" customHeight="true" outlineLevel="0" collapsed="false">
      <c r="A1544" s="233" t="s">
        <v>1489</v>
      </c>
      <c r="C1544" s="172"/>
      <c r="D1544" s="149"/>
      <c r="E1544" s="179"/>
      <c r="F1544" s="201" t="n">
        <v>1</v>
      </c>
      <c r="G1544" s="178" t="n">
        <v>14.85</v>
      </c>
      <c r="H1544" s="201" t="n">
        <f aca="false">G1544</f>
        <v>14.85</v>
      </c>
      <c r="I1544" s="147"/>
    </row>
    <row r="1545" customFormat="false" ht="15.75" hidden="false" customHeight="true" outlineLevel="0" collapsed="false">
      <c r="A1545" s="233" t="s">
        <v>1490</v>
      </c>
      <c r="C1545" s="172"/>
      <c r="D1545" s="149"/>
      <c r="E1545" s="179"/>
      <c r="F1545" s="201" t="n">
        <v>1</v>
      </c>
      <c r="G1545" s="178" t="n">
        <v>18.14</v>
      </c>
      <c r="H1545" s="201" t="n">
        <f aca="false">G1545</f>
        <v>18.14</v>
      </c>
      <c r="I1545" s="147"/>
    </row>
    <row r="1546" customFormat="false" ht="15.75" hidden="false" customHeight="true" outlineLevel="0" collapsed="false">
      <c r="A1546" s="233" t="s">
        <v>1491</v>
      </c>
      <c r="C1546" s="172"/>
      <c r="D1546" s="149"/>
      <c r="E1546" s="179"/>
      <c r="F1546" s="201" t="n">
        <v>1</v>
      </c>
      <c r="G1546" s="178" t="n">
        <v>34.34</v>
      </c>
      <c r="H1546" s="201" t="n">
        <f aca="false">G1546</f>
        <v>34.34</v>
      </c>
      <c r="I1546" s="147"/>
    </row>
    <row r="1547" customFormat="false" ht="15.75" hidden="false" customHeight="true" outlineLevel="0" collapsed="false">
      <c r="A1547" s="233" t="s">
        <v>1492</v>
      </c>
      <c r="C1547" s="172"/>
      <c r="D1547" s="149"/>
      <c r="E1547" s="179"/>
      <c r="F1547" s="201" t="n">
        <v>1</v>
      </c>
      <c r="G1547" s="178" t="n">
        <v>6.34</v>
      </c>
      <c r="H1547" s="201" t="n">
        <f aca="false">G1547</f>
        <v>6.34</v>
      </c>
      <c r="I1547" s="147"/>
    </row>
    <row r="1548" customFormat="false" ht="15.75" hidden="false" customHeight="true" outlineLevel="0" collapsed="false">
      <c r="A1548" s="233" t="s">
        <v>1493</v>
      </c>
      <c r="C1548" s="172"/>
      <c r="D1548" s="149"/>
      <c r="E1548" s="179"/>
      <c r="F1548" s="201" t="n">
        <v>1</v>
      </c>
      <c r="G1548" s="178" t="n">
        <v>10.81</v>
      </c>
      <c r="H1548" s="201" t="n">
        <f aca="false">G1548</f>
        <v>10.81</v>
      </c>
      <c r="I1548" s="147"/>
    </row>
    <row r="1549" customFormat="false" ht="15.75" hidden="false" customHeight="true" outlineLevel="0" collapsed="false">
      <c r="A1549" s="233"/>
      <c r="C1549" s="172"/>
      <c r="D1549" s="149"/>
      <c r="E1549" s="179"/>
      <c r="F1549" s="210" t="s">
        <v>1585</v>
      </c>
      <c r="G1549" s="178"/>
      <c r="H1549" s="272" t="n">
        <f aca="false">SUM(H1529:H1548)</f>
        <v>377.11</v>
      </c>
      <c r="I1549" s="147"/>
    </row>
    <row r="1550" customFormat="false" ht="15.75" hidden="false" customHeight="true" outlineLevel="0" collapsed="false">
      <c r="A1550" s="233" t="s">
        <v>1250</v>
      </c>
      <c r="C1550" s="172"/>
      <c r="D1550" s="149"/>
      <c r="E1550" s="179"/>
      <c r="F1550" s="201"/>
      <c r="G1550" s="178"/>
      <c r="H1550" s="201"/>
      <c r="I1550" s="147"/>
    </row>
    <row r="1551" customFormat="false" ht="15.75" hidden="false" customHeight="true" outlineLevel="0" collapsed="false">
      <c r="A1551" s="233" t="s">
        <v>1512</v>
      </c>
      <c r="C1551" s="172"/>
      <c r="D1551" s="149"/>
      <c r="E1551" s="179"/>
      <c r="F1551" s="201" t="n">
        <v>1</v>
      </c>
      <c r="G1551" s="178" t="n">
        <v>9.4</v>
      </c>
      <c r="H1551" s="201" t="n">
        <f aca="false">F1551*G1551</f>
        <v>9.4</v>
      </c>
      <c r="I1551" s="147"/>
    </row>
    <row r="1552" customFormat="false" ht="15.75" hidden="false" customHeight="true" outlineLevel="0" collapsed="false">
      <c r="A1552" s="233" t="s">
        <v>1513</v>
      </c>
      <c r="C1552" s="172"/>
      <c r="D1552" s="149"/>
      <c r="E1552" s="179"/>
      <c r="F1552" s="201" t="n">
        <v>1</v>
      </c>
      <c r="G1552" s="178" t="n">
        <v>10.11</v>
      </c>
      <c r="H1552" s="201" t="n">
        <f aca="false">F1552*G1552</f>
        <v>10.11</v>
      </c>
      <c r="I1552" s="147"/>
    </row>
    <row r="1553" customFormat="false" ht="15.75" hidden="false" customHeight="true" outlineLevel="0" collapsed="false">
      <c r="A1553" s="233" t="s">
        <v>1514</v>
      </c>
      <c r="C1553" s="172"/>
      <c r="D1553" s="149"/>
      <c r="E1553" s="179"/>
      <c r="F1553" s="201" t="n">
        <v>1</v>
      </c>
      <c r="G1553" s="178" t="n">
        <v>46.51</v>
      </c>
      <c r="H1553" s="201" t="n">
        <f aca="false">F1553*G1553</f>
        <v>46.51</v>
      </c>
      <c r="I1553" s="147"/>
    </row>
    <row r="1554" customFormat="false" ht="15.75" hidden="false" customHeight="true" outlineLevel="0" collapsed="false">
      <c r="A1554" s="233" t="s">
        <v>1515</v>
      </c>
      <c r="C1554" s="172"/>
      <c r="D1554" s="149"/>
      <c r="E1554" s="179"/>
      <c r="F1554" s="201" t="n">
        <v>1</v>
      </c>
      <c r="G1554" s="178" t="n">
        <v>18.2</v>
      </c>
      <c r="H1554" s="201" t="n">
        <f aca="false">F1554*G1554</f>
        <v>18.2</v>
      </c>
      <c r="I1554" s="147"/>
    </row>
    <row r="1555" customFormat="false" ht="15.75" hidden="false" customHeight="true" outlineLevel="0" collapsed="false">
      <c r="A1555" s="233" t="s">
        <v>1522</v>
      </c>
      <c r="C1555" s="172"/>
      <c r="D1555" s="149"/>
      <c r="E1555" s="179"/>
      <c r="F1555" s="201" t="n">
        <v>1</v>
      </c>
      <c r="G1555" s="178" t="n">
        <v>17.16</v>
      </c>
      <c r="H1555" s="201" t="n">
        <f aca="false">F1555*G1555</f>
        <v>17.16</v>
      </c>
      <c r="I1555" s="147"/>
    </row>
    <row r="1556" customFormat="false" ht="15.75" hidden="false" customHeight="true" outlineLevel="0" collapsed="false">
      <c r="A1556" s="233" t="s">
        <v>1516</v>
      </c>
      <c r="C1556" s="172"/>
      <c r="D1556" s="149"/>
      <c r="E1556" s="179"/>
      <c r="F1556" s="201" t="n">
        <v>1</v>
      </c>
      <c r="G1556" s="178" t="n">
        <v>17.43</v>
      </c>
      <c r="H1556" s="201" t="n">
        <f aca="false">F1556*G1556</f>
        <v>17.43</v>
      </c>
      <c r="I1556" s="147"/>
    </row>
    <row r="1557" customFormat="false" ht="15.75" hidden="false" customHeight="true" outlineLevel="0" collapsed="false">
      <c r="A1557" s="233" t="s">
        <v>1517</v>
      </c>
      <c r="C1557" s="172"/>
      <c r="D1557" s="149"/>
      <c r="E1557" s="179"/>
      <c r="F1557" s="201" t="n">
        <v>1</v>
      </c>
      <c r="G1557" s="178" t="n">
        <v>16.13</v>
      </c>
      <c r="H1557" s="201" t="n">
        <f aca="false">F1557*G1557</f>
        <v>16.13</v>
      </c>
      <c r="I1557" s="147"/>
    </row>
    <row r="1558" customFormat="false" ht="15.75" hidden="false" customHeight="true" outlineLevel="0" collapsed="false">
      <c r="A1558" s="233" t="s">
        <v>1621</v>
      </c>
      <c r="C1558" s="172"/>
      <c r="D1558" s="149"/>
      <c r="E1558" s="179"/>
      <c r="F1558" s="201" t="n">
        <v>1</v>
      </c>
      <c r="G1558" s="178" t="n">
        <v>15.18</v>
      </c>
      <c r="H1558" s="201" t="n">
        <f aca="false">F1558*G1558</f>
        <v>15.18</v>
      </c>
      <c r="I1558" s="147"/>
    </row>
    <row r="1559" customFormat="false" ht="15.75" hidden="false" customHeight="true" outlineLevel="0" collapsed="false">
      <c r="A1559" s="233" t="s">
        <v>1622</v>
      </c>
      <c r="C1559" s="172"/>
      <c r="D1559" s="149"/>
      <c r="E1559" s="179"/>
      <c r="F1559" s="201" t="n">
        <v>1</v>
      </c>
      <c r="G1559" s="178" t="n">
        <v>15.19</v>
      </c>
      <c r="H1559" s="201" t="n">
        <f aca="false">F1559*G1559</f>
        <v>15.19</v>
      </c>
      <c r="I1559" s="147"/>
    </row>
    <row r="1560" customFormat="false" ht="15.75" hidden="false" customHeight="true" outlineLevel="0" collapsed="false">
      <c r="A1560" s="233" t="s">
        <v>1495</v>
      </c>
      <c r="C1560" s="172"/>
      <c r="D1560" s="149"/>
      <c r="E1560" s="179"/>
      <c r="F1560" s="201" t="n">
        <v>1</v>
      </c>
      <c r="G1560" s="178" t="n">
        <v>3</v>
      </c>
      <c r="H1560" s="201" t="n">
        <f aca="false">F1560*G1560</f>
        <v>3</v>
      </c>
      <c r="I1560" s="147"/>
    </row>
    <row r="1561" customFormat="false" ht="15.75" hidden="false" customHeight="true" outlineLevel="0" collapsed="false">
      <c r="A1561" s="233" t="s">
        <v>1496</v>
      </c>
      <c r="C1561" s="172"/>
      <c r="D1561" s="149"/>
      <c r="E1561" s="179"/>
      <c r="F1561" s="201" t="n">
        <v>1</v>
      </c>
      <c r="G1561" s="178" t="n">
        <v>3</v>
      </c>
      <c r="H1561" s="201" t="n">
        <f aca="false">F1561*G1561</f>
        <v>3</v>
      </c>
      <c r="I1561" s="147"/>
    </row>
    <row r="1562" customFormat="false" ht="15.75" hidden="false" customHeight="true" outlineLevel="0" collapsed="false">
      <c r="A1562" s="233" t="s">
        <v>1576</v>
      </c>
      <c r="C1562" s="172"/>
      <c r="D1562" s="149"/>
      <c r="E1562" s="179"/>
      <c r="F1562" s="201" t="n">
        <v>1</v>
      </c>
      <c r="G1562" s="178" t="n">
        <v>4.49</v>
      </c>
      <c r="H1562" s="201" t="n">
        <f aca="false">F1562*G1562</f>
        <v>4.49</v>
      </c>
      <c r="I1562" s="147"/>
    </row>
    <row r="1563" customFormat="false" ht="15.75" hidden="false" customHeight="true" outlineLevel="0" collapsed="false">
      <c r="A1563" s="233" t="s">
        <v>1577</v>
      </c>
      <c r="C1563" s="172"/>
      <c r="D1563" s="149"/>
      <c r="E1563" s="179"/>
      <c r="F1563" s="201" t="n">
        <v>1</v>
      </c>
      <c r="G1563" s="178" t="n">
        <v>4.49</v>
      </c>
      <c r="H1563" s="201" t="n">
        <f aca="false">F1563*G1563</f>
        <v>4.49</v>
      </c>
      <c r="I1563" s="147"/>
    </row>
    <row r="1564" customFormat="false" ht="15.75" hidden="false" customHeight="true" outlineLevel="0" collapsed="false">
      <c r="A1564" s="233" t="s">
        <v>1486</v>
      </c>
      <c r="C1564" s="172"/>
      <c r="D1564" s="149"/>
      <c r="E1564" s="179"/>
      <c r="F1564" s="201" t="n">
        <v>1</v>
      </c>
      <c r="G1564" s="178" t="n">
        <v>2.34</v>
      </c>
      <c r="H1564" s="201" t="n">
        <f aca="false">F1564*G1564</f>
        <v>2.34</v>
      </c>
      <c r="I1564" s="147"/>
    </row>
    <row r="1565" customFormat="false" ht="15.75" hidden="false" customHeight="true" outlineLevel="0" collapsed="false">
      <c r="A1565" s="233" t="s">
        <v>1582</v>
      </c>
      <c r="C1565" s="172"/>
      <c r="D1565" s="149"/>
      <c r="E1565" s="179"/>
      <c r="F1565" s="201" t="n">
        <v>1</v>
      </c>
      <c r="G1565" s="178" t="n">
        <v>4.19</v>
      </c>
      <c r="H1565" s="201" t="n">
        <f aca="false">F1565*G1565</f>
        <v>4.19</v>
      </c>
      <c r="I1565" s="147"/>
    </row>
    <row r="1566" customFormat="false" ht="15.75" hidden="false" customHeight="true" outlineLevel="0" collapsed="false">
      <c r="A1566" s="233" t="s">
        <v>1526</v>
      </c>
      <c r="C1566" s="172"/>
      <c r="D1566" s="149"/>
      <c r="E1566" s="179"/>
      <c r="F1566" s="201" t="n">
        <v>1</v>
      </c>
      <c r="G1566" s="178" t="n">
        <v>39.72</v>
      </c>
      <c r="H1566" s="201" t="n">
        <f aca="false">F1566*G1566</f>
        <v>39.72</v>
      </c>
      <c r="I1566" s="147"/>
    </row>
    <row r="1567" customFormat="false" ht="15.75" hidden="false" customHeight="true" outlineLevel="0" collapsed="false">
      <c r="A1567" s="233" t="s">
        <v>1527</v>
      </c>
      <c r="C1567" s="172"/>
      <c r="D1567" s="149"/>
      <c r="E1567" s="179"/>
      <c r="F1567" s="201" t="n">
        <v>1</v>
      </c>
      <c r="G1567" s="178" t="n">
        <v>32.8</v>
      </c>
      <c r="H1567" s="201" t="n">
        <f aca="false">F1567*G1567</f>
        <v>32.8</v>
      </c>
      <c r="I1567" s="147"/>
    </row>
    <row r="1568" customFormat="false" ht="15.75" hidden="false" customHeight="true" outlineLevel="0" collapsed="false">
      <c r="A1568" s="233" t="s">
        <v>1528</v>
      </c>
      <c r="C1568" s="172"/>
      <c r="D1568" s="149"/>
      <c r="E1568" s="179"/>
      <c r="F1568" s="201" t="n">
        <v>1</v>
      </c>
      <c r="G1568" s="178" t="n">
        <v>11.49</v>
      </c>
      <c r="H1568" s="201" t="n">
        <f aca="false">F1568*G1568</f>
        <v>11.49</v>
      </c>
      <c r="I1568" s="147"/>
    </row>
    <row r="1569" customFormat="false" ht="15.75" hidden="false" customHeight="true" outlineLevel="0" collapsed="false">
      <c r="A1569" s="233" t="s">
        <v>1529</v>
      </c>
      <c r="C1569" s="172"/>
      <c r="D1569" s="149"/>
      <c r="E1569" s="179"/>
      <c r="F1569" s="201" t="n">
        <v>1</v>
      </c>
      <c r="G1569" s="178" t="n">
        <v>32.03</v>
      </c>
      <c r="H1569" s="201" t="n">
        <f aca="false">F1569*G1569</f>
        <v>32.03</v>
      </c>
      <c r="I1569" s="147"/>
    </row>
    <row r="1570" customFormat="false" ht="15.75" hidden="false" customHeight="true" outlineLevel="0" collapsed="false">
      <c r="A1570" s="233" t="s">
        <v>1623</v>
      </c>
      <c r="C1570" s="172"/>
      <c r="D1570" s="149"/>
      <c r="E1570" s="179"/>
      <c r="F1570" s="201" t="n">
        <v>1</v>
      </c>
      <c r="G1570" s="178" t="n">
        <v>7.85</v>
      </c>
      <c r="H1570" s="201" t="n">
        <f aca="false">F1570*G1570</f>
        <v>7.85</v>
      </c>
      <c r="I1570" s="147"/>
    </row>
    <row r="1571" customFormat="false" ht="17.25" hidden="false" customHeight="true" outlineLevel="0" collapsed="false">
      <c r="A1571" s="233" t="s">
        <v>1624</v>
      </c>
      <c r="C1571" s="172"/>
      <c r="D1571" s="149"/>
      <c r="E1571" s="179"/>
      <c r="F1571" s="201" t="n">
        <v>1</v>
      </c>
      <c r="G1571" s="178" t="n">
        <v>7.85</v>
      </c>
      <c r="H1571" s="201" t="n">
        <f aca="false">F1571*G1571</f>
        <v>7.85</v>
      </c>
      <c r="I1571" s="381"/>
    </row>
    <row r="1572" customFormat="false" ht="15.75" hidden="false" customHeight="true" outlineLevel="0" collapsed="false">
      <c r="A1572" s="233" t="s">
        <v>1248</v>
      </c>
      <c r="C1572" s="172"/>
      <c r="D1572" s="149"/>
      <c r="E1572" s="179"/>
      <c r="F1572" s="201" t="n">
        <v>1</v>
      </c>
      <c r="G1572" s="178" t="n">
        <v>11.7</v>
      </c>
      <c r="H1572" s="201" t="n">
        <f aca="false">F1572*G1572</f>
        <v>11.7</v>
      </c>
      <c r="I1572" s="381"/>
    </row>
    <row r="1573" customFormat="false" ht="15" hidden="false" customHeight="true" outlineLevel="0" collapsed="false">
      <c r="A1573" s="233" t="s">
        <v>1489</v>
      </c>
      <c r="C1573" s="172"/>
      <c r="D1573" s="149"/>
      <c r="E1573" s="179"/>
      <c r="F1573" s="201" t="n">
        <v>1</v>
      </c>
      <c r="G1573" s="178" t="n">
        <v>11.83</v>
      </c>
      <c r="H1573" s="201" t="n">
        <f aca="false">F1573*G1573</f>
        <v>11.83</v>
      </c>
      <c r="I1573" s="225"/>
    </row>
    <row r="1574" customFormat="false" ht="15" hidden="false" customHeight="true" outlineLevel="0" collapsed="false">
      <c r="A1574" s="233" t="s">
        <v>1625</v>
      </c>
      <c r="C1574" s="172"/>
      <c r="D1574" s="149"/>
      <c r="E1574" s="179"/>
      <c r="F1574" s="201" t="n">
        <v>1</v>
      </c>
      <c r="G1574" s="178" t="n">
        <v>15.91</v>
      </c>
      <c r="H1574" s="201" t="n">
        <f aca="false">F1574*G1574</f>
        <v>15.91</v>
      </c>
      <c r="I1574" s="147"/>
    </row>
    <row r="1575" customFormat="false" ht="15.75" hidden="false" customHeight="true" outlineLevel="0" collapsed="false">
      <c r="A1575" s="233" t="s">
        <v>1549</v>
      </c>
      <c r="C1575" s="172"/>
      <c r="D1575" s="149"/>
      <c r="E1575" s="179"/>
      <c r="F1575" s="201" t="n">
        <v>1</v>
      </c>
      <c r="G1575" s="178" t="n">
        <v>56.55</v>
      </c>
      <c r="H1575" s="201" t="n">
        <f aca="false">F1575*G1575</f>
        <v>56.55</v>
      </c>
      <c r="I1575" s="147"/>
    </row>
    <row r="1576" customFormat="false" ht="15" hidden="false" customHeight="false" outlineLevel="0" collapsed="false">
      <c r="A1576" s="233"/>
      <c r="C1576" s="172"/>
      <c r="D1576" s="149"/>
      <c r="E1576" s="179"/>
      <c r="F1576" s="210" t="s">
        <v>1585</v>
      </c>
      <c r="G1576" s="178"/>
      <c r="H1576" s="272" t="n">
        <f aca="false">SUM(H1551:H1575)</f>
        <v>414.55</v>
      </c>
      <c r="I1576" s="147"/>
    </row>
    <row r="1577" customFormat="false" ht="15.75" hidden="false" customHeight="true" outlineLevel="0" collapsed="false">
      <c r="B1577" s="160" t="s">
        <v>1158</v>
      </c>
      <c r="D1577" s="149"/>
      <c r="E1577" s="209"/>
      <c r="F1577" s="200"/>
      <c r="G1577" s="178"/>
      <c r="H1577" s="202" t="n">
        <f aca="false">H1549+H1576</f>
        <v>791.66</v>
      </c>
      <c r="I1577" s="147"/>
    </row>
    <row r="1578" customFormat="false" ht="15.75" hidden="false" customHeight="true" outlineLevel="0" collapsed="false">
      <c r="B1578" s="160"/>
      <c r="D1578" s="149"/>
      <c r="E1578" s="209"/>
      <c r="F1578" s="200"/>
      <c r="G1578" s="178"/>
      <c r="H1578" s="202"/>
      <c r="I1578" s="147"/>
    </row>
    <row r="1579" customFormat="false" ht="36" hidden="false" customHeight="true" outlineLevel="0" collapsed="false">
      <c r="A1579" s="150" t="s">
        <v>298</v>
      </c>
      <c r="B1579" s="168" t="s">
        <v>299</v>
      </c>
      <c r="C1579" s="152" t="s">
        <v>1084</v>
      </c>
      <c r="D1579" s="149" t="n">
        <f aca="false">H1584</f>
        <v>695.43</v>
      </c>
      <c r="E1579" s="383"/>
      <c r="F1579" s="380"/>
      <c r="G1579" s="382" t="s">
        <v>1626</v>
      </c>
      <c r="H1579" s="381"/>
      <c r="I1579" s="147"/>
    </row>
    <row r="1580" customFormat="false" ht="15.75" hidden="false" customHeight="true" outlineLevel="0" collapsed="false">
      <c r="A1580" s="233" t="s">
        <v>1560</v>
      </c>
      <c r="B1580" s="355"/>
      <c r="C1580" s="382"/>
      <c r="D1580" s="163"/>
      <c r="E1580" s="383"/>
      <c r="F1580" s="361" t="s">
        <v>1160</v>
      </c>
      <c r="G1580" s="288" t="s">
        <v>1155</v>
      </c>
      <c r="H1580" s="196"/>
      <c r="I1580" s="147"/>
    </row>
    <row r="1581" customFormat="false" ht="15.75" hidden="false" customHeight="true" outlineLevel="0" collapsed="false">
      <c r="A1581" s="233" t="s">
        <v>1185</v>
      </c>
      <c r="C1581" s="172"/>
      <c r="D1581" s="149"/>
      <c r="E1581" s="179"/>
      <c r="F1581" s="361"/>
      <c r="G1581" s="289" t="s">
        <v>1483</v>
      </c>
      <c r="H1581" s="272" t="s">
        <v>1555</v>
      </c>
      <c r="I1581" s="147"/>
    </row>
    <row r="1582" customFormat="false" ht="15.75" hidden="false" customHeight="true" outlineLevel="0" collapsed="false">
      <c r="A1582" s="233" t="s">
        <v>1485</v>
      </c>
      <c r="C1582" s="172"/>
      <c r="D1582" s="149"/>
      <c r="E1582" s="179"/>
      <c r="F1582" s="201" t="n">
        <v>1</v>
      </c>
      <c r="G1582" s="178" t="n">
        <v>692.6</v>
      </c>
      <c r="H1582" s="201" t="n">
        <f aca="false">G1582*F1582</f>
        <v>692.6</v>
      </c>
      <c r="I1582" s="147"/>
    </row>
    <row r="1583" customFormat="false" ht="15.75" hidden="false" customHeight="true" outlineLevel="0" collapsed="false">
      <c r="A1583" s="233" t="s">
        <v>1467</v>
      </c>
      <c r="B1583" s="234"/>
      <c r="C1583" s="172"/>
      <c r="D1583" s="149"/>
      <c r="E1583" s="179"/>
      <c r="F1583" s="201" t="n">
        <v>1</v>
      </c>
      <c r="G1583" s="178" t="n">
        <v>2.83</v>
      </c>
      <c r="H1583" s="201" t="n">
        <f aca="false">G1583*F1583</f>
        <v>2.83</v>
      </c>
      <c r="I1583" s="147"/>
    </row>
    <row r="1584" customFormat="false" ht="15.75" hidden="false" customHeight="true" outlineLevel="0" collapsed="false">
      <c r="A1584" s="233"/>
      <c r="B1584" s="160" t="s">
        <v>1158</v>
      </c>
      <c r="D1584" s="149"/>
      <c r="E1584" s="176"/>
      <c r="F1584" s="200"/>
      <c r="G1584" s="178"/>
      <c r="H1584" s="202" t="n">
        <f aca="false">SUM(H1582:H1583)</f>
        <v>695.43</v>
      </c>
      <c r="I1584" s="147"/>
    </row>
    <row r="1585" customFormat="false" ht="15.75" hidden="false" customHeight="true" outlineLevel="0" collapsed="false">
      <c r="A1585" s="233"/>
      <c r="C1585" s="172"/>
      <c r="D1585" s="149"/>
      <c r="E1585" s="179"/>
      <c r="F1585" s="201"/>
      <c r="G1585" s="178"/>
      <c r="H1585" s="201"/>
      <c r="I1585" s="147"/>
    </row>
    <row r="1586" customFormat="false" ht="15.75" hidden="false" customHeight="true" outlineLevel="0" collapsed="false">
      <c r="A1586" s="150"/>
      <c r="B1586" s="355"/>
      <c r="C1586" s="152"/>
      <c r="D1586" s="149"/>
      <c r="E1586" s="383"/>
      <c r="F1586" s="380"/>
      <c r="G1586" s="382"/>
      <c r="H1586" s="381"/>
      <c r="I1586" s="147"/>
    </row>
    <row r="1587" customFormat="false" ht="69" hidden="false" customHeight="true" outlineLevel="0" collapsed="false">
      <c r="A1587" s="150" t="s">
        <v>300</v>
      </c>
      <c r="B1587" s="168" t="s">
        <v>301</v>
      </c>
      <c r="C1587" s="152" t="s">
        <v>1084</v>
      </c>
      <c r="D1587" s="149" t="n">
        <f aca="false">H1595</f>
        <v>183.28</v>
      </c>
      <c r="F1587" s="200"/>
      <c r="G1587" s="384" t="s">
        <v>1627</v>
      </c>
      <c r="H1587" s="147"/>
      <c r="I1587" s="147"/>
    </row>
    <row r="1588" customFormat="false" ht="15" hidden="false" customHeight="true" outlineLevel="0" collapsed="false">
      <c r="A1588" s="233" t="s">
        <v>1560</v>
      </c>
      <c r="C1588" s="172"/>
      <c r="D1588" s="158"/>
      <c r="F1588" s="361" t="s">
        <v>1160</v>
      </c>
      <c r="G1588" s="289" t="s">
        <v>1155</v>
      </c>
      <c r="H1588" s="200"/>
      <c r="I1588" s="147"/>
    </row>
    <row r="1589" customFormat="false" ht="15.75" hidden="false" customHeight="true" outlineLevel="0" collapsed="false">
      <c r="A1589" s="233" t="s">
        <v>1305</v>
      </c>
      <c r="C1589" s="172"/>
      <c r="D1589" s="158"/>
      <c r="F1589" s="361"/>
      <c r="G1589" s="289" t="s">
        <v>1483</v>
      </c>
      <c r="H1589" s="272" t="s">
        <v>1555</v>
      </c>
      <c r="I1589" s="147"/>
    </row>
    <row r="1590" customFormat="false" ht="15.75" hidden="false" customHeight="true" outlineLevel="0" collapsed="false">
      <c r="A1590" s="233" t="s">
        <v>1628</v>
      </c>
      <c r="C1590" s="172"/>
      <c r="D1590" s="158"/>
      <c r="F1590" s="200" t="n">
        <v>1</v>
      </c>
      <c r="G1590" s="178" t="n">
        <v>43.94</v>
      </c>
      <c r="H1590" s="200" t="n">
        <f aca="false">G1590*F1590</f>
        <v>43.94</v>
      </c>
      <c r="I1590" s="147"/>
    </row>
    <row r="1591" customFormat="false" ht="15.75" hidden="false" customHeight="true" outlineLevel="0" collapsed="false">
      <c r="A1591" s="233" t="s">
        <v>1628</v>
      </c>
      <c r="C1591" s="172"/>
      <c r="D1591" s="158"/>
      <c r="F1591" s="200" t="n">
        <v>1</v>
      </c>
      <c r="G1591" s="178" t="n">
        <v>64.48</v>
      </c>
      <c r="H1591" s="200" t="n">
        <f aca="false">G1591*F1591</f>
        <v>64.48</v>
      </c>
      <c r="I1591" s="147"/>
    </row>
    <row r="1592" customFormat="false" ht="15.75" hidden="false" customHeight="true" outlineLevel="0" collapsed="false">
      <c r="A1592" s="233" t="s">
        <v>1629</v>
      </c>
      <c r="C1592" s="172"/>
      <c r="D1592" s="158"/>
      <c r="F1592" s="200" t="n">
        <v>1</v>
      </c>
      <c r="G1592" s="178" t="n">
        <f aca="false">6.6+1.26</f>
        <v>7.86</v>
      </c>
      <c r="H1592" s="200" t="n">
        <f aca="false">G1592*F1592</f>
        <v>7.86</v>
      </c>
      <c r="I1592" s="147"/>
    </row>
    <row r="1593" customFormat="false" ht="15.75" hidden="false" customHeight="true" outlineLevel="0" collapsed="false">
      <c r="A1593" s="233" t="s">
        <v>1557</v>
      </c>
      <c r="C1593" s="172"/>
      <c r="D1593" s="158"/>
      <c r="F1593" s="200" t="n">
        <v>1</v>
      </c>
      <c r="G1593" s="178" t="n">
        <v>49.07</v>
      </c>
      <c r="H1593" s="200" t="n">
        <f aca="false">G1593*F1593</f>
        <v>49.07</v>
      </c>
      <c r="I1593" s="147"/>
    </row>
    <row r="1594" customFormat="false" ht="15.75" hidden="false" customHeight="true" outlineLevel="0" collapsed="false">
      <c r="A1594" s="233" t="s">
        <v>1630</v>
      </c>
      <c r="C1594" s="172"/>
      <c r="D1594" s="158"/>
      <c r="F1594" s="200" t="n">
        <v>1</v>
      </c>
      <c r="G1594" s="178" t="n">
        <v>17.93</v>
      </c>
      <c r="H1594" s="200" t="n">
        <f aca="false">G1594*F1594</f>
        <v>17.93</v>
      </c>
      <c r="I1594" s="147"/>
    </row>
    <row r="1595" customFormat="false" ht="15.75" hidden="false" customHeight="true" outlineLevel="0" collapsed="false">
      <c r="A1595" s="233"/>
      <c r="B1595" s="160" t="s">
        <v>1158</v>
      </c>
      <c r="C1595" s="172"/>
      <c r="D1595" s="158"/>
      <c r="F1595" s="200"/>
      <c r="G1595" s="213"/>
      <c r="H1595" s="202" t="n">
        <f aca="false">SUM(H1590:H1594)</f>
        <v>183.28</v>
      </c>
      <c r="I1595" s="147"/>
    </row>
    <row r="1596" customFormat="false" ht="17.25" hidden="false" customHeight="true" outlineLevel="0" collapsed="false">
      <c r="A1596" s="233"/>
      <c r="C1596" s="172"/>
      <c r="D1596" s="158"/>
      <c r="F1596" s="200"/>
      <c r="G1596" s="178"/>
      <c r="H1596" s="200"/>
      <c r="I1596" s="147"/>
    </row>
    <row r="1597" customFormat="false" ht="52.5" hidden="false" customHeight="true" outlineLevel="0" collapsed="false">
      <c r="A1597" s="150" t="s">
        <v>302</v>
      </c>
      <c r="B1597" s="355" t="s">
        <v>1631</v>
      </c>
      <c r="C1597" s="152" t="s">
        <v>1084</v>
      </c>
      <c r="D1597" s="149" t="n">
        <f aca="false">H1602</f>
        <v>25.52</v>
      </c>
      <c r="E1597" s="383"/>
      <c r="F1597" s="380"/>
      <c r="G1597" s="382" t="s">
        <v>1632</v>
      </c>
      <c r="H1597" s="381"/>
      <c r="I1597" s="147"/>
    </row>
    <row r="1598" customFormat="false" ht="19.5" hidden="false" customHeight="true" outlineLevel="0" collapsed="false">
      <c r="A1598" s="233" t="s">
        <v>1560</v>
      </c>
      <c r="B1598" s="355"/>
      <c r="C1598" s="382"/>
      <c r="D1598" s="163"/>
      <c r="E1598" s="383"/>
      <c r="F1598" s="361" t="s">
        <v>1160</v>
      </c>
      <c r="G1598" s="288" t="s">
        <v>1155</v>
      </c>
      <c r="H1598" s="196"/>
      <c r="I1598" s="147"/>
    </row>
    <row r="1599" customFormat="false" ht="15.75" hidden="false" customHeight="true" outlineLevel="0" collapsed="false">
      <c r="A1599" s="233" t="s">
        <v>1305</v>
      </c>
      <c r="C1599" s="172"/>
      <c r="D1599" s="149"/>
      <c r="E1599" s="179"/>
      <c r="F1599" s="361"/>
      <c r="G1599" s="289" t="s">
        <v>1483</v>
      </c>
      <c r="H1599" s="272" t="s">
        <v>1555</v>
      </c>
      <c r="I1599" s="147"/>
    </row>
    <row r="1600" customFormat="false" ht="15.75" hidden="false" customHeight="true" outlineLevel="0" collapsed="false">
      <c r="A1600" s="233" t="s">
        <v>1604</v>
      </c>
      <c r="C1600" s="172"/>
      <c r="D1600" s="149"/>
      <c r="E1600" s="179"/>
      <c r="F1600" s="201" t="n">
        <v>1</v>
      </c>
      <c r="G1600" s="178" t="n">
        <v>12.76</v>
      </c>
      <c r="H1600" s="201" t="n">
        <f aca="false">G1600*F1600</f>
        <v>12.76</v>
      </c>
      <c r="I1600" s="147"/>
    </row>
    <row r="1601" customFormat="false" ht="13.5" hidden="false" customHeight="true" outlineLevel="0" collapsed="false">
      <c r="A1601" s="233" t="s">
        <v>1604</v>
      </c>
      <c r="B1601" s="234"/>
      <c r="C1601" s="172"/>
      <c r="D1601" s="149"/>
      <c r="E1601" s="179"/>
      <c r="F1601" s="201" t="n">
        <v>1</v>
      </c>
      <c r="G1601" s="178" t="n">
        <v>12.76</v>
      </c>
      <c r="H1601" s="201" t="n">
        <f aca="false">G1601*F1601</f>
        <v>12.76</v>
      </c>
      <c r="I1601" s="147"/>
    </row>
    <row r="1602" customFormat="false" ht="15.75" hidden="false" customHeight="true" outlineLevel="0" collapsed="false">
      <c r="A1602" s="233"/>
      <c r="B1602" s="160" t="s">
        <v>1158</v>
      </c>
      <c r="D1602" s="149"/>
      <c r="E1602" s="176"/>
      <c r="F1602" s="200"/>
      <c r="G1602" s="178"/>
      <c r="H1602" s="202" t="n">
        <f aca="false">SUM(H1600:H1601)</f>
        <v>25.52</v>
      </c>
      <c r="I1602" s="147"/>
    </row>
    <row r="1603" customFormat="false" ht="15.75" hidden="false" customHeight="true" outlineLevel="0" collapsed="false">
      <c r="A1603" s="233"/>
      <c r="D1603" s="149"/>
      <c r="E1603" s="176"/>
      <c r="F1603" s="207"/>
      <c r="G1603" s="199"/>
      <c r="H1603" s="207"/>
      <c r="I1603" s="147"/>
    </row>
    <row r="1604" customFormat="false" ht="54" hidden="false" customHeight="true" outlineLevel="0" collapsed="false">
      <c r="A1604" s="150" t="s">
        <v>306</v>
      </c>
      <c r="B1604" s="168" t="s">
        <v>275</v>
      </c>
      <c r="C1604" s="152" t="s">
        <v>1084</v>
      </c>
      <c r="D1604" s="149" t="n">
        <f aca="false">H1609</f>
        <v>8.97</v>
      </c>
      <c r="F1604" s="200"/>
      <c r="G1604" s="382" t="s">
        <v>1633</v>
      </c>
      <c r="H1604" s="200"/>
      <c r="I1604" s="147"/>
    </row>
    <row r="1605" customFormat="false" ht="18" hidden="false" customHeight="true" outlineLevel="0" collapsed="false">
      <c r="A1605" s="233" t="s">
        <v>1560</v>
      </c>
      <c r="B1605" s="355"/>
      <c r="C1605" s="382"/>
      <c r="D1605" s="163"/>
      <c r="E1605" s="383"/>
      <c r="F1605" s="361" t="s">
        <v>1160</v>
      </c>
      <c r="G1605" s="288" t="s">
        <v>1155</v>
      </c>
      <c r="H1605" s="196"/>
      <c r="I1605" s="147"/>
    </row>
    <row r="1606" customFormat="false" ht="18" hidden="false" customHeight="true" outlineLevel="0" collapsed="false">
      <c r="A1606" s="233" t="s">
        <v>1305</v>
      </c>
      <c r="B1606" s="355"/>
      <c r="C1606" s="172"/>
      <c r="D1606" s="149"/>
      <c r="E1606" s="179"/>
      <c r="F1606" s="361"/>
      <c r="G1606" s="289" t="s">
        <v>1483</v>
      </c>
      <c r="H1606" s="272" t="s">
        <v>1555</v>
      </c>
      <c r="I1606" s="147"/>
    </row>
    <row r="1607" customFormat="false" ht="18" hidden="false" customHeight="true" outlineLevel="0" collapsed="false">
      <c r="A1607" s="233" t="s">
        <v>1634</v>
      </c>
      <c r="C1607" s="172"/>
      <c r="D1607" s="149"/>
      <c r="E1607" s="179"/>
      <c r="F1607" s="201" t="n">
        <v>1</v>
      </c>
      <c r="G1607" s="178" t="n">
        <v>4.5</v>
      </c>
      <c r="H1607" s="201" t="n">
        <f aca="false">G1607*F1607</f>
        <v>4.5</v>
      </c>
      <c r="I1607" s="147"/>
    </row>
    <row r="1608" customFormat="false" ht="18" hidden="false" customHeight="true" outlineLevel="0" collapsed="false">
      <c r="A1608" s="233" t="s">
        <v>1635</v>
      </c>
      <c r="C1608" s="172"/>
      <c r="D1608" s="149"/>
      <c r="E1608" s="179"/>
      <c r="F1608" s="201" t="n">
        <v>1</v>
      </c>
      <c r="G1608" s="178" t="n">
        <v>4.47</v>
      </c>
      <c r="H1608" s="201" t="n">
        <f aca="false">G1608*F1608</f>
        <v>4.47</v>
      </c>
      <c r="I1608" s="147"/>
    </row>
    <row r="1609" customFormat="false" ht="18" hidden="false" customHeight="true" outlineLevel="0" collapsed="false">
      <c r="A1609" s="233"/>
      <c r="B1609" s="160" t="s">
        <v>1158</v>
      </c>
      <c r="C1609" s="172"/>
      <c r="D1609" s="149"/>
      <c r="E1609" s="179"/>
      <c r="F1609" s="201"/>
      <c r="G1609" s="178"/>
      <c r="H1609" s="202" t="n">
        <f aca="false">SUM(H1607:H1608)</f>
        <v>8.97</v>
      </c>
      <c r="I1609" s="147"/>
    </row>
    <row r="1610" customFormat="false" ht="18" hidden="false" customHeight="true" outlineLevel="0" collapsed="false">
      <c r="A1610" s="233"/>
      <c r="D1610" s="149"/>
      <c r="E1610" s="176"/>
      <c r="F1610" s="200"/>
      <c r="G1610" s="178"/>
      <c r="H1610" s="202"/>
      <c r="I1610" s="147"/>
    </row>
    <row r="1611" customFormat="false" ht="15.75" hidden="false" customHeight="true" outlineLevel="0" collapsed="false">
      <c r="A1611" s="231"/>
      <c r="B1611" s="355"/>
      <c r="C1611" s="382"/>
      <c r="D1611" s="385"/>
      <c r="F1611" s="200"/>
      <c r="G1611" s="213"/>
      <c r="H1611" s="200"/>
      <c r="I1611" s="147"/>
    </row>
    <row r="1612" customFormat="false" ht="15.75" hidden="false" customHeight="true" outlineLevel="0" collapsed="false">
      <c r="A1612" s="150" t="s">
        <v>307</v>
      </c>
      <c r="B1612" s="151" t="s">
        <v>308</v>
      </c>
      <c r="C1612" s="152"/>
      <c r="D1612" s="149"/>
      <c r="E1612" s="149"/>
      <c r="F1612" s="152"/>
      <c r="G1612" s="180"/>
      <c r="H1612" s="208"/>
      <c r="I1612" s="147"/>
    </row>
    <row r="1613" customFormat="false" ht="51.75" hidden="false" customHeight="true" outlineLevel="0" collapsed="false">
      <c r="A1613" s="150" t="s">
        <v>309</v>
      </c>
      <c r="B1613" s="157" t="s">
        <v>1636</v>
      </c>
      <c r="C1613" s="152" t="s">
        <v>1637</v>
      </c>
      <c r="D1613" s="149" t="n">
        <f aca="false">H1652</f>
        <v>36.89</v>
      </c>
      <c r="E1613" s="149"/>
      <c r="F1613" s="264"/>
      <c r="G1613" s="329" t="s">
        <v>1638</v>
      </c>
      <c r="H1613" s="198"/>
      <c r="I1613" s="147"/>
    </row>
    <row r="1614" customFormat="false" ht="15.75" hidden="false" customHeight="true" outlineLevel="0" collapsed="false">
      <c r="A1614" s="233" t="s">
        <v>1560</v>
      </c>
      <c r="B1614" s="156" t="s">
        <v>1639</v>
      </c>
      <c r="C1614" s="161"/>
      <c r="D1614" s="244"/>
      <c r="E1614" s="176"/>
      <c r="F1614" s="201" t="s">
        <v>1160</v>
      </c>
      <c r="G1614" s="357" t="s">
        <v>1640</v>
      </c>
      <c r="H1614" s="357"/>
      <c r="I1614" s="147"/>
    </row>
    <row r="1615" customFormat="false" ht="15.75" hidden="false" customHeight="true" outlineLevel="0" collapsed="false">
      <c r="A1615" s="142" t="s">
        <v>1185</v>
      </c>
      <c r="B1615" s="190"/>
      <c r="C1615" s="161"/>
      <c r="D1615" s="149"/>
      <c r="E1615" s="179"/>
      <c r="F1615" s="201"/>
      <c r="G1615" s="178" t="s">
        <v>1483</v>
      </c>
      <c r="H1615" s="201" t="s">
        <v>1484</v>
      </c>
      <c r="I1615" s="147"/>
    </row>
    <row r="1616" customFormat="false" ht="15.75" hidden="false" customHeight="true" outlineLevel="0" collapsed="false">
      <c r="A1616" s="233" t="s">
        <v>1641</v>
      </c>
      <c r="B1616" s="160"/>
      <c r="C1616" s="172"/>
      <c r="D1616" s="149"/>
      <c r="E1616" s="179"/>
      <c r="F1616" s="201" t="n">
        <v>1</v>
      </c>
      <c r="G1616" s="189" t="n">
        <v>0.8</v>
      </c>
      <c r="H1616" s="189" t="n">
        <f aca="false">F1616*G1616</f>
        <v>0.8</v>
      </c>
      <c r="I1616" s="147"/>
    </row>
    <row r="1617" customFormat="false" ht="15.75" hidden="false" customHeight="true" outlineLevel="0" collapsed="false">
      <c r="A1617" s="233"/>
      <c r="C1617" s="172"/>
      <c r="D1617" s="149"/>
      <c r="E1617" s="179"/>
      <c r="F1617" s="386" t="s">
        <v>1642</v>
      </c>
      <c r="G1617" s="178"/>
      <c r="H1617" s="272" t="n">
        <f aca="false">H1616</f>
        <v>0.8</v>
      </c>
      <c r="I1617" s="147"/>
    </row>
    <row r="1618" customFormat="false" ht="15.75" hidden="false" customHeight="true" outlineLevel="0" collapsed="false">
      <c r="A1618" s="142" t="s">
        <v>1305</v>
      </c>
      <c r="C1618" s="172"/>
      <c r="D1618" s="149"/>
      <c r="E1618" s="179"/>
      <c r="F1618" s="201"/>
      <c r="G1618" s="189"/>
      <c r="H1618" s="189"/>
      <c r="I1618" s="147"/>
    </row>
    <row r="1619" customFormat="false" ht="15.75" hidden="false" customHeight="true" outlineLevel="0" collapsed="false">
      <c r="A1619" s="233" t="s">
        <v>1489</v>
      </c>
      <c r="C1619" s="172"/>
      <c r="D1619" s="149"/>
      <c r="E1619" s="179"/>
      <c r="F1619" s="201" t="n">
        <v>2</v>
      </c>
      <c r="G1619" s="189" t="n">
        <v>0.9</v>
      </c>
      <c r="H1619" s="189" t="n">
        <f aca="false">F1619*G1619</f>
        <v>1.8</v>
      </c>
      <c r="I1619" s="147"/>
    </row>
    <row r="1620" customFormat="false" ht="15.75" hidden="false" customHeight="true" outlineLevel="0" collapsed="false">
      <c r="A1620" s="233" t="s">
        <v>1490</v>
      </c>
      <c r="C1620" s="172"/>
      <c r="D1620" s="149"/>
      <c r="E1620" s="179"/>
      <c r="F1620" s="201" t="n">
        <v>1</v>
      </c>
      <c r="G1620" s="189" t="n">
        <v>0.9</v>
      </c>
      <c r="H1620" s="189" t="n">
        <f aca="false">F1620*G1620</f>
        <v>0.9</v>
      </c>
      <c r="I1620" s="147"/>
    </row>
    <row r="1621" customFormat="false" ht="15.75" hidden="false" customHeight="true" outlineLevel="0" collapsed="false">
      <c r="A1621" s="233" t="s">
        <v>1491</v>
      </c>
      <c r="C1621" s="172"/>
      <c r="D1621" s="149"/>
      <c r="E1621" s="179"/>
      <c r="F1621" s="201" t="n">
        <v>1</v>
      </c>
      <c r="G1621" s="189" t="n">
        <v>0.9</v>
      </c>
      <c r="H1621" s="189" t="n">
        <f aca="false">F1621*G1621</f>
        <v>0.9</v>
      </c>
      <c r="I1621" s="147"/>
    </row>
    <row r="1622" customFormat="false" ht="15.75" hidden="false" customHeight="true" outlineLevel="0" collapsed="false">
      <c r="A1622" s="233" t="s">
        <v>1493</v>
      </c>
      <c r="C1622" s="172"/>
      <c r="D1622" s="149"/>
      <c r="E1622" s="179"/>
      <c r="F1622" s="201" t="n">
        <v>1</v>
      </c>
      <c r="G1622" s="189" t="n">
        <v>0.9</v>
      </c>
      <c r="H1622" s="189" t="n">
        <f aca="false">F1622*G1622</f>
        <v>0.9</v>
      </c>
      <c r="I1622" s="147"/>
    </row>
    <row r="1623" customFormat="false" ht="15.75" hidden="false" customHeight="true" outlineLevel="0" collapsed="false">
      <c r="A1623" s="233" t="s">
        <v>1494</v>
      </c>
      <c r="C1623" s="172"/>
      <c r="D1623" s="149"/>
      <c r="E1623" s="179"/>
      <c r="F1623" s="201" t="n">
        <v>1</v>
      </c>
      <c r="G1623" s="189" t="n">
        <v>0.9</v>
      </c>
      <c r="H1623" s="189" t="n">
        <f aca="false">F1623*G1623</f>
        <v>0.9</v>
      </c>
      <c r="I1623" s="147"/>
    </row>
    <row r="1624" customFormat="false" ht="15.75" hidden="false" customHeight="true" outlineLevel="0" collapsed="false">
      <c r="A1624" s="233" t="s">
        <v>1495</v>
      </c>
      <c r="C1624" s="172"/>
      <c r="D1624" s="149"/>
      <c r="E1624" s="179"/>
      <c r="F1624" s="201" t="n">
        <v>1</v>
      </c>
      <c r="G1624" s="189" t="n">
        <v>0.9</v>
      </c>
      <c r="H1624" s="189" t="n">
        <f aca="false">F1624*G1624</f>
        <v>0.9</v>
      </c>
      <c r="I1624" s="147"/>
    </row>
    <row r="1625" customFormat="false" ht="15.75" hidden="false" customHeight="true" outlineLevel="0" collapsed="false">
      <c r="A1625" s="233" t="s">
        <v>1496</v>
      </c>
      <c r="C1625" s="172"/>
      <c r="D1625" s="149"/>
      <c r="E1625" s="179"/>
      <c r="F1625" s="201" t="n">
        <v>1</v>
      </c>
      <c r="G1625" s="189" t="n">
        <v>0.9</v>
      </c>
      <c r="H1625" s="189" t="n">
        <f aca="false">F1625*G1625</f>
        <v>0.9</v>
      </c>
      <c r="I1625" s="147"/>
    </row>
    <row r="1626" customFormat="false" ht="15.75" hidden="false" customHeight="true" outlineLevel="0" collapsed="false">
      <c r="A1626" s="233" t="s">
        <v>1498</v>
      </c>
      <c r="C1626" s="172"/>
      <c r="D1626" s="149"/>
      <c r="E1626" s="179"/>
      <c r="F1626" s="201" t="n">
        <v>2</v>
      </c>
      <c r="G1626" s="189" t="n">
        <v>0.9</v>
      </c>
      <c r="H1626" s="189" t="n">
        <f aca="false">F1626*G1626</f>
        <v>1.8</v>
      </c>
      <c r="I1626" s="147"/>
    </row>
    <row r="1627" customFormat="false" ht="15.75" hidden="false" customHeight="true" outlineLevel="0" collapsed="false">
      <c r="A1627" s="233" t="s">
        <v>1486</v>
      </c>
      <c r="C1627" s="172"/>
      <c r="D1627" s="149"/>
      <c r="E1627" s="179"/>
      <c r="F1627" s="201" t="n">
        <v>1</v>
      </c>
      <c r="G1627" s="189" t="n">
        <v>0.9</v>
      </c>
      <c r="H1627" s="189" t="n">
        <f aca="false">F1627*G1627</f>
        <v>0.9</v>
      </c>
      <c r="I1627" s="147"/>
    </row>
    <row r="1628" customFormat="false" ht="15.75" hidden="false" customHeight="true" outlineLevel="0" collapsed="false">
      <c r="A1628" s="233" t="s">
        <v>1643</v>
      </c>
      <c r="C1628" s="172"/>
      <c r="D1628" s="149"/>
      <c r="E1628" s="179"/>
      <c r="F1628" s="201" t="n">
        <v>1</v>
      </c>
      <c r="G1628" s="189" t="n">
        <v>0.9</v>
      </c>
      <c r="H1628" s="189" t="n">
        <f aca="false">F1628*G1628</f>
        <v>0.9</v>
      </c>
      <c r="I1628" s="147"/>
    </row>
    <row r="1629" customFormat="false" ht="15.75" hidden="false" customHeight="true" outlineLevel="0" collapsed="false">
      <c r="A1629" s="233" t="s">
        <v>1501</v>
      </c>
      <c r="C1629" s="172"/>
      <c r="D1629" s="149"/>
      <c r="E1629" s="179"/>
      <c r="F1629" s="201" t="n">
        <v>1</v>
      </c>
      <c r="G1629" s="189" t="n">
        <v>0.9</v>
      </c>
      <c r="H1629" s="189" t="n">
        <f aca="false">F1629*G1629</f>
        <v>0.9</v>
      </c>
      <c r="I1629" s="147"/>
    </row>
    <row r="1630" customFormat="false" ht="15.75" hidden="false" customHeight="true" outlineLevel="0" collapsed="false">
      <c r="A1630" s="233" t="s">
        <v>1503</v>
      </c>
      <c r="C1630" s="172"/>
      <c r="D1630" s="149"/>
      <c r="E1630" s="179"/>
      <c r="F1630" s="201" t="n">
        <v>1</v>
      </c>
      <c r="G1630" s="189" t="n">
        <v>0.9</v>
      </c>
      <c r="H1630" s="189" t="n">
        <f aca="false">F1630*G1630</f>
        <v>0.9</v>
      </c>
      <c r="I1630" s="147"/>
    </row>
    <row r="1631" customFormat="false" ht="15.75" hidden="false" customHeight="true" outlineLevel="0" collapsed="false">
      <c r="A1631" s="233" t="s">
        <v>1504</v>
      </c>
      <c r="C1631" s="172"/>
      <c r="D1631" s="149"/>
      <c r="E1631" s="179"/>
      <c r="F1631" s="201" t="n">
        <v>1</v>
      </c>
      <c r="G1631" s="189" t="n">
        <v>0.9</v>
      </c>
      <c r="H1631" s="189" t="n">
        <f aca="false">F1631*G1631</f>
        <v>0.9</v>
      </c>
      <c r="I1631" s="147"/>
    </row>
    <row r="1632" customFormat="false" ht="15.75" hidden="false" customHeight="true" outlineLevel="0" collapsed="false">
      <c r="A1632" s="233" t="s">
        <v>1507</v>
      </c>
      <c r="C1632" s="172"/>
      <c r="D1632" s="149"/>
      <c r="E1632" s="179"/>
      <c r="F1632" s="201" t="n">
        <v>1</v>
      </c>
      <c r="G1632" s="189" t="n">
        <v>0.9</v>
      </c>
      <c r="H1632" s="189" t="n">
        <f aca="false">F1632*G1632</f>
        <v>0.9</v>
      </c>
      <c r="I1632" s="147"/>
    </row>
    <row r="1633" customFormat="false" ht="15.75" hidden="false" customHeight="true" outlineLevel="0" collapsed="false">
      <c r="A1633" s="233" t="s">
        <v>1506</v>
      </c>
      <c r="C1633" s="172"/>
      <c r="D1633" s="149"/>
      <c r="E1633" s="179"/>
      <c r="F1633" s="201" t="n">
        <v>1</v>
      </c>
      <c r="G1633" s="189" t="n">
        <v>0.9</v>
      </c>
      <c r="H1633" s="189" t="n">
        <f aca="false">F1633*G1633</f>
        <v>0.9</v>
      </c>
      <c r="I1633" s="147"/>
    </row>
    <row r="1634" customFormat="false" ht="15.75" hidden="false" customHeight="true" outlineLevel="0" collapsed="false">
      <c r="A1634" s="233" t="s">
        <v>1486</v>
      </c>
      <c r="C1634" s="172"/>
      <c r="D1634" s="149"/>
      <c r="E1634" s="179"/>
      <c r="F1634" s="201" t="n">
        <v>1</v>
      </c>
      <c r="G1634" s="189" t="n">
        <v>8.29</v>
      </c>
      <c r="H1634" s="189" t="n">
        <f aca="false">F1634*G1634</f>
        <v>8.29</v>
      </c>
      <c r="I1634" s="147"/>
    </row>
    <row r="1635" customFormat="false" ht="15.75" hidden="false" customHeight="true" outlineLevel="0" collapsed="false">
      <c r="D1635" s="149"/>
      <c r="E1635" s="270"/>
      <c r="F1635" s="386" t="s">
        <v>1644</v>
      </c>
      <c r="G1635" s="178"/>
      <c r="H1635" s="272" t="n">
        <f aca="false">SUM(H1619:H1634)</f>
        <v>23.59</v>
      </c>
      <c r="I1635" s="147"/>
    </row>
    <row r="1636" customFormat="false" ht="15.75" hidden="false" customHeight="true" outlineLevel="0" collapsed="false">
      <c r="A1636" s="142" t="s">
        <v>1250</v>
      </c>
      <c r="B1636" s="190"/>
      <c r="C1636" s="161"/>
      <c r="D1636" s="251"/>
      <c r="E1636" s="219"/>
      <c r="F1636" s="343"/>
      <c r="G1636" s="344"/>
      <c r="H1636" s="272"/>
      <c r="I1636" s="147"/>
    </row>
    <row r="1637" customFormat="false" ht="15.75" hidden="false" customHeight="true" outlineLevel="0" collapsed="false">
      <c r="A1637" s="142" t="s">
        <v>1514</v>
      </c>
      <c r="B1637" s="190"/>
      <c r="C1637" s="161"/>
      <c r="D1637" s="251"/>
      <c r="E1637" s="219"/>
      <c r="F1637" s="201" t="n">
        <v>1</v>
      </c>
      <c r="G1637" s="189" t="n">
        <v>0.9</v>
      </c>
      <c r="H1637" s="189" t="n">
        <f aca="false">F1637*G1637</f>
        <v>0.9</v>
      </c>
      <c r="I1637" s="147"/>
    </row>
    <row r="1638" customFormat="false" ht="15.75" hidden="false" customHeight="true" outlineLevel="0" collapsed="false">
      <c r="A1638" s="142" t="s">
        <v>1515</v>
      </c>
      <c r="B1638" s="190"/>
      <c r="C1638" s="161"/>
      <c r="D1638" s="251"/>
      <c r="E1638" s="219"/>
      <c r="F1638" s="201" t="n">
        <v>1</v>
      </c>
      <c r="G1638" s="189" t="n">
        <v>0.9</v>
      </c>
      <c r="H1638" s="189" t="n">
        <f aca="false">F1638*G1638</f>
        <v>0.9</v>
      </c>
      <c r="I1638" s="147"/>
    </row>
    <row r="1639" customFormat="false" ht="15.75" hidden="false" customHeight="true" outlineLevel="0" collapsed="false">
      <c r="A1639" s="142" t="s">
        <v>1607</v>
      </c>
      <c r="B1639" s="190"/>
      <c r="C1639" s="161"/>
      <c r="D1639" s="251"/>
      <c r="E1639" s="219"/>
      <c r="F1639" s="201" t="n">
        <v>1</v>
      </c>
      <c r="G1639" s="189" t="n">
        <v>0.9</v>
      </c>
      <c r="H1639" s="189" t="n">
        <f aca="false">F1639*G1639</f>
        <v>0.9</v>
      </c>
      <c r="I1639" s="147"/>
    </row>
    <row r="1640" customFormat="false" ht="18" hidden="false" customHeight="true" outlineLevel="0" collapsed="false">
      <c r="A1640" s="142" t="s">
        <v>1608</v>
      </c>
      <c r="B1640" s="190"/>
      <c r="C1640" s="161"/>
      <c r="D1640" s="251"/>
      <c r="E1640" s="219"/>
      <c r="F1640" s="201" t="n">
        <v>1</v>
      </c>
      <c r="G1640" s="189" t="n">
        <v>0.9</v>
      </c>
      <c r="H1640" s="189" t="n">
        <f aca="false">F1640*G1640</f>
        <v>0.9</v>
      </c>
      <c r="I1640" s="147"/>
    </row>
    <row r="1641" customFormat="false" ht="15.75" hidden="false" customHeight="true" outlineLevel="0" collapsed="false">
      <c r="A1641" s="142" t="s">
        <v>1520</v>
      </c>
      <c r="B1641" s="190"/>
      <c r="C1641" s="161"/>
      <c r="D1641" s="251"/>
      <c r="E1641" s="219"/>
      <c r="F1641" s="201" t="n">
        <v>1</v>
      </c>
      <c r="G1641" s="189" t="n">
        <v>0.9</v>
      </c>
      <c r="H1641" s="189" t="n">
        <f aca="false">F1641*G1641</f>
        <v>0.9</v>
      </c>
      <c r="I1641" s="225"/>
    </row>
    <row r="1642" customFormat="false" ht="15.75" hidden="false" customHeight="true" outlineLevel="0" collapsed="false">
      <c r="A1642" s="142" t="s">
        <v>1521</v>
      </c>
      <c r="B1642" s="190"/>
      <c r="C1642" s="161"/>
      <c r="D1642" s="251"/>
      <c r="E1642" s="219"/>
      <c r="F1642" s="201" t="n">
        <v>1</v>
      </c>
      <c r="G1642" s="189" t="n">
        <v>0.9</v>
      </c>
      <c r="H1642" s="189" t="n">
        <f aca="false">F1642*G1642</f>
        <v>0.9</v>
      </c>
      <c r="I1642" s="147"/>
    </row>
    <row r="1643" customFormat="false" ht="15.75" hidden="false" customHeight="true" outlineLevel="0" collapsed="false">
      <c r="A1643" s="142" t="s">
        <v>1526</v>
      </c>
      <c r="B1643" s="190"/>
      <c r="C1643" s="161"/>
      <c r="D1643" s="251"/>
      <c r="E1643" s="219"/>
      <c r="F1643" s="201" t="n">
        <v>2</v>
      </c>
      <c r="G1643" s="189" t="n">
        <v>0.9</v>
      </c>
      <c r="H1643" s="189" t="n">
        <f aca="false">F1643*G1643</f>
        <v>1.8</v>
      </c>
      <c r="I1643" s="147"/>
    </row>
    <row r="1644" customFormat="false" ht="15.75" hidden="false" customHeight="true" outlineLevel="0" collapsed="false">
      <c r="A1644" s="142" t="s">
        <v>1645</v>
      </c>
      <c r="B1644" s="190"/>
      <c r="C1644" s="161"/>
      <c r="D1644" s="251"/>
      <c r="E1644" s="219"/>
      <c r="F1644" s="201" t="n">
        <v>1</v>
      </c>
      <c r="G1644" s="189" t="n">
        <v>0.8</v>
      </c>
      <c r="H1644" s="189" t="n">
        <f aca="false">F1644*G1644</f>
        <v>0.8</v>
      </c>
      <c r="I1644" s="147"/>
    </row>
    <row r="1645" customFormat="false" ht="15.75" hidden="false" customHeight="true" outlineLevel="0" collapsed="false">
      <c r="A1645" s="142" t="s">
        <v>1612</v>
      </c>
      <c r="B1645" s="190"/>
      <c r="C1645" s="161"/>
      <c r="D1645" s="251"/>
      <c r="E1645" s="219"/>
      <c r="F1645" s="201" t="n">
        <v>1</v>
      </c>
      <c r="G1645" s="189" t="n">
        <v>0.9</v>
      </c>
      <c r="H1645" s="189" t="n">
        <f aca="false">F1645*G1645</f>
        <v>0.9</v>
      </c>
      <c r="I1645" s="147"/>
    </row>
    <row r="1646" customFormat="false" ht="15.75" hidden="false" customHeight="true" outlineLevel="0" collapsed="false">
      <c r="A1646" s="142" t="s">
        <v>1528</v>
      </c>
      <c r="B1646" s="190"/>
      <c r="C1646" s="161"/>
      <c r="D1646" s="251"/>
      <c r="E1646" s="219"/>
      <c r="F1646" s="201" t="n">
        <v>1</v>
      </c>
      <c r="G1646" s="189" t="n">
        <v>0.9</v>
      </c>
      <c r="H1646" s="189" t="n">
        <f aca="false">F1646*G1646</f>
        <v>0.9</v>
      </c>
      <c r="I1646" s="147"/>
    </row>
    <row r="1647" customFormat="false" ht="18" hidden="false" customHeight="true" outlineLevel="0" collapsed="false">
      <c r="A1647" s="142" t="s">
        <v>1529</v>
      </c>
      <c r="B1647" s="190"/>
      <c r="C1647" s="161"/>
      <c r="D1647" s="251"/>
      <c r="E1647" s="219"/>
      <c r="F1647" s="201" t="n">
        <v>1</v>
      </c>
      <c r="G1647" s="189" t="n">
        <v>0.9</v>
      </c>
      <c r="H1647" s="189" t="n">
        <f aca="false">F1647*G1647</f>
        <v>0.9</v>
      </c>
      <c r="I1647" s="147"/>
    </row>
    <row r="1648" customFormat="false" ht="18" hidden="false" customHeight="true" outlineLevel="0" collapsed="false">
      <c r="A1648" s="142" t="s">
        <v>1248</v>
      </c>
      <c r="B1648" s="190"/>
      <c r="C1648" s="161"/>
      <c r="D1648" s="251"/>
      <c r="E1648" s="219"/>
      <c r="F1648" s="201" t="n">
        <v>1</v>
      </c>
      <c r="G1648" s="189" t="n">
        <v>0.9</v>
      </c>
      <c r="H1648" s="189" t="n">
        <f aca="false">F1648*G1648</f>
        <v>0.9</v>
      </c>
      <c r="I1648" s="225"/>
    </row>
    <row r="1649" customFormat="false" ht="18" hidden="false" customHeight="true" outlineLevel="0" collapsed="false">
      <c r="A1649" s="142" t="s">
        <v>1646</v>
      </c>
      <c r="B1649" s="190"/>
      <c r="C1649" s="161"/>
      <c r="D1649" s="251"/>
      <c r="E1649" s="219"/>
      <c r="F1649" s="201" t="n">
        <v>1</v>
      </c>
      <c r="G1649" s="189" t="n">
        <v>0.9</v>
      </c>
      <c r="H1649" s="189" t="n">
        <f aca="false">F1649*G1649</f>
        <v>0.9</v>
      </c>
      <c r="I1649" s="225"/>
    </row>
    <row r="1650" customFormat="false" ht="18" hidden="false" customHeight="true" outlineLevel="0" collapsed="false">
      <c r="B1650" s="190"/>
      <c r="C1650" s="161"/>
      <c r="D1650" s="251"/>
      <c r="F1650" s="386" t="s">
        <v>1644</v>
      </c>
      <c r="G1650" s="178"/>
      <c r="H1650" s="272" t="n">
        <f aca="false">SUM(H1637:H1649)</f>
        <v>12.5</v>
      </c>
      <c r="I1650" s="225"/>
    </row>
    <row r="1651" customFormat="false" ht="18" hidden="false" customHeight="true" outlineLevel="0" collapsed="false">
      <c r="B1651" s="190"/>
      <c r="C1651" s="161"/>
      <c r="D1651" s="251"/>
      <c r="E1651" s="219"/>
      <c r="F1651" s="343"/>
      <c r="G1651" s="344"/>
      <c r="H1651" s="272"/>
      <c r="I1651" s="225"/>
    </row>
    <row r="1652" customFormat="false" ht="18" hidden="false" customHeight="true" outlineLevel="0" collapsed="false">
      <c r="B1652" s="160" t="s">
        <v>1158</v>
      </c>
      <c r="C1652" s="161"/>
      <c r="D1652" s="251"/>
      <c r="E1652" s="219"/>
      <c r="F1652" s="200"/>
      <c r="G1652" s="178"/>
      <c r="H1652" s="202" t="n">
        <f aca="false">H1617+H1635+H1650</f>
        <v>36.89</v>
      </c>
      <c r="I1652" s="225"/>
    </row>
    <row r="1653" customFormat="false" ht="42" hidden="false" customHeight="true" outlineLevel="0" collapsed="false">
      <c r="A1653" s="150" t="s">
        <v>311</v>
      </c>
      <c r="B1653" s="157" t="s">
        <v>1647</v>
      </c>
      <c r="C1653" s="152" t="s">
        <v>1637</v>
      </c>
      <c r="D1653" s="149" t="n">
        <f aca="false">H1665</f>
        <v>5.4</v>
      </c>
      <c r="E1653" s="149"/>
      <c r="F1653" s="264" t="s">
        <v>1648</v>
      </c>
      <c r="G1653" s="197"/>
      <c r="H1653" s="198"/>
      <c r="I1653" s="225"/>
    </row>
    <row r="1654" customFormat="false" ht="18" hidden="false" customHeight="true" outlineLevel="0" collapsed="false">
      <c r="A1654" s="233" t="s">
        <v>1560</v>
      </c>
      <c r="B1654" s="157"/>
      <c r="C1654" s="161"/>
      <c r="D1654" s="244"/>
      <c r="E1654" s="176"/>
      <c r="F1654" s="201" t="s">
        <v>1160</v>
      </c>
      <c r="G1654" s="357" t="s">
        <v>1640</v>
      </c>
      <c r="H1654" s="357"/>
      <c r="I1654" s="225"/>
    </row>
    <row r="1655" customFormat="false" ht="18" hidden="false" customHeight="true" outlineLevel="0" collapsed="false">
      <c r="A1655" s="233" t="s">
        <v>1649</v>
      </c>
      <c r="B1655" s="190"/>
      <c r="C1655" s="161"/>
      <c r="D1655" s="244"/>
      <c r="E1655" s="176"/>
      <c r="F1655" s="201"/>
      <c r="G1655" s="178" t="s">
        <v>1483</v>
      </c>
      <c r="H1655" s="201" t="s">
        <v>1484</v>
      </c>
      <c r="I1655" s="225"/>
    </row>
    <row r="1656" customFormat="false" ht="15.75" hidden="false" customHeight="true" outlineLevel="0" collapsed="false">
      <c r="A1656" s="142" t="s">
        <v>1246</v>
      </c>
      <c r="B1656" s="190"/>
      <c r="C1656" s="161"/>
      <c r="D1656" s="251"/>
      <c r="E1656" s="252"/>
      <c r="F1656" s="201" t="n">
        <v>1</v>
      </c>
      <c r="G1656" s="189" t="n">
        <v>0.9</v>
      </c>
      <c r="H1656" s="189" t="n">
        <f aca="false">F1656*G1656</f>
        <v>0.9</v>
      </c>
      <c r="I1656" s="147"/>
    </row>
    <row r="1657" customFormat="false" ht="15.75" hidden="false" customHeight="true" outlineLevel="0" collapsed="false">
      <c r="A1657" s="233" t="s">
        <v>1247</v>
      </c>
      <c r="B1657" s="160"/>
      <c r="C1657" s="172"/>
      <c r="D1657" s="149"/>
      <c r="E1657" s="179"/>
      <c r="F1657" s="201" t="n">
        <v>1</v>
      </c>
      <c r="G1657" s="189" t="n">
        <v>0.9</v>
      </c>
      <c r="H1657" s="189" t="n">
        <f aca="false">F1657*G1657</f>
        <v>0.9</v>
      </c>
      <c r="I1657" s="147"/>
    </row>
    <row r="1658" customFormat="false" ht="15.75" hidden="false" customHeight="true" outlineLevel="0" collapsed="false">
      <c r="A1658" s="233"/>
      <c r="C1658" s="172"/>
      <c r="D1658" s="149"/>
      <c r="E1658" s="179"/>
      <c r="F1658" s="386" t="s">
        <v>1642</v>
      </c>
      <c r="G1658" s="178"/>
      <c r="H1658" s="272" t="n">
        <f aca="false">SUM(H1656:H1657)</f>
        <v>1.8</v>
      </c>
      <c r="I1658" s="147"/>
    </row>
    <row r="1659" customFormat="false" ht="15.75" hidden="false" customHeight="true" outlineLevel="0" collapsed="false">
      <c r="A1659" s="233" t="s">
        <v>1650</v>
      </c>
      <c r="C1659" s="172"/>
      <c r="D1659" s="149"/>
      <c r="E1659" s="179"/>
      <c r="F1659" s="201"/>
      <c r="G1659" s="178"/>
      <c r="H1659" s="201"/>
      <c r="I1659" s="147"/>
    </row>
    <row r="1660" customFormat="false" ht="28.5" hidden="false" customHeight="true" outlineLevel="0" collapsed="false">
      <c r="A1660" s="233" t="s">
        <v>1621</v>
      </c>
      <c r="C1660" s="172"/>
      <c r="D1660" s="149"/>
      <c r="E1660" s="179"/>
      <c r="F1660" s="201" t="n">
        <v>1</v>
      </c>
      <c r="G1660" s="189" t="n">
        <v>0.9</v>
      </c>
      <c r="H1660" s="189" t="n">
        <f aca="false">F1660*G1660</f>
        <v>0.9</v>
      </c>
      <c r="I1660" s="147"/>
    </row>
    <row r="1661" customFormat="false" ht="15.75" hidden="false" customHeight="true" outlineLevel="0" collapsed="false">
      <c r="A1661" s="233" t="s">
        <v>1651</v>
      </c>
      <c r="C1661" s="172"/>
      <c r="D1661" s="149"/>
      <c r="E1661" s="179"/>
      <c r="F1661" s="201" t="n">
        <v>1</v>
      </c>
      <c r="G1661" s="189" t="n">
        <v>0.9</v>
      </c>
      <c r="H1661" s="189" t="n">
        <f aca="false">F1661*G1661</f>
        <v>0.9</v>
      </c>
      <c r="I1661" s="147"/>
    </row>
    <row r="1662" customFormat="false" ht="15.75" hidden="false" customHeight="true" outlineLevel="0" collapsed="false">
      <c r="A1662" s="233" t="s">
        <v>1523</v>
      </c>
      <c r="C1662" s="172"/>
      <c r="D1662" s="149"/>
      <c r="E1662" s="179"/>
      <c r="F1662" s="201" t="n">
        <v>1</v>
      </c>
      <c r="G1662" s="189" t="n">
        <v>0.9</v>
      </c>
      <c r="H1662" s="189" t="n">
        <f aca="false">F1662*G1662</f>
        <v>0.9</v>
      </c>
      <c r="I1662" s="147"/>
    </row>
    <row r="1663" customFormat="false" ht="15.75" hidden="false" customHeight="true" outlineLevel="0" collapsed="false">
      <c r="A1663" s="233" t="s">
        <v>1611</v>
      </c>
      <c r="C1663" s="172"/>
      <c r="D1663" s="149"/>
      <c r="E1663" s="179"/>
      <c r="F1663" s="201" t="n">
        <v>1</v>
      </c>
      <c r="G1663" s="189" t="n">
        <v>0.9</v>
      </c>
      <c r="H1663" s="189" t="n">
        <f aca="false">F1663*G1663</f>
        <v>0.9</v>
      </c>
      <c r="I1663" s="147"/>
    </row>
    <row r="1664" customFormat="false" ht="18" hidden="false" customHeight="true" outlineLevel="0" collapsed="false">
      <c r="A1664" s="233"/>
      <c r="C1664" s="172"/>
      <c r="D1664" s="149"/>
      <c r="E1664" s="179"/>
      <c r="F1664" s="386" t="s">
        <v>1644</v>
      </c>
      <c r="G1664" s="178"/>
      <c r="H1664" s="272" t="n">
        <f aca="false">SUM(H1660:H1663)</f>
        <v>3.6</v>
      </c>
      <c r="I1664" s="147"/>
    </row>
    <row r="1665" customFormat="false" ht="18" hidden="false" customHeight="true" outlineLevel="0" collapsed="false">
      <c r="B1665" s="160" t="s">
        <v>1158</v>
      </c>
      <c r="D1665" s="149"/>
      <c r="E1665" s="209"/>
      <c r="F1665" s="200"/>
      <c r="G1665" s="178"/>
      <c r="H1665" s="202" t="n">
        <f aca="false">H1658+H1664</f>
        <v>5.4</v>
      </c>
      <c r="I1665" s="147"/>
    </row>
    <row r="1666" customFormat="false" ht="18" hidden="false" customHeight="true" outlineLevel="0" collapsed="false">
      <c r="B1666" s="160"/>
      <c r="D1666" s="149"/>
      <c r="E1666" s="209"/>
      <c r="F1666" s="200"/>
      <c r="G1666" s="178"/>
      <c r="H1666" s="202"/>
      <c r="I1666" s="147"/>
    </row>
    <row r="1667" customFormat="false" ht="45.75" hidden="false" customHeight="true" outlineLevel="0" collapsed="false">
      <c r="A1667" s="150" t="s">
        <v>313</v>
      </c>
      <c r="B1667" s="157" t="s">
        <v>1652</v>
      </c>
      <c r="C1667" s="152" t="s">
        <v>1637</v>
      </c>
      <c r="D1667" s="149" t="n">
        <f aca="false">H1671</f>
        <v>2.4</v>
      </c>
      <c r="E1667" s="149"/>
      <c r="F1667" s="264" t="s">
        <v>1653</v>
      </c>
      <c r="G1667" s="197"/>
      <c r="H1667" s="198"/>
      <c r="I1667" s="147"/>
    </row>
    <row r="1668" customFormat="false" ht="15.75" hidden="false" customHeight="true" outlineLevel="0" collapsed="false">
      <c r="A1668" s="233" t="s">
        <v>1156</v>
      </c>
      <c r="B1668" s="157"/>
      <c r="C1668" s="172"/>
      <c r="D1668" s="149"/>
      <c r="E1668" s="179"/>
      <c r="F1668" s="201" t="s">
        <v>1160</v>
      </c>
      <c r="G1668" s="357" t="s">
        <v>1640</v>
      </c>
      <c r="H1668" s="357"/>
      <c r="I1668" s="147"/>
    </row>
    <row r="1669" customFormat="false" ht="15.75" hidden="false" customHeight="true" outlineLevel="0" collapsed="false">
      <c r="A1669" s="233" t="s">
        <v>1654</v>
      </c>
      <c r="C1669" s="172"/>
      <c r="D1669" s="149"/>
      <c r="E1669" s="179"/>
      <c r="F1669" s="201"/>
      <c r="G1669" s="178" t="s">
        <v>1483</v>
      </c>
      <c r="H1669" s="201" t="s">
        <v>1484</v>
      </c>
      <c r="I1669" s="147"/>
    </row>
    <row r="1670" customFormat="false" ht="15.75" hidden="false" customHeight="true" outlineLevel="0" collapsed="false">
      <c r="A1670" s="233" t="s">
        <v>1655</v>
      </c>
      <c r="C1670" s="172"/>
      <c r="D1670" s="149"/>
      <c r="E1670" s="179"/>
      <c r="F1670" s="201" t="n">
        <v>3</v>
      </c>
      <c r="G1670" s="189" t="n">
        <v>0.8</v>
      </c>
      <c r="H1670" s="192" t="n">
        <f aca="false">F1670*G1670</f>
        <v>2.4</v>
      </c>
      <c r="I1670" s="147"/>
    </row>
    <row r="1671" customFormat="false" ht="15.75" hidden="false" customHeight="true" outlineLevel="0" collapsed="false">
      <c r="A1671" s="233"/>
      <c r="B1671" s="160" t="s">
        <v>1158</v>
      </c>
      <c r="C1671" s="172"/>
      <c r="D1671" s="149"/>
      <c r="E1671" s="179"/>
      <c r="F1671" s="201"/>
      <c r="G1671" s="189"/>
      <c r="H1671" s="194" t="n">
        <f aca="false">H1670</f>
        <v>2.4</v>
      </c>
      <c r="I1671" s="147"/>
    </row>
    <row r="1672" customFormat="false" ht="15.75" hidden="false" customHeight="true" outlineLevel="0" collapsed="false">
      <c r="A1672" s="233"/>
      <c r="C1672" s="172"/>
      <c r="D1672" s="149"/>
      <c r="E1672" s="179"/>
      <c r="F1672" s="200"/>
      <c r="G1672" s="178"/>
      <c r="H1672" s="202"/>
      <c r="I1672" s="147"/>
    </row>
    <row r="1673" customFormat="false" ht="33.75" hidden="false" customHeight="true" outlineLevel="0" collapsed="false">
      <c r="A1673" s="150" t="s">
        <v>315</v>
      </c>
      <c r="B1673" s="157" t="s">
        <v>1656</v>
      </c>
      <c r="C1673" s="152" t="s">
        <v>1657</v>
      </c>
      <c r="D1673" s="149" t="n">
        <f aca="false">H1703</f>
        <v>393.72</v>
      </c>
      <c r="E1673" s="149"/>
      <c r="F1673" s="152"/>
      <c r="G1673" s="197"/>
      <c r="H1673" s="182"/>
      <c r="I1673" s="147"/>
    </row>
    <row r="1674" customFormat="false" ht="15.75" hidden="false" customHeight="true" outlineLevel="0" collapsed="false">
      <c r="A1674" s="233" t="s">
        <v>1156</v>
      </c>
      <c r="B1674" s="157"/>
      <c r="C1674" s="172"/>
      <c r="D1674" s="149"/>
      <c r="E1674" s="179"/>
      <c r="F1674" s="201" t="s">
        <v>1160</v>
      </c>
      <c r="G1674" s="189" t="s">
        <v>1162</v>
      </c>
      <c r="H1674" s="179" t="s">
        <v>1257</v>
      </c>
      <c r="I1674" s="147"/>
    </row>
    <row r="1675" customFormat="false" ht="15.75" hidden="false" customHeight="true" outlineLevel="0" collapsed="false">
      <c r="A1675" s="387" t="s">
        <v>1658</v>
      </c>
      <c r="D1675" s="158"/>
      <c r="F1675" s="178" t="n">
        <v>2</v>
      </c>
      <c r="G1675" s="189" t="n">
        <v>1.5</v>
      </c>
      <c r="H1675" s="179" t="n">
        <f aca="false">F1675*G1675</f>
        <v>3</v>
      </c>
      <c r="I1675" s="147"/>
    </row>
    <row r="1676" customFormat="false" ht="15.75" hidden="false" customHeight="true" outlineLevel="0" collapsed="false">
      <c r="A1676" s="388" t="s">
        <v>1659</v>
      </c>
      <c r="B1676" s="388"/>
      <c r="D1676" s="158"/>
      <c r="F1676" s="178" t="n">
        <v>2</v>
      </c>
      <c r="G1676" s="189" t="n">
        <v>2.8</v>
      </c>
      <c r="H1676" s="179" t="n">
        <f aca="false">F1676*G1676</f>
        <v>5.6</v>
      </c>
      <c r="I1676" s="147"/>
    </row>
    <row r="1677" customFormat="false" ht="15.75" hidden="false" customHeight="true" outlineLevel="0" collapsed="false">
      <c r="A1677" s="387" t="s">
        <v>1660</v>
      </c>
      <c r="D1677" s="158"/>
      <c r="F1677" s="178" t="n">
        <v>1</v>
      </c>
      <c r="G1677" s="189" t="n">
        <v>2</v>
      </c>
      <c r="H1677" s="179" t="n">
        <f aca="false">F1677*G1677</f>
        <v>2</v>
      </c>
      <c r="I1677" s="147"/>
    </row>
    <row r="1678" customFormat="false" ht="15.75" hidden="false" customHeight="true" outlineLevel="0" collapsed="false">
      <c r="A1678" s="388" t="s">
        <v>1661</v>
      </c>
      <c r="B1678" s="388"/>
      <c r="D1678" s="158"/>
      <c r="F1678" s="178" t="n">
        <v>2</v>
      </c>
      <c r="G1678" s="189" t="n">
        <v>0.6</v>
      </c>
      <c r="H1678" s="179" t="n">
        <f aca="false">F1678*G1678</f>
        <v>1.2</v>
      </c>
      <c r="I1678" s="147"/>
    </row>
    <row r="1679" customFormat="false" ht="15.75" hidden="false" customHeight="true" outlineLevel="0" collapsed="false">
      <c r="D1679" s="149"/>
      <c r="E1679" s="389"/>
      <c r="F1679" s="390" t="s">
        <v>1642</v>
      </c>
      <c r="G1679" s="322"/>
      <c r="H1679" s="389" t="n">
        <f aca="false">ROUND(SUM(H1675:H1678),2)</f>
        <v>11.8</v>
      </c>
      <c r="I1679" s="147"/>
    </row>
    <row r="1680" customFormat="false" ht="15" hidden="false" customHeight="true" outlineLevel="0" collapsed="false">
      <c r="A1680" s="142" t="s">
        <v>1156</v>
      </c>
      <c r="B1680" s="151"/>
      <c r="D1680" s="158"/>
      <c r="F1680" s="288"/>
      <c r="G1680" s="289"/>
      <c r="H1680" s="287"/>
      <c r="I1680" s="147"/>
    </row>
    <row r="1681" customFormat="false" ht="15.75" hidden="false" customHeight="true" outlineLevel="0" collapsed="false">
      <c r="A1681" s="142" t="s">
        <v>1662</v>
      </c>
      <c r="B1681" s="151"/>
      <c r="D1681" s="158"/>
      <c r="F1681" s="187" t="n">
        <v>1</v>
      </c>
      <c r="G1681" s="189" t="n">
        <v>2</v>
      </c>
      <c r="H1681" s="185" t="n">
        <f aca="false">F1681*G1681</f>
        <v>2</v>
      </c>
      <c r="I1681" s="147"/>
    </row>
    <row r="1682" customFormat="false" ht="15.75" hidden="false" customHeight="true" outlineLevel="0" collapsed="false">
      <c r="A1682" s="142" t="s">
        <v>1663</v>
      </c>
      <c r="D1682" s="158"/>
      <c r="F1682" s="187" t="n">
        <v>1</v>
      </c>
      <c r="G1682" s="189" t="n">
        <v>1.4</v>
      </c>
      <c r="H1682" s="185" t="n">
        <f aca="false">F1682*G1682</f>
        <v>1.4</v>
      </c>
      <c r="I1682" s="147"/>
    </row>
    <row r="1683" customFormat="false" ht="15.75" hidden="false" customHeight="true" outlineLevel="0" collapsed="false">
      <c r="A1683" s="142" t="s">
        <v>1664</v>
      </c>
      <c r="D1683" s="158"/>
      <c r="F1683" s="187" t="n">
        <v>1</v>
      </c>
      <c r="G1683" s="189" t="n">
        <v>1.4</v>
      </c>
      <c r="H1683" s="185" t="n">
        <f aca="false">F1683*G1683</f>
        <v>1.4</v>
      </c>
      <c r="I1683" s="147"/>
    </row>
    <row r="1684" customFormat="false" ht="15.75" hidden="false" customHeight="true" outlineLevel="0" collapsed="false">
      <c r="A1684" s="142" t="s">
        <v>1665</v>
      </c>
      <c r="D1684" s="158"/>
      <c r="F1684" s="187" t="n">
        <v>1</v>
      </c>
      <c r="G1684" s="189" t="n">
        <v>1.4</v>
      </c>
      <c r="H1684" s="185" t="n">
        <f aca="false">F1684*G1684</f>
        <v>1.4</v>
      </c>
      <c r="I1684" s="147"/>
    </row>
    <row r="1685" customFormat="false" ht="15.75" hidden="false" customHeight="true" outlineLevel="0" collapsed="false">
      <c r="A1685" s="142" t="s">
        <v>1666</v>
      </c>
      <c r="D1685" s="158"/>
      <c r="F1685" s="187" t="n">
        <v>2</v>
      </c>
      <c r="G1685" s="189" t="n">
        <v>2</v>
      </c>
      <c r="H1685" s="185" t="n">
        <f aca="false">F1685*G1685</f>
        <v>4</v>
      </c>
      <c r="I1685" s="147"/>
    </row>
    <row r="1686" customFormat="false" ht="15" hidden="false" customHeight="false" outlineLevel="0" collapsed="false">
      <c r="D1686" s="149"/>
      <c r="E1686" s="287"/>
      <c r="F1686" s="390" t="s">
        <v>1644</v>
      </c>
      <c r="G1686" s="322"/>
      <c r="H1686" s="389" t="n">
        <f aca="false">ROUND(SUM(H1681:H1685),2)</f>
        <v>10.2</v>
      </c>
      <c r="I1686" s="147"/>
    </row>
    <row r="1687" customFormat="false" ht="15.75" hidden="false" customHeight="true" outlineLevel="0" collapsed="false">
      <c r="A1687" s="142" t="s">
        <v>1156</v>
      </c>
      <c r="B1687" s="151"/>
      <c r="D1687" s="158"/>
      <c r="F1687" s="288"/>
      <c r="G1687" s="289"/>
      <c r="H1687" s="287"/>
      <c r="I1687" s="147"/>
    </row>
    <row r="1688" customFormat="false" ht="15.75" hidden="false" customHeight="true" outlineLevel="0" collapsed="false">
      <c r="A1688" s="142" t="s">
        <v>1667</v>
      </c>
      <c r="B1688" s="151"/>
      <c r="D1688" s="158"/>
      <c r="F1688" s="187" t="n">
        <v>1</v>
      </c>
      <c r="G1688" s="189" t="n">
        <f aca="false">5+9.26+5</f>
        <v>19.26</v>
      </c>
      <c r="H1688" s="185" t="n">
        <f aca="false">G1688*F1688</f>
        <v>19.26</v>
      </c>
      <c r="I1688" s="147"/>
    </row>
    <row r="1689" customFormat="false" ht="15.75" hidden="false" customHeight="true" outlineLevel="0" collapsed="false">
      <c r="A1689" s="150" t="s">
        <v>1668</v>
      </c>
      <c r="D1689" s="158"/>
      <c r="F1689" s="187" t="n">
        <v>1</v>
      </c>
      <c r="G1689" s="189" t="n">
        <f aca="false">18.71+7.21+1+13.5+11.4+1.13+1.13+10.4+7+5.58+2.05+9.26+2.05+5.58+6.85</f>
        <v>102.85</v>
      </c>
      <c r="H1689" s="185" t="n">
        <f aca="false">G1689*F1689</f>
        <v>102.85</v>
      </c>
      <c r="I1689" s="147"/>
    </row>
    <row r="1690" customFormat="false" ht="15.75" hidden="false" customHeight="true" outlineLevel="0" collapsed="false">
      <c r="A1690" s="150" t="s">
        <v>1669</v>
      </c>
      <c r="D1690" s="158"/>
      <c r="F1690" s="187" t="n">
        <v>1</v>
      </c>
      <c r="G1690" s="189" t="n">
        <f aca="false">7.74+11.78+7.74+11.78+43.38</f>
        <v>82.42</v>
      </c>
      <c r="H1690" s="185" t="n">
        <f aca="false">G1690*F1690</f>
        <v>82.42</v>
      </c>
      <c r="I1690" s="147"/>
    </row>
    <row r="1691" customFormat="false" ht="15.75" hidden="false" customHeight="true" outlineLevel="0" collapsed="false">
      <c r="D1691" s="149"/>
      <c r="E1691" s="391"/>
      <c r="F1691" s="390" t="s">
        <v>1670</v>
      </c>
      <c r="G1691" s="322"/>
      <c r="H1691" s="389" t="n">
        <f aca="false">ROUND(SUM(H1688:H1690),2)</f>
        <v>204.53</v>
      </c>
      <c r="I1691" s="147"/>
    </row>
    <row r="1692" customFormat="false" ht="15.75" hidden="false" customHeight="true" outlineLevel="0" collapsed="false">
      <c r="A1692" s="142" t="s">
        <v>1156</v>
      </c>
      <c r="B1692" s="151"/>
      <c r="D1692" s="158"/>
      <c r="F1692" s="288"/>
      <c r="G1692" s="289"/>
      <c r="H1692" s="287"/>
      <c r="I1692" s="147"/>
    </row>
    <row r="1693" customFormat="false" ht="15.75" hidden="false" customHeight="true" outlineLevel="0" collapsed="false">
      <c r="A1693" s="142" t="s">
        <v>1671</v>
      </c>
      <c r="B1693" s="151"/>
      <c r="D1693" s="158"/>
      <c r="F1693" s="1" t="n">
        <v>1</v>
      </c>
      <c r="G1693" s="189" t="n">
        <v>23.8</v>
      </c>
      <c r="H1693" s="185" t="n">
        <f aca="false">G1693*F1693</f>
        <v>23.8</v>
      </c>
      <c r="I1693" s="147"/>
    </row>
    <row r="1694" customFormat="false" ht="15.75" hidden="false" customHeight="true" outlineLevel="0" collapsed="false">
      <c r="A1694" s="150" t="s">
        <v>1672</v>
      </c>
      <c r="D1694" s="158"/>
      <c r="F1694" s="1" t="n">
        <v>1</v>
      </c>
      <c r="G1694" s="189" t="n">
        <v>26.1</v>
      </c>
      <c r="H1694" s="185" t="n">
        <f aca="false">G1694*F1694</f>
        <v>26.1</v>
      </c>
      <c r="I1694" s="147"/>
    </row>
    <row r="1695" customFormat="false" ht="15.75" hidden="false" customHeight="true" outlineLevel="0" collapsed="false">
      <c r="D1695" s="149"/>
      <c r="E1695" s="391"/>
      <c r="F1695" s="390" t="s">
        <v>1673</v>
      </c>
      <c r="G1695" s="322"/>
      <c r="H1695" s="389" t="n">
        <f aca="false">ROUND(SUM(H1693:H1694),2)</f>
        <v>49.9</v>
      </c>
      <c r="I1695" s="147"/>
    </row>
    <row r="1696" customFormat="false" ht="15.75" hidden="false" customHeight="true" outlineLevel="0" collapsed="false">
      <c r="A1696" s="142" t="s">
        <v>1156</v>
      </c>
      <c r="B1696" s="151"/>
      <c r="D1696" s="158"/>
      <c r="F1696" s="288"/>
      <c r="G1696" s="289"/>
      <c r="H1696" s="287"/>
      <c r="I1696" s="147"/>
    </row>
    <row r="1697" customFormat="false" ht="15.75" hidden="false" customHeight="true" outlineLevel="0" collapsed="false">
      <c r="A1697" s="142" t="s">
        <v>1674</v>
      </c>
      <c r="B1697" s="151"/>
      <c r="D1697" s="158"/>
      <c r="F1697" s="1" t="n">
        <v>1</v>
      </c>
      <c r="G1697" s="189" t="n">
        <v>1.47</v>
      </c>
      <c r="H1697" s="185" t="n">
        <f aca="false">G1697*F1697</f>
        <v>1.47</v>
      </c>
      <c r="I1697" s="147"/>
    </row>
    <row r="1698" customFormat="false" ht="15.75" hidden="false" customHeight="true" outlineLevel="0" collapsed="false">
      <c r="A1698" s="150" t="s">
        <v>1675</v>
      </c>
      <c r="B1698" s="151"/>
      <c r="D1698" s="158"/>
      <c r="F1698" s="1" t="n">
        <v>2</v>
      </c>
      <c r="G1698" s="189" t="n">
        <v>3.7</v>
      </c>
      <c r="H1698" s="185" t="n">
        <f aca="false">G1698*F1698</f>
        <v>7.4</v>
      </c>
      <c r="I1698" s="147"/>
    </row>
    <row r="1699" customFormat="false" ht="15.75" hidden="false" customHeight="true" outlineLevel="0" collapsed="false">
      <c r="A1699" s="150" t="s">
        <v>1676</v>
      </c>
      <c r="B1699" s="151"/>
      <c r="D1699" s="158"/>
      <c r="F1699" s="1" t="n">
        <v>1</v>
      </c>
      <c r="G1699" s="189" t="n">
        <f aca="false">14.1+35.5+1.65</f>
        <v>51.25</v>
      </c>
      <c r="H1699" s="185" t="n">
        <f aca="false">G1699*F1699</f>
        <v>51.25</v>
      </c>
      <c r="I1699" s="147"/>
    </row>
    <row r="1700" customFormat="false" ht="15.75" hidden="false" customHeight="true" outlineLevel="0" collapsed="false">
      <c r="A1700" s="150" t="s">
        <v>1677</v>
      </c>
      <c r="B1700" s="151"/>
      <c r="D1700" s="158"/>
      <c r="F1700" s="1" t="n">
        <v>1</v>
      </c>
      <c r="G1700" s="189" t="n">
        <f aca="false">1.49+5.54+4.7+1.5</f>
        <v>13.23</v>
      </c>
      <c r="H1700" s="185" t="n">
        <f aca="false">G1700*F1700</f>
        <v>13.23</v>
      </c>
      <c r="I1700" s="147"/>
    </row>
    <row r="1701" customFormat="false" ht="15.75" hidden="false" customHeight="true" outlineLevel="0" collapsed="false">
      <c r="A1701" s="150" t="s">
        <v>1678</v>
      </c>
      <c r="D1701" s="158"/>
      <c r="F1701" s="1" t="n">
        <v>1</v>
      </c>
      <c r="G1701" s="189" t="n">
        <v>43.94</v>
      </c>
      <c r="H1701" s="185" t="n">
        <f aca="false">G1701*F1701</f>
        <v>43.94</v>
      </c>
      <c r="I1701" s="147"/>
    </row>
    <row r="1702" customFormat="false" ht="15.75" hidden="false" customHeight="true" outlineLevel="0" collapsed="false">
      <c r="D1702" s="149"/>
      <c r="E1702" s="391"/>
      <c r="F1702" s="390" t="s">
        <v>1679</v>
      </c>
      <c r="G1702" s="322"/>
      <c r="H1702" s="389" t="n">
        <f aca="false">ROUND(SUM(H1697:H1701),2)</f>
        <v>117.29</v>
      </c>
      <c r="I1702" s="147"/>
    </row>
    <row r="1703" customFormat="false" ht="15.75" hidden="false" customHeight="true" outlineLevel="0" collapsed="false">
      <c r="B1703" s="160" t="s">
        <v>1158</v>
      </c>
      <c r="D1703" s="149"/>
      <c r="E1703" s="287"/>
      <c r="G1703" s="178"/>
      <c r="H1703" s="209" t="n">
        <f aca="false">H1679+H1686+H1691+H1695+H1702</f>
        <v>393.72</v>
      </c>
      <c r="I1703" s="147"/>
    </row>
    <row r="1704" customFormat="false" ht="15.75" hidden="false" customHeight="true" outlineLevel="0" collapsed="false">
      <c r="B1704" s="160"/>
      <c r="D1704" s="149"/>
      <c r="E1704" s="287"/>
      <c r="F1704" s="288"/>
      <c r="G1704" s="289"/>
      <c r="H1704" s="287"/>
      <c r="I1704" s="147"/>
    </row>
    <row r="1705" customFormat="false" ht="28.5" hidden="false" customHeight="true" outlineLevel="0" collapsed="false">
      <c r="A1705" s="150" t="s">
        <v>317</v>
      </c>
      <c r="B1705" s="157" t="s">
        <v>1680</v>
      </c>
      <c r="C1705" s="152" t="s">
        <v>1657</v>
      </c>
      <c r="D1705" s="385" t="str">
        <f aca="false">H1736</f>
        <v>Área Rodapé(mL)</v>
      </c>
      <c r="E1705" s="149" t="n">
        <f aca="false">H1761</f>
        <v>786.45</v>
      </c>
      <c r="F1705" s="264"/>
      <c r="G1705" s="197"/>
      <c r="H1705" s="198" t="s">
        <v>1681</v>
      </c>
      <c r="I1705" s="147"/>
    </row>
    <row r="1706" customFormat="false" ht="15.75" hidden="false" customHeight="true" outlineLevel="0" collapsed="false">
      <c r="A1706" s="233" t="s">
        <v>1156</v>
      </c>
      <c r="B1706" s="157"/>
      <c r="C1706" s="172"/>
      <c r="D1706" s="149"/>
      <c r="E1706" s="179"/>
      <c r="F1706" s="201"/>
      <c r="G1706" s="357"/>
      <c r="H1706" s="357"/>
      <c r="I1706" s="147"/>
    </row>
    <row r="1707" customFormat="false" ht="15.75" hidden="false" customHeight="true" outlineLevel="0" collapsed="false">
      <c r="A1707" s="233" t="s">
        <v>1560</v>
      </c>
      <c r="C1707" s="172"/>
      <c r="D1707" s="158"/>
      <c r="F1707" s="200"/>
      <c r="G1707" s="213"/>
      <c r="H1707" s="200"/>
      <c r="I1707" s="147"/>
    </row>
    <row r="1708" customFormat="false" ht="15.75" hidden="false" customHeight="true" outlineLevel="0" collapsed="false">
      <c r="A1708" s="233" t="s">
        <v>1185</v>
      </c>
      <c r="C1708" s="172" t="s">
        <v>1160</v>
      </c>
      <c r="D1708" s="149" t="s">
        <v>1564</v>
      </c>
      <c r="E1708" s="179"/>
      <c r="F1708" s="201" t="s">
        <v>1682</v>
      </c>
      <c r="G1708" s="178"/>
      <c r="H1708" s="178" t="s">
        <v>1683</v>
      </c>
      <c r="I1708" s="147"/>
    </row>
    <row r="1709" customFormat="false" ht="15.75" hidden="false" customHeight="true" outlineLevel="0" collapsed="false">
      <c r="A1709" s="233" t="s">
        <v>1556</v>
      </c>
      <c r="C1709" s="172" t="n">
        <v>1</v>
      </c>
      <c r="D1709" s="158" t="n">
        <f aca="false">12.62+1+3.31+0.5+2.7+0.3</f>
        <v>20.43</v>
      </c>
      <c r="F1709" s="200" t="n">
        <f aca="false">0.9+1.15</f>
        <v>2.05</v>
      </c>
      <c r="G1709" s="213"/>
      <c r="H1709" s="200" t="n">
        <f aca="false">(C1709*D1709)-E1709</f>
        <v>20.43</v>
      </c>
      <c r="I1709" s="147"/>
    </row>
    <row r="1710" customFormat="false" ht="15.75" hidden="false" customHeight="true" outlineLevel="0" collapsed="false">
      <c r="A1710" s="233" t="s">
        <v>1486</v>
      </c>
      <c r="C1710" s="172" t="n">
        <v>1</v>
      </c>
      <c r="D1710" s="158" t="n">
        <v>31.84</v>
      </c>
      <c r="F1710" s="200" t="n">
        <f aca="false">0.8+0.9+1.15</f>
        <v>2.85</v>
      </c>
      <c r="G1710" s="213"/>
      <c r="H1710" s="200" t="n">
        <f aca="false">(C1710*D1710)-E1710</f>
        <v>31.84</v>
      </c>
      <c r="I1710" s="147"/>
    </row>
    <row r="1711" customFormat="false" ht="15.75" hidden="false" customHeight="true" outlineLevel="0" collapsed="false">
      <c r="A1711" s="233"/>
      <c r="C1711" s="144" t="s">
        <v>1487</v>
      </c>
      <c r="D1711" s="149"/>
      <c r="E1711" s="179"/>
      <c r="F1711" s="201"/>
      <c r="G1711" s="369"/>
      <c r="H1711" s="272" t="n">
        <f aca="false">H1709+H1710</f>
        <v>52.27</v>
      </c>
      <c r="I1711" s="147"/>
    </row>
    <row r="1712" customFormat="false" ht="15.75" hidden="false" customHeight="true" outlineLevel="0" collapsed="false">
      <c r="A1712" s="233" t="s">
        <v>1563</v>
      </c>
      <c r="C1712" s="172" t="s">
        <v>1160</v>
      </c>
      <c r="D1712" s="149" t="s">
        <v>1564</v>
      </c>
      <c r="E1712" s="179"/>
      <c r="F1712" s="201" t="s">
        <v>1682</v>
      </c>
      <c r="G1712" s="178"/>
      <c r="H1712" s="178" t="s">
        <v>1683</v>
      </c>
      <c r="I1712" s="147"/>
    </row>
    <row r="1713" customFormat="false" ht="15.75" hidden="false" customHeight="true" outlineLevel="0" collapsed="false">
      <c r="A1713" s="233" t="s">
        <v>1502</v>
      </c>
      <c r="C1713" s="172" t="n">
        <v>1</v>
      </c>
      <c r="D1713" s="149" t="n">
        <v>19.86</v>
      </c>
      <c r="E1713" s="179"/>
      <c r="F1713" s="201" t="n">
        <f aca="false">2+1.3+(0.9*2)</f>
        <v>5.1</v>
      </c>
      <c r="G1713" s="178"/>
      <c r="H1713" s="201" t="n">
        <f aca="false">(C1713*D1713)-F1713</f>
        <v>14.76</v>
      </c>
      <c r="I1713" s="147"/>
    </row>
    <row r="1714" customFormat="false" ht="15.75" hidden="false" customHeight="true" outlineLevel="0" collapsed="false">
      <c r="A1714" s="233" t="s">
        <v>1603</v>
      </c>
      <c r="C1714" s="172" t="n">
        <v>1</v>
      </c>
      <c r="D1714" s="149" t="n">
        <v>17.45</v>
      </c>
      <c r="E1714" s="179"/>
      <c r="F1714" s="201" t="n">
        <f aca="false">1.3*2+(0.9*3)</f>
        <v>5.3</v>
      </c>
      <c r="G1714" s="178"/>
      <c r="H1714" s="201" t="n">
        <f aca="false">(C1714*D1714)-F1714</f>
        <v>12.15</v>
      </c>
      <c r="I1714" s="147"/>
    </row>
    <row r="1715" customFormat="false" ht="15.75" hidden="false" customHeight="true" outlineLevel="0" collapsed="false">
      <c r="A1715" s="233" t="s">
        <v>1510</v>
      </c>
      <c r="C1715" s="172" t="n">
        <v>1</v>
      </c>
      <c r="D1715" s="149" t="n">
        <f aca="false">14.16+8.6+2.82+2.82+4.65+2.82+2.82</f>
        <v>38.69</v>
      </c>
      <c r="E1715" s="179"/>
      <c r="F1715" s="201" t="n">
        <f aca="false">(0.9*9)+(0.6*2)</f>
        <v>9.3</v>
      </c>
      <c r="G1715" s="178"/>
      <c r="H1715" s="201" t="n">
        <f aca="false">(C1715*D1715)-F1715</f>
        <v>29.39</v>
      </c>
      <c r="I1715" s="147"/>
    </row>
    <row r="1716" customFormat="false" ht="15.75" hidden="false" customHeight="true" outlineLevel="0" collapsed="false">
      <c r="A1716" s="233" t="s">
        <v>1509</v>
      </c>
      <c r="C1716" s="172" t="n">
        <v>1</v>
      </c>
      <c r="D1716" s="149" t="n">
        <f aca="false">6.2+3+6.2</f>
        <v>15.4</v>
      </c>
      <c r="E1716" s="179"/>
      <c r="F1716" s="201"/>
      <c r="G1716" s="178"/>
      <c r="H1716" s="201" t="n">
        <f aca="false">(C1716*D1716)-F1716</f>
        <v>15.4</v>
      </c>
      <c r="I1716" s="147"/>
    </row>
    <row r="1717" customFormat="false" ht="15.75" hidden="false" customHeight="true" outlineLevel="0" collapsed="false">
      <c r="A1717" s="233" t="s">
        <v>1508</v>
      </c>
      <c r="C1717" s="172" t="n">
        <v>1</v>
      </c>
      <c r="D1717" s="149" t="n">
        <v>8.41</v>
      </c>
      <c r="E1717" s="179"/>
      <c r="F1717" s="201"/>
      <c r="G1717" s="178"/>
      <c r="H1717" s="201" t="n">
        <f aca="false">(C1717*D1717)-F1717</f>
        <v>8.41</v>
      </c>
      <c r="I1717" s="147"/>
    </row>
    <row r="1718" customFormat="false" ht="15.75" hidden="false" customHeight="true" outlineLevel="0" collapsed="false">
      <c r="A1718" s="233" t="s">
        <v>1489</v>
      </c>
      <c r="C1718" s="172" t="n">
        <v>1</v>
      </c>
      <c r="D1718" s="149" t="n">
        <v>16.21</v>
      </c>
      <c r="E1718" s="179"/>
      <c r="F1718" s="201" t="n">
        <f aca="false">0.9</f>
        <v>0.9</v>
      </c>
      <c r="G1718" s="178"/>
      <c r="H1718" s="201" t="n">
        <f aca="false">(C1718*D1718)-F1718</f>
        <v>15.31</v>
      </c>
      <c r="I1718" s="147"/>
    </row>
    <row r="1719" customFormat="false" ht="15.75" hidden="false" customHeight="true" outlineLevel="0" collapsed="false">
      <c r="A1719" s="233" t="s">
        <v>1490</v>
      </c>
      <c r="C1719" s="172" t="n">
        <v>1</v>
      </c>
      <c r="D1719" s="149" t="n">
        <v>17.52</v>
      </c>
      <c r="E1719" s="179"/>
      <c r="F1719" s="201" t="n">
        <v>0.9</v>
      </c>
      <c r="G1719" s="178"/>
      <c r="H1719" s="201" t="n">
        <f aca="false">(C1719*D1719)-F1719</f>
        <v>16.62</v>
      </c>
      <c r="I1719" s="147"/>
    </row>
    <row r="1720" customFormat="false" ht="15.75" hidden="false" customHeight="true" outlineLevel="0" collapsed="false">
      <c r="A1720" s="233" t="s">
        <v>1491</v>
      </c>
      <c r="C1720" s="172" t="n">
        <v>1</v>
      </c>
      <c r="D1720" s="149" t="n">
        <v>23.59</v>
      </c>
      <c r="E1720" s="179"/>
      <c r="F1720" s="201" t="n">
        <f aca="false">0.9*2</f>
        <v>1.8</v>
      </c>
      <c r="G1720" s="178"/>
      <c r="H1720" s="201" t="n">
        <f aca="false">(C1720*D1720)-F1720</f>
        <v>21.79</v>
      </c>
      <c r="I1720" s="147"/>
    </row>
    <row r="1721" customFormat="false" ht="15.75" hidden="false" customHeight="true" outlineLevel="0" collapsed="false">
      <c r="A1721" s="233" t="s">
        <v>1492</v>
      </c>
      <c r="C1721" s="172" t="n">
        <v>1</v>
      </c>
      <c r="D1721" s="149" t="n">
        <v>10.19</v>
      </c>
      <c r="E1721" s="179"/>
      <c r="F1721" s="201" t="n">
        <v>0.9</v>
      </c>
      <c r="G1721" s="178"/>
      <c r="H1721" s="201" t="n">
        <f aca="false">(C1721*D1721)-F1721</f>
        <v>9.29</v>
      </c>
      <c r="I1721" s="147"/>
    </row>
    <row r="1722" customFormat="false" ht="15.75" hidden="false" customHeight="true" outlineLevel="0" collapsed="false">
      <c r="A1722" s="233" t="s">
        <v>1493</v>
      </c>
      <c r="C1722" s="172" t="n">
        <v>1</v>
      </c>
      <c r="D1722" s="149" t="n">
        <v>13.39</v>
      </c>
      <c r="E1722" s="179"/>
      <c r="F1722" s="201" t="n">
        <f aca="false">0.9*2</f>
        <v>1.8</v>
      </c>
      <c r="G1722" s="178"/>
      <c r="H1722" s="201" t="n">
        <f aca="false">(C1722*D1722)-F1722</f>
        <v>11.59</v>
      </c>
      <c r="I1722" s="147"/>
    </row>
    <row r="1723" customFormat="false" ht="15.75" hidden="false" customHeight="true" outlineLevel="0" collapsed="false">
      <c r="A1723" s="233" t="s">
        <v>1494</v>
      </c>
      <c r="C1723" s="172" t="n">
        <v>1</v>
      </c>
      <c r="D1723" s="149" t="n">
        <v>15.94</v>
      </c>
      <c r="E1723" s="179"/>
      <c r="F1723" s="201" t="n">
        <v>0.9</v>
      </c>
      <c r="G1723" s="178"/>
      <c r="H1723" s="201" t="n">
        <f aca="false">(C1723*D1723)-F1723</f>
        <v>15.04</v>
      </c>
      <c r="I1723" s="147"/>
    </row>
    <row r="1724" customFormat="false" ht="15.75" hidden="false" customHeight="true" outlineLevel="0" collapsed="false">
      <c r="A1724" s="233" t="s">
        <v>1684</v>
      </c>
      <c r="C1724" s="172" t="n">
        <v>1</v>
      </c>
      <c r="D1724" s="149" t="n">
        <f aca="false">13.22+16.14+13.12</f>
        <v>42.48</v>
      </c>
      <c r="E1724" s="179"/>
      <c r="F1724" s="201" t="n">
        <f aca="false">(0.9*2)+(1.2*2)+0.8</f>
        <v>5</v>
      </c>
      <c r="G1724" s="178"/>
      <c r="H1724" s="201" t="n">
        <f aca="false">(C1724*D1724)-F1724</f>
        <v>37.48</v>
      </c>
      <c r="I1724" s="147"/>
    </row>
    <row r="1725" customFormat="false" ht="15.75" hidden="false" customHeight="true" outlineLevel="0" collapsed="false">
      <c r="A1725" s="233" t="s">
        <v>1248</v>
      </c>
      <c r="C1725" s="172" t="n">
        <v>1</v>
      </c>
      <c r="D1725" s="149" t="n">
        <f aca="false">15.6-3.95</f>
        <v>11.65</v>
      </c>
      <c r="E1725" s="179"/>
      <c r="F1725" s="201" t="n">
        <f aca="false">0.8+1.08</f>
        <v>1.88</v>
      </c>
      <c r="G1725" s="178"/>
      <c r="H1725" s="201" t="n">
        <f aca="false">(C1725*D1725)-F1725</f>
        <v>9.77</v>
      </c>
      <c r="I1725" s="147"/>
    </row>
    <row r="1726" customFormat="false" ht="15.75" hidden="false" customHeight="true" outlineLevel="0" collapsed="false">
      <c r="A1726" s="233" t="s">
        <v>1499</v>
      </c>
      <c r="C1726" s="172" t="n">
        <v>1</v>
      </c>
      <c r="D1726" s="149" t="n">
        <v>7.72</v>
      </c>
      <c r="E1726" s="179"/>
      <c r="F1726" s="201" t="n">
        <f aca="false">(0.9*2)+4.15+5.82</f>
        <v>11.77</v>
      </c>
      <c r="G1726" s="178"/>
      <c r="H1726" s="201" t="n">
        <f aca="false">(C1726*D1726)-F1726</f>
        <v>-4.05</v>
      </c>
      <c r="I1726" s="147"/>
    </row>
    <row r="1727" customFormat="false" ht="15.75" hidden="false" customHeight="true" outlineLevel="0" collapsed="false">
      <c r="A1727" s="233" t="s">
        <v>1498</v>
      </c>
      <c r="C1727" s="172" t="n">
        <v>1</v>
      </c>
      <c r="D1727" s="149" t="n">
        <v>32.56</v>
      </c>
      <c r="E1727" s="179"/>
      <c r="F1727" s="201" t="n">
        <f aca="false">0.9*2</f>
        <v>1.8</v>
      </c>
      <c r="G1727" s="178"/>
      <c r="H1727" s="201" t="n">
        <f aca="false">(C1727*D1727)-F1727</f>
        <v>30.76</v>
      </c>
      <c r="I1727" s="147"/>
    </row>
    <row r="1728" customFormat="false" ht="15.75" hidden="false" customHeight="true" outlineLevel="0" collapsed="false">
      <c r="A1728" s="233" t="s">
        <v>1501</v>
      </c>
      <c r="C1728" s="172" t="n">
        <v>1</v>
      </c>
      <c r="D1728" s="149" t="n">
        <v>19.18</v>
      </c>
      <c r="E1728" s="179"/>
      <c r="F1728" s="201" t="n">
        <f aca="false">0.9+1.85</f>
        <v>2.75</v>
      </c>
      <c r="G1728" s="178"/>
      <c r="H1728" s="201" t="n">
        <f aca="false">(C1728*D1728)-F1728</f>
        <v>16.43</v>
      </c>
      <c r="I1728" s="147"/>
    </row>
    <row r="1729" customFormat="false" ht="15.75" hidden="false" customHeight="true" outlineLevel="0" collapsed="false">
      <c r="A1729" s="233" t="s">
        <v>1503</v>
      </c>
      <c r="C1729" s="172" t="n">
        <v>1</v>
      </c>
      <c r="D1729" s="149" t="n">
        <v>30.95</v>
      </c>
      <c r="E1729" s="179"/>
      <c r="F1729" s="201" t="n">
        <v>0.9</v>
      </c>
      <c r="G1729" s="178"/>
      <c r="H1729" s="201" t="n">
        <f aca="false">(C1729*D1729)-F1729</f>
        <v>30.05</v>
      </c>
      <c r="I1729" s="147"/>
    </row>
    <row r="1730" customFormat="false" ht="15.75" hidden="false" customHeight="true" outlineLevel="0" collapsed="false">
      <c r="A1730" s="233" t="s">
        <v>1504</v>
      </c>
      <c r="C1730" s="172" t="n">
        <v>1</v>
      </c>
      <c r="D1730" s="149" t="n">
        <v>18.57</v>
      </c>
      <c r="E1730" s="179"/>
      <c r="F1730" s="201" t="n">
        <v>0.9</v>
      </c>
      <c r="G1730" s="178"/>
      <c r="H1730" s="201" t="n">
        <f aca="false">(C1730*D1730)-F1730</f>
        <v>17.67</v>
      </c>
      <c r="I1730" s="147"/>
    </row>
    <row r="1731" customFormat="false" ht="15.75" hidden="false" customHeight="true" outlineLevel="0" collapsed="false">
      <c r="A1731" s="233" t="s">
        <v>1505</v>
      </c>
      <c r="C1731" s="172" t="n">
        <v>1</v>
      </c>
      <c r="D1731" s="149" t="n">
        <f aca="false">4.35+2.23+2.37+0.35+0.65</f>
        <v>9.95</v>
      </c>
      <c r="E1731" s="179"/>
      <c r="F1731" s="201" t="n">
        <v>0.9</v>
      </c>
      <c r="G1731" s="178"/>
      <c r="H1731" s="201" t="n">
        <f aca="false">(C1731*D1731)-F1731</f>
        <v>9.05</v>
      </c>
      <c r="I1731" s="147"/>
    </row>
    <row r="1732" customFormat="false" ht="15.75" hidden="false" customHeight="true" outlineLevel="0" collapsed="false">
      <c r="A1732" s="233" t="s">
        <v>1506</v>
      </c>
      <c r="C1732" s="172" t="n">
        <v>1</v>
      </c>
      <c r="D1732" s="149" t="n">
        <f aca="false">10.11+3.5+2.52+6.09+0.5+0.35+0.44</f>
        <v>23.51</v>
      </c>
      <c r="E1732" s="179"/>
      <c r="F1732" s="201" t="n">
        <f aca="false">0.9*2</f>
        <v>1.8</v>
      </c>
      <c r="G1732" s="178"/>
      <c r="H1732" s="201" t="n">
        <f aca="false">(C1732*D1732)-F1732</f>
        <v>21.71</v>
      </c>
      <c r="I1732" s="147"/>
    </row>
    <row r="1733" customFormat="false" ht="15.75" hidden="false" customHeight="true" outlineLevel="0" collapsed="false">
      <c r="A1733" s="233" t="s">
        <v>1507</v>
      </c>
      <c r="C1733" s="172" t="n">
        <v>1</v>
      </c>
      <c r="D1733" s="149" t="n">
        <v>16.58</v>
      </c>
      <c r="E1733" s="179"/>
      <c r="F1733" s="201" t="n">
        <v>0.9</v>
      </c>
      <c r="G1733" s="178"/>
      <c r="H1733" s="201" t="n">
        <f aca="false">(C1733*D1733)-F1733</f>
        <v>15.68</v>
      </c>
      <c r="I1733" s="147"/>
    </row>
    <row r="1734" customFormat="false" ht="15.75" hidden="false" customHeight="true" outlineLevel="0" collapsed="false">
      <c r="A1734" s="233" t="s">
        <v>1486</v>
      </c>
      <c r="C1734" s="172" t="n">
        <v>1</v>
      </c>
      <c r="D1734" s="149" t="n">
        <f aca="false">(1.2*2)+0.23+0.23+0.5+0.5</f>
        <v>3.86</v>
      </c>
      <c r="E1734" s="179"/>
      <c r="F1734" s="201"/>
      <c r="G1734" s="178"/>
      <c r="H1734" s="201" t="n">
        <f aca="false">(C1734*D1734)-F1734</f>
        <v>3.86</v>
      </c>
      <c r="I1734" s="147"/>
    </row>
    <row r="1735" customFormat="false" ht="15.75" hidden="false" customHeight="true" outlineLevel="0" collapsed="false">
      <c r="A1735" s="233"/>
      <c r="C1735" s="144" t="s">
        <v>1511</v>
      </c>
      <c r="D1735" s="149"/>
      <c r="E1735" s="179"/>
      <c r="F1735" s="201"/>
      <c r="G1735" s="369"/>
      <c r="H1735" s="272" t="n">
        <f aca="false">SUM(H1713:H1734)</f>
        <v>358.16</v>
      </c>
      <c r="I1735" s="147"/>
    </row>
    <row r="1736" customFormat="false" ht="15.75" hidden="false" customHeight="true" outlineLevel="0" collapsed="false">
      <c r="A1736" s="233" t="s">
        <v>1568</v>
      </c>
      <c r="C1736" s="172" t="s">
        <v>1160</v>
      </c>
      <c r="D1736" s="149" t="s">
        <v>1564</v>
      </c>
      <c r="E1736" s="179"/>
      <c r="F1736" s="201" t="s">
        <v>1682</v>
      </c>
      <c r="G1736" s="178"/>
      <c r="H1736" s="178" t="s">
        <v>1683</v>
      </c>
      <c r="I1736" s="147"/>
    </row>
    <row r="1737" customFormat="false" ht="15.75" hidden="false" customHeight="true" outlineLevel="0" collapsed="false">
      <c r="A1737" s="233" t="s">
        <v>1512</v>
      </c>
      <c r="C1737" s="172" t="n">
        <v>1</v>
      </c>
      <c r="D1737" s="149" t="n">
        <v>12.24</v>
      </c>
      <c r="E1737" s="179"/>
      <c r="F1737" s="201" t="n">
        <f aca="false">3.32</f>
        <v>3.32</v>
      </c>
      <c r="G1737" s="178"/>
      <c r="H1737" s="201" t="n">
        <f aca="false">(C1737*D1737)-F1737</f>
        <v>8.92</v>
      </c>
      <c r="I1737" s="147"/>
    </row>
    <row r="1738" customFormat="false" ht="15.75" hidden="false" customHeight="true" outlineLevel="0" collapsed="false">
      <c r="A1738" s="233" t="s">
        <v>1513</v>
      </c>
      <c r="B1738" s="144"/>
      <c r="C1738" s="172" t="n">
        <v>1</v>
      </c>
      <c r="D1738" s="149" t="n">
        <v>12.77</v>
      </c>
      <c r="E1738" s="179"/>
      <c r="F1738" s="201" t="n">
        <v>0.9</v>
      </c>
      <c r="G1738" s="178"/>
      <c r="H1738" s="201" t="n">
        <f aca="false">(C1738*D1738)-F1738</f>
        <v>11.87</v>
      </c>
      <c r="I1738" s="147"/>
    </row>
    <row r="1739" customFormat="false" ht="15.75" hidden="false" customHeight="true" outlineLevel="0" collapsed="false">
      <c r="A1739" s="233" t="s">
        <v>1514</v>
      </c>
      <c r="B1739" s="144"/>
      <c r="C1739" s="172" t="n">
        <v>1</v>
      </c>
      <c r="D1739" s="149" t="n">
        <v>38.64</v>
      </c>
      <c r="E1739" s="179"/>
      <c r="F1739" s="201" t="n">
        <f aca="false">0.9*3</f>
        <v>2.7</v>
      </c>
      <c r="G1739" s="178"/>
      <c r="H1739" s="201" t="n">
        <f aca="false">(C1739*D1739)-F1739</f>
        <v>35.94</v>
      </c>
      <c r="I1739" s="147"/>
    </row>
    <row r="1740" customFormat="false" ht="15.75" hidden="false" customHeight="true" outlineLevel="0" collapsed="false">
      <c r="A1740" s="233" t="s">
        <v>1515</v>
      </c>
      <c r="C1740" s="172" t="n">
        <v>1</v>
      </c>
      <c r="D1740" s="149" t="n">
        <v>18.61</v>
      </c>
      <c r="E1740" s="179"/>
      <c r="F1740" s="201" t="n">
        <v>0.9</v>
      </c>
      <c r="G1740" s="178"/>
      <c r="H1740" s="201" t="n">
        <f aca="false">(C1740*D1740)-F1740</f>
        <v>17.71</v>
      </c>
      <c r="I1740" s="147"/>
    </row>
    <row r="1741" customFormat="false" ht="15.75" hidden="false" customHeight="true" outlineLevel="0" collapsed="false">
      <c r="A1741" s="233" t="s">
        <v>1516</v>
      </c>
      <c r="C1741" s="172" t="n">
        <v>1</v>
      </c>
      <c r="D1741" s="149" t="n">
        <v>18.49</v>
      </c>
      <c r="E1741" s="179"/>
      <c r="F1741" s="201" t="n">
        <v>0.9</v>
      </c>
      <c r="G1741" s="178"/>
      <c r="H1741" s="201" t="n">
        <f aca="false">(C1741*D1741)-F1741</f>
        <v>17.59</v>
      </c>
      <c r="I1741" s="147"/>
    </row>
    <row r="1742" customFormat="false" ht="15.75" hidden="false" customHeight="true" outlineLevel="0" collapsed="false">
      <c r="A1742" s="233" t="s">
        <v>1517</v>
      </c>
      <c r="C1742" s="172" t="n">
        <v>1</v>
      </c>
      <c r="D1742" s="149" t="n">
        <v>18.16</v>
      </c>
      <c r="E1742" s="179"/>
      <c r="F1742" s="201" t="n">
        <v>0.9</v>
      </c>
      <c r="G1742" s="178"/>
      <c r="H1742" s="201" t="n">
        <f aca="false">(C1742*D1742)-F1742</f>
        <v>17.26</v>
      </c>
      <c r="I1742" s="147"/>
    </row>
    <row r="1743" customFormat="false" ht="15.75" hidden="false" customHeight="true" outlineLevel="0" collapsed="false">
      <c r="A1743" s="233" t="s">
        <v>1685</v>
      </c>
      <c r="C1743" s="172" t="n">
        <v>1</v>
      </c>
      <c r="D1743" s="149" t="n">
        <v>19.22</v>
      </c>
      <c r="E1743" s="179"/>
      <c r="F1743" s="201" t="n">
        <f aca="false">0.9*3</f>
        <v>2.7</v>
      </c>
      <c r="G1743" s="178"/>
      <c r="H1743" s="201" t="n">
        <f aca="false">(C1743*D1743)-F1743</f>
        <v>16.52</v>
      </c>
      <c r="I1743" s="147"/>
    </row>
    <row r="1744" customFormat="false" ht="15.75" hidden="false" customHeight="true" outlineLevel="0" collapsed="false">
      <c r="A1744" s="233" t="s">
        <v>1502</v>
      </c>
      <c r="C1744" s="172" t="n">
        <v>1</v>
      </c>
      <c r="D1744" s="149" t="n">
        <v>20.17</v>
      </c>
      <c r="E1744" s="179"/>
      <c r="F1744" s="201" t="n">
        <f aca="false">(0.9*4)+2</f>
        <v>5.6</v>
      </c>
      <c r="G1744" s="178"/>
      <c r="H1744" s="201" t="n">
        <f aca="false">(C1744*D1744)-F1744</f>
        <v>14.57</v>
      </c>
      <c r="I1744" s="147"/>
    </row>
    <row r="1745" customFormat="false" ht="15.75" hidden="false" customHeight="true" outlineLevel="0" collapsed="false">
      <c r="A1745" s="233" t="s">
        <v>1510</v>
      </c>
      <c r="C1745" s="172" t="n">
        <v>1</v>
      </c>
      <c r="D1745" s="149" t="n">
        <v>85.1</v>
      </c>
      <c r="E1745" s="179"/>
      <c r="F1745" s="201" t="n">
        <f aca="false">(0.9*11)+1.43+(2*2)+19.76</f>
        <v>35.09</v>
      </c>
      <c r="G1745" s="178"/>
      <c r="H1745" s="201" t="n">
        <f aca="false">(C1745*D1745)-F1745</f>
        <v>50.01</v>
      </c>
      <c r="I1745" s="147"/>
    </row>
    <row r="1746" customFormat="false" ht="15.75" hidden="false" customHeight="true" outlineLevel="0" collapsed="false">
      <c r="A1746" s="233" t="s">
        <v>1686</v>
      </c>
      <c r="C1746" s="172" t="n">
        <v>1</v>
      </c>
      <c r="D1746" s="149" t="n">
        <v>14.22</v>
      </c>
      <c r="E1746" s="179"/>
      <c r="F1746" s="201" t="n">
        <v>1.43</v>
      </c>
      <c r="G1746" s="178"/>
      <c r="H1746" s="201" t="n">
        <f aca="false">(C1746*D1746)-F1746</f>
        <v>12.79</v>
      </c>
      <c r="I1746" s="147"/>
    </row>
    <row r="1747" customFormat="false" ht="15.75" hidden="false" customHeight="true" outlineLevel="0" collapsed="false">
      <c r="A1747" s="233" t="s">
        <v>1686</v>
      </c>
      <c r="C1747" s="172" t="n">
        <v>1</v>
      </c>
      <c r="D1747" s="149" t="n">
        <v>20.78</v>
      </c>
      <c r="E1747" s="179"/>
      <c r="F1747" s="201" t="n">
        <f aca="false">0.9+1.14</f>
        <v>2.04</v>
      </c>
      <c r="G1747" s="178"/>
      <c r="H1747" s="201" t="n">
        <f aca="false">(C1747*D1747)-F1747</f>
        <v>18.74</v>
      </c>
      <c r="I1747" s="147"/>
    </row>
    <row r="1748" customFormat="false" ht="15.75" hidden="false" customHeight="true" outlineLevel="0" collapsed="false">
      <c r="A1748" s="233" t="s">
        <v>1687</v>
      </c>
      <c r="C1748" s="172" t="n">
        <v>1</v>
      </c>
      <c r="D1748" s="149" t="n">
        <v>29.84</v>
      </c>
      <c r="E1748" s="179"/>
      <c r="F1748" s="201" t="n">
        <f aca="false">(0.9*4)+2+4.15</f>
        <v>9.75</v>
      </c>
      <c r="G1748" s="178"/>
      <c r="H1748" s="201" t="n">
        <f aca="false">(C1748*D1748)-F1748</f>
        <v>20.09</v>
      </c>
      <c r="I1748" s="147"/>
    </row>
    <row r="1749" customFormat="false" ht="15.75" hidden="false" customHeight="true" outlineLevel="0" collapsed="false">
      <c r="A1749" s="233" t="s">
        <v>1248</v>
      </c>
      <c r="C1749" s="172" t="n">
        <v>1</v>
      </c>
      <c r="D1749" s="149" t="n">
        <v>8.6</v>
      </c>
      <c r="E1749" s="179"/>
      <c r="F1749" s="201" t="n">
        <f aca="false">0.98+2.37</f>
        <v>3.35</v>
      </c>
      <c r="G1749" s="178"/>
      <c r="H1749" s="201" t="n">
        <f aca="false">(C1749*D1749)-F1749</f>
        <v>5.25</v>
      </c>
      <c r="I1749" s="147"/>
    </row>
    <row r="1750" customFormat="false" ht="15.75" hidden="false" customHeight="true" outlineLevel="0" collapsed="false">
      <c r="A1750" s="233" t="s">
        <v>1527</v>
      </c>
      <c r="C1750" s="172" t="n">
        <v>1</v>
      </c>
      <c r="D1750" s="149" t="n">
        <v>25.48</v>
      </c>
      <c r="E1750" s="179"/>
      <c r="F1750" s="201" t="n">
        <f aca="false">0.9+2+3.3</f>
        <v>6.2</v>
      </c>
      <c r="G1750" s="178"/>
      <c r="H1750" s="201" t="n">
        <f aca="false">(C1750*D1750)-F1750</f>
        <v>19.28</v>
      </c>
      <c r="I1750" s="147"/>
    </row>
    <row r="1751" customFormat="false" ht="15.75" hidden="false" customHeight="true" outlineLevel="0" collapsed="false">
      <c r="A1751" s="233" t="s">
        <v>1528</v>
      </c>
      <c r="C1751" s="172" t="n">
        <v>1</v>
      </c>
      <c r="D1751" s="149" t="n">
        <v>14.08</v>
      </c>
      <c r="E1751" s="179"/>
      <c r="F1751" s="201" t="n">
        <v>0.9</v>
      </c>
      <c r="G1751" s="178"/>
      <c r="H1751" s="201" t="n">
        <f aca="false">(C1751*D1751)-F1751</f>
        <v>13.18</v>
      </c>
      <c r="I1751" s="147"/>
    </row>
    <row r="1752" customFormat="false" ht="15.75" hidden="false" customHeight="true" outlineLevel="0" collapsed="false">
      <c r="A1752" s="233" t="s">
        <v>1529</v>
      </c>
      <c r="C1752" s="172" t="n">
        <v>1</v>
      </c>
      <c r="D1752" s="149" t="n">
        <v>27.17</v>
      </c>
      <c r="E1752" s="179"/>
      <c r="F1752" s="201" t="n">
        <f aca="false">0.9*3</f>
        <v>2.7</v>
      </c>
      <c r="G1752" s="178"/>
      <c r="H1752" s="201" t="n">
        <f aca="false">(C1752*D1752)-F1752</f>
        <v>24.47</v>
      </c>
      <c r="I1752" s="147"/>
    </row>
    <row r="1753" customFormat="false" ht="15.75" hidden="false" customHeight="true" outlineLevel="0" collapsed="false">
      <c r="A1753" s="233" t="s">
        <v>1623</v>
      </c>
      <c r="C1753" s="172" t="n">
        <v>1</v>
      </c>
      <c r="D1753" s="149" t="n">
        <f aca="false">3.14+2.75+2.18</f>
        <v>8.07</v>
      </c>
      <c r="E1753" s="179"/>
      <c r="F1753" s="201" t="n">
        <v>0.9</v>
      </c>
      <c r="G1753" s="178"/>
      <c r="H1753" s="201" t="n">
        <f aca="false">(C1753*D1753)-F1753</f>
        <v>7.17</v>
      </c>
      <c r="I1753" s="147"/>
    </row>
    <row r="1754" customFormat="false" ht="15.75" hidden="false" customHeight="true" outlineLevel="0" collapsed="false">
      <c r="A1754" s="233" t="s">
        <v>1624</v>
      </c>
      <c r="C1754" s="172" t="n">
        <v>1</v>
      </c>
      <c r="D1754" s="149" t="n">
        <f aca="false">3.14+2.75+2.18</f>
        <v>8.07</v>
      </c>
      <c r="E1754" s="179"/>
      <c r="F1754" s="201" t="n">
        <v>0.9</v>
      </c>
      <c r="G1754" s="178"/>
      <c r="H1754" s="201" t="n">
        <f aca="false">(C1754*D1754)-F1754</f>
        <v>7.17</v>
      </c>
      <c r="I1754" s="147"/>
    </row>
    <row r="1755" customFormat="false" ht="15.75" hidden="false" customHeight="true" outlineLevel="0" collapsed="false">
      <c r="A1755" s="233" t="s">
        <v>1248</v>
      </c>
      <c r="C1755" s="172" t="n">
        <v>1</v>
      </c>
      <c r="D1755" s="149" t="n">
        <v>13.8</v>
      </c>
      <c r="E1755" s="179"/>
      <c r="F1755" s="201" t="n">
        <f aca="false">0.9+3.9</f>
        <v>4.8</v>
      </c>
      <c r="G1755" s="178"/>
      <c r="H1755" s="201" t="n">
        <f aca="false">(C1755*D1755)-F1755</f>
        <v>9</v>
      </c>
      <c r="I1755" s="147"/>
    </row>
    <row r="1756" customFormat="false" ht="15.75" hidden="false" customHeight="true" outlineLevel="0" collapsed="false">
      <c r="A1756" s="233" t="s">
        <v>1489</v>
      </c>
      <c r="C1756" s="172" t="n">
        <v>1</v>
      </c>
      <c r="D1756" s="149" t="n">
        <v>14.46</v>
      </c>
      <c r="E1756" s="179"/>
      <c r="F1756" s="201" t="n">
        <v>0.9</v>
      </c>
      <c r="G1756" s="178"/>
      <c r="H1756" s="201" t="n">
        <f aca="false">(C1756*D1756)-F1756</f>
        <v>13.56</v>
      </c>
      <c r="I1756" s="147"/>
    </row>
    <row r="1757" customFormat="false" ht="15.75" hidden="false" customHeight="true" outlineLevel="0" collapsed="false">
      <c r="A1757" s="233" t="s">
        <v>1625</v>
      </c>
      <c r="C1757" s="172" t="n">
        <v>1</v>
      </c>
      <c r="D1757" s="149" t="n">
        <v>15.85</v>
      </c>
      <c r="E1757" s="179"/>
      <c r="F1757" s="201" t="n">
        <f aca="false">0.9+3.95</f>
        <v>4.85</v>
      </c>
      <c r="G1757" s="178"/>
      <c r="H1757" s="201" t="n">
        <f aca="false">(C1757*D1757)-F1757</f>
        <v>11</v>
      </c>
      <c r="I1757" s="147"/>
    </row>
    <row r="1758" customFormat="false" ht="15.75" hidden="false" customHeight="true" outlineLevel="0" collapsed="false">
      <c r="A1758" s="233" t="s">
        <v>1549</v>
      </c>
      <c r="C1758" s="172" t="n">
        <v>1</v>
      </c>
      <c r="D1758" s="149" t="n">
        <v>31.87</v>
      </c>
      <c r="E1758" s="179"/>
      <c r="F1758" s="201" t="n">
        <f aca="false">(0.9*3)+5.24</f>
        <v>7.94</v>
      </c>
      <c r="G1758" s="178"/>
      <c r="H1758" s="201" t="n">
        <f aca="false">(C1758*D1758)-F1758</f>
        <v>23.93</v>
      </c>
      <c r="I1758" s="147"/>
    </row>
    <row r="1759" customFormat="false" ht="15.75" hidden="false" customHeight="true" outlineLevel="0" collapsed="false">
      <c r="A1759" s="233"/>
      <c r="C1759" s="144" t="s">
        <v>1273</v>
      </c>
      <c r="D1759" s="149"/>
      <c r="E1759" s="179"/>
      <c r="F1759" s="201"/>
      <c r="G1759" s="369"/>
      <c r="H1759" s="272" t="n">
        <f aca="false">SUM(H1737:H1758)</f>
        <v>376.02</v>
      </c>
      <c r="I1759" s="147"/>
    </row>
    <row r="1760" customFormat="false" ht="15.75" hidden="false" customHeight="true" outlineLevel="0" collapsed="false">
      <c r="A1760" s="233"/>
      <c r="C1760" s="172"/>
      <c r="D1760" s="149"/>
      <c r="E1760" s="179"/>
      <c r="F1760" s="201"/>
      <c r="G1760" s="369"/>
      <c r="H1760" s="370"/>
      <c r="I1760" s="147"/>
    </row>
    <row r="1761" customFormat="false" ht="15.75" hidden="false" customHeight="true" outlineLevel="0" collapsed="false">
      <c r="A1761" s="233"/>
      <c r="B1761" s="160" t="s">
        <v>1158</v>
      </c>
      <c r="C1761" s="172"/>
      <c r="D1761" s="149"/>
      <c r="E1761" s="179"/>
      <c r="F1761" s="201"/>
      <c r="G1761" s="178"/>
      <c r="H1761" s="202" t="n">
        <f aca="false">H1711+H1735+H1759</f>
        <v>786.45</v>
      </c>
      <c r="I1761" s="147"/>
    </row>
    <row r="1762" customFormat="false" ht="15.75" hidden="false" customHeight="true" outlineLevel="0" collapsed="false">
      <c r="B1762" s="160"/>
      <c r="D1762" s="149"/>
      <c r="E1762" s="287"/>
      <c r="F1762" s="288"/>
      <c r="G1762" s="289"/>
      <c r="H1762" s="287"/>
      <c r="I1762" s="147"/>
    </row>
    <row r="1763" customFormat="false" ht="38.25" hidden="false" customHeight="true" outlineLevel="0" collapsed="false">
      <c r="A1763" s="150" t="s">
        <v>319</v>
      </c>
      <c r="B1763" s="157" t="s">
        <v>1688</v>
      </c>
      <c r="C1763" s="152" t="s">
        <v>1657</v>
      </c>
      <c r="D1763" s="149" t="n">
        <f aca="false">H1766</f>
        <v>10.2</v>
      </c>
      <c r="E1763" s="149"/>
      <c r="F1763" s="264"/>
      <c r="G1763" s="197"/>
      <c r="H1763" s="198"/>
      <c r="I1763" s="147"/>
    </row>
    <row r="1764" customFormat="false" ht="15.75" hidden="false" customHeight="true" outlineLevel="0" collapsed="false">
      <c r="A1764" s="233" t="s">
        <v>1156</v>
      </c>
      <c r="B1764" s="157"/>
      <c r="C1764" s="172"/>
      <c r="D1764" s="149"/>
      <c r="E1764" s="179"/>
      <c r="F1764" s="201" t="s">
        <v>1160</v>
      </c>
      <c r="G1764" s="189" t="s">
        <v>1162</v>
      </c>
      <c r="H1764" s="179" t="s">
        <v>1257</v>
      </c>
      <c r="I1764" s="147"/>
    </row>
    <row r="1765" customFormat="false" ht="15.75" hidden="false" customHeight="true" outlineLevel="0" collapsed="false">
      <c r="A1765" s="392" t="s">
        <v>1689</v>
      </c>
      <c r="D1765" s="158"/>
      <c r="F1765" s="178" t="n">
        <v>2</v>
      </c>
      <c r="G1765" s="189" t="n">
        <f aca="false">2.1+2.1+0.9</f>
        <v>5.1</v>
      </c>
      <c r="H1765" s="179" t="n">
        <f aca="false">F1765*G1765</f>
        <v>10.2</v>
      </c>
      <c r="I1765" s="147"/>
    </row>
    <row r="1766" customFormat="false" ht="15.75" hidden="false" customHeight="true" outlineLevel="0" collapsed="false">
      <c r="A1766" s="233"/>
      <c r="B1766" s="160" t="s">
        <v>1158</v>
      </c>
      <c r="C1766" s="172"/>
      <c r="D1766" s="149"/>
      <c r="E1766" s="179"/>
      <c r="F1766" s="201"/>
      <c r="G1766" s="178"/>
      <c r="H1766" s="202" t="n">
        <f aca="false">H1765</f>
        <v>10.2</v>
      </c>
      <c r="I1766" s="147"/>
    </row>
    <row r="1767" customFormat="false" ht="15.75" hidden="false" customHeight="true" outlineLevel="0" collapsed="false">
      <c r="A1767" s="233"/>
      <c r="B1767" s="233"/>
      <c r="C1767" s="172"/>
      <c r="D1767" s="191"/>
      <c r="E1767" s="393"/>
      <c r="F1767" s="171"/>
      <c r="G1767" s="171"/>
      <c r="H1767" s="171"/>
      <c r="I1767" s="147"/>
    </row>
    <row r="1768" customFormat="false" ht="15.75" hidden="false" customHeight="true" outlineLevel="0" collapsed="false">
      <c r="A1768" s="150" t="s">
        <v>1690</v>
      </c>
      <c r="B1768" s="157" t="s">
        <v>1691</v>
      </c>
      <c r="C1768" s="152" t="s">
        <v>1096</v>
      </c>
      <c r="D1768" s="149" t="n">
        <f aca="false">H1779</f>
        <v>80.334</v>
      </c>
      <c r="E1768" s="264"/>
      <c r="F1768" s="264"/>
      <c r="G1768" s="197"/>
      <c r="H1768" s="198"/>
      <c r="I1768" s="147"/>
    </row>
    <row r="1769" customFormat="false" ht="15.75" hidden="false" customHeight="true" outlineLevel="0" collapsed="false">
      <c r="A1769" s="171" t="s">
        <v>1156</v>
      </c>
      <c r="B1769" s="157"/>
      <c r="C1769" s="172"/>
      <c r="D1769" s="149"/>
      <c r="E1769" s="178"/>
      <c r="F1769" s="201"/>
      <c r="G1769" s="357"/>
      <c r="H1769" s="357"/>
      <c r="I1769" s="147"/>
    </row>
    <row r="1770" customFormat="false" ht="15.75" hidden="false" customHeight="true" outlineLevel="0" collapsed="false">
      <c r="A1770" s="171"/>
      <c r="C1770" s="172"/>
      <c r="D1770" s="149"/>
      <c r="E1770" s="201" t="s">
        <v>1160</v>
      </c>
      <c r="F1770" s="189" t="s">
        <v>1162</v>
      </c>
      <c r="G1770" s="189" t="s">
        <v>1161</v>
      </c>
      <c r="H1770" s="179" t="s">
        <v>1210</v>
      </c>
      <c r="I1770" s="147"/>
    </row>
    <row r="1771" customFormat="false" ht="15.75" hidden="false" customHeight="true" outlineLevel="0" collapsed="false">
      <c r="A1771" s="213" t="s">
        <v>1692</v>
      </c>
      <c r="C1771" s="147"/>
      <c r="D1771" s="208"/>
      <c r="E1771" s="178" t="n">
        <v>5</v>
      </c>
      <c r="F1771" s="189" t="n">
        <v>4.3</v>
      </c>
      <c r="G1771" s="189" t="n">
        <v>0.3</v>
      </c>
      <c r="H1771" s="179" t="n">
        <f aca="false">E1771*F1771*G1771</f>
        <v>6.45</v>
      </c>
      <c r="I1771" s="147"/>
    </row>
    <row r="1772" customFormat="false" ht="15.75" hidden="false" customHeight="true" outlineLevel="0" collapsed="false">
      <c r="A1772" s="394" t="s">
        <v>1693</v>
      </c>
      <c r="B1772" s="394"/>
      <c r="C1772" s="147"/>
      <c r="D1772" s="208"/>
      <c r="E1772" s="178" t="n">
        <v>5</v>
      </c>
      <c r="F1772" s="189" t="n">
        <v>1.4</v>
      </c>
      <c r="G1772" s="189" t="n">
        <v>0.3</v>
      </c>
      <c r="H1772" s="179" t="n">
        <f aca="false">E1772*F1772*G1772</f>
        <v>2.1</v>
      </c>
      <c r="I1772" s="147"/>
    </row>
    <row r="1773" customFormat="false" ht="15.75" hidden="false" customHeight="true" outlineLevel="0" collapsed="false">
      <c r="A1773" s="394" t="s">
        <v>1694</v>
      </c>
      <c r="B1773" s="394"/>
      <c r="C1773" s="147"/>
      <c r="D1773" s="208"/>
      <c r="E1773" s="178" t="n">
        <v>54</v>
      </c>
      <c r="F1773" s="189" t="n">
        <v>3</v>
      </c>
      <c r="G1773" s="189" t="n">
        <v>0.28</v>
      </c>
      <c r="H1773" s="179" t="n">
        <f aca="false">E1773*F1773*G1773</f>
        <v>45.36</v>
      </c>
      <c r="I1773" s="147"/>
    </row>
    <row r="1774" customFormat="false" ht="15.75" hidden="false" customHeight="true" outlineLevel="0" collapsed="false">
      <c r="A1774" s="394" t="s">
        <v>1695</v>
      </c>
      <c r="B1774" s="394"/>
      <c r="C1774" s="147"/>
      <c r="D1774" s="208"/>
      <c r="E1774" s="178" t="n">
        <v>3</v>
      </c>
      <c r="F1774" s="189" t="n">
        <v>3</v>
      </c>
      <c r="G1774" s="189" t="n">
        <v>1.5</v>
      </c>
      <c r="H1774" s="179" t="n">
        <f aca="false">E1774*F1774*G1774</f>
        <v>13.5</v>
      </c>
      <c r="I1774" s="147"/>
    </row>
    <row r="1775" customFormat="false" ht="15.75" hidden="false" customHeight="true" outlineLevel="0" collapsed="false">
      <c r="A1775" s="394" t="s">
        <v>1696</v>
      </c>
      <c r="B1775" s="394"/>
      <c r="C1775" s="147"/>
      <c r="D1775" s="208"/>
      <c r="E1775" s="178" t="n">
        <v>15</v>
      </c>
      <c r="F1775" s="189" t="n">
        <v>1.2</v>
      </c>
      <c r="G1775" s="189" t="n">
        <v>0.28</v>
      </c>
      <c r="H1775" s="179" t="n">
        <f aca="false">E1775*F1775*G1775</f>
        <v>5.04</v>
      </c>
      <c r="I1775" s="147"/>
    </row>
    <row r="1776" customFormat="false" ht="15.75" hidden="false" customHeight="true" outlineLevel="0" collapsed="false">
      <c r="A1776" s="394" t="s">
        <v>1697</v>
      </c>
      <c r="B1776" s="394"/>
      <c r="C1776" s="147"/>
      <c r="D1776" s="208"/>
      <c r="E1776" s="178" t="n">
        <v>1</v>
      </c>
      <c r="F1776" s="189" t="n">
        <v>1.25</v>
      </c>
      <c r="G1776" s="189" t="n">
        <v>1.2</v>
      </c>
      <c r="H1776" s="179" t="n">
        <f aca="false">E1776*F1776*G1776</f>
        <v>1.5</v>
      </c>
      <c r="I1776" s="147"/>
    </row>
    <row r="1777" customFormat="false" ht="15.75" hidden="false" customHeight="true" outlineLevel="0" collapsed="false">
      <c r="A1777" s="394" t="s">
        <v>1698</v>
      </c>
      <c r="B1777" s="394"/>
      <c r="C1777" s="147"/>
      <c r="D1777" s="208"/>
      <c r="E1777" s="178" t="n">
        <v>19</v>
      </c>
      <c r="F1777" s="189" t="n">
        <v>1.2</v>
      </c>
      <c r="G1777" s="189" t="n">
        <v>0.28</v>
      </c>
      <c r="H1777" s="179" t="n">
        <f aca="false">E1777*F1777*G1777</f>
        <v>6.384</v>
      </c>
      <c r="I1777" s="147"/>
    </row>
    <row r="1778" customFormat="false" ht="15.75" hidden="false" customHeight="true" outlineLevel="0" collapsed="false">
      <c r="A1778" s="395"/>
      <c r="B1778" s="225"/>
      <c r="D1778" s="149"/>
      <c r="E1778" s="396"/>
      <c r="F1778" s="390"/>
      <c r="G1778" s="322"/>
      <c r="H1778" s="389"/>
      <c r="I1778" s="147"/>
    </row>
    <row r="1779" customFormat="false" ht="15.75" hidden="false" customHeight="true" outlineLevel="0" collapsed="false">
      <c r="A1779" s="171"/>
      <c r="B1779" s="160" t="s">
        <v>1158</v>
      </c>
      <c r="C1779" s="263"/>
      <c r="D1779" s="149"/>
      <c r="E1779" s="201"/>
      <c r="F1779" s="201"/>
      <c r="G1779" s="178"/>
      <c r="H1779" s="202" t="n">
        <f aca="false">SUM(H1771:H1777)</f>
        <v>80.334</v>
      </c>
      <c r="I1779" s="147"/>
    </row>
    <row r="1780" customFormat="false" ht="15.75" hidden="false" customHeight="true" outlineLevel="0" collapsed="false">
      <c r="A1780" s="171"/>
      <c r="B1780" s="160"/>
      <c r="C1780" s="263"/>
      <c r="D1780" s="149"/>
      <c r="E1780" s="201"/>
      <c r="F1780" s="201"/>
      <c r="G1780" s="178"/>
      <c r="H1780" s="202"/>
      <c r="I1780" s="147"/>
    </row>
    <row r="1781" customFormat="false" ht="15.75" hidden="false" customHeight="true" outlineLevel="0" collapsed="false">
      <c r="A1781" s="150" t="s">
        <v>1699</v>
      </c>
      <c r="B1781" s="157" t="s">
        <v>1700</v>
      </c>
      <c r="C1781" s="152" t="s">
        <v>1096</v>
      </c>
      <c r="D1781" s="149" t="n">
        <f aca="false">H1790</f>
        <v>46.206</v>
      </c>
      <c r="E1781" s="264"/>
      <c r="F1781" s="264"/>
      <c r="G1781" s="197"/>
      <c r="H1781" s="198"/>
      <c r="I1781" s="147"/>
    </row>
    <row r="1782" customFormat="false" ht="15.75" hidden="false" customHeight="true" outlineLevel="0" collapsed="false">
      <c r="A1782" s="171" t="s">
        <v>1156</v>
      </c>
      <c r="B1782" s="157"/>
      <c r="C1782" s="172"/>
      <c r="D1782" s="149"/>
      <c r="E1782" s="178"/>
      <c r="F1782" s="201"/>
      <c r="G1782" s="357"/>
      <c r="H1782" s="357"/>
      <c r="I1782" s="147"/>
    </row>
    <row r="1783" customFormat="false" ht="15.75" hidden="false" customHeight="true" outlineLevel="0" collapsed="false">
      <c r="A1783" s="171"/>
      <c r="C1783" s="172"/>
      <c r="D1783" s="149"/>
      <c r="E1783" s="201" t="s">
        <v>1160</v>
      </c>
      <c r="F1783" s="189" t="s">
        <v>1162</v>
      </c>
      <c r="G1783" s="189" t="s">
        <v>1243</v>
      </c>
      <c r="H1783" s="179" t="s">
        <v>1210</v>
      </c>
      <c r="I1783" s="147"/>
    </row>
    <row r="1784" customFormat="false" ht="15.75" hidden="false" customHeight="true" outlineLevel="0" collapsed="false">
      <c r="A1784" s="213" t="s">
        <v>1692</v>
      </c>
      <c r="C1784" s="147"/>
      <c r="D1784" s="208"/>
      <c r="E1784" s="178" t="n">
        <v>6</v>
      </c>
      <c r="F1784" s="189" t="n">
        <v>4.3</v>
      </c>
      <c r="G1784" s="189" t="n">
        <v>0.17</v>
      </c>
      <c r="H1784" s="179" t="n">
        <f aca="false">E1784*F1784*G1784</f>
        <v>4.386</v>
      </c>
      <c r="I1784" s="147"/>
    </row>
    <row r="1785" customFormat="false" ht="15.75" hidden="false" customHeight="true" outlineLevel="0" collapsed="false">
      <c r="A1785" s="394" t="s">
        <v>1693</v>
      </c>
      <c r="B1785" s="394"/>
      <c r="C1785" s="147"/>
      <c r="D1785" s="208"/>
      <c r="E1785" s="178" t="n">
        <v>6</v>
      </c>
      <c r="F1785" s="189" t="n">
        <v>1.4</v>
      </c>
      <c r="G1785" s="189" t="n">
        <v>0.17</v>
      </c>
      <c r="H1785" s="179" t="n">
        <f aca="false">E1785*F1785*G1785</f>
        <v>1.428</v>
      </c>
      <c r="I1785" s="147"/>
    </row>
    <row r="1786" customFormat="false" ht="15.75" hidden="false" customHeight="true" outlineLevel="0" collapsed="false">
      <c r="A1786" s="394" t="s">
        <v>1694</v>
      </c>
      <c r="B1786" s="394"/>
      <c r="C1786" s="147"/>
      <c r="D1786" s="208"/>
      <c r="E1786" s="178" t="n">
        <v>60</v>
      </c>
      <c r="F1786" s="189" t="n">
        <v>3</v>
      </c>
      <c r="G1786" s="189" t="n">
        <v>0.18</v>
      </c>
      <c r="H1786" s="179" t="n">
        <f aca="false">E1786*F1786*G1786</f>
        <v>32.4</v>
      </c>
      <c r="I1786" s="147"/>
    </row>
    <row r="1787" customFormat="false" ht="15.75" hidden="false" customHeight="true" outlineLevel="0" collapsed="false">
      <c r="A1787" s="394" t="s">
        <v>1696</v>
      </c>
      <c r="B1787" s="394"/>
      <c r="C1787" s="147"/>
      <c r="D1787" s="208"/>
      <c r="E1787" s="178" t="n">
        <v>17</v>
      </c>
      <c r="F1787" s="189" t="n">
        <v>1.2</v>
      </c>
      <c r="G1787" s="189" t="n">
        <v>0.18</v>
      </c>
      <c r="H1787" s="179" t="n">
        <f aca="false">E1787*F1787*G1787</f>
        <v>3.672</v>
      </c>
      <c r="I1787" s="147"/>
    </row>
    <row r="1788" customFormat="false" ht="15.75" hidden="false" customHeight="true" outlineLevel="0" collapsed="false">
      <c r="A1788" s="394" t="s">
        <v>1698</v>
      </c>
      <c r="B1788" s="394"/>
      <c r="C1788" s="147"/>
      <c r="D1788" s="208"/>
      <c r="E1788" s="178" t="n">
        <v>20</v>
      </c>
      <c r="F1788" s="189" t="n">
        <v>1.2</v>
      </c>
      <c r="G1788" s="189" t="n">
        <v>0.18</v>
      </c>
      <c r="H1788" s="179" t="n">
        <f aca="false">E1788*F1788*G1788</f>
        <v>4.32</v>
      </c>
      <c r="I1788" s="147"/>
    </row>
    <row r="1789" customFormat="false" ht="15.75" hidden="false" customHeight="true" outlineLevel="0" collapsed="false">
      <c r="A1789" s="395"/>
      <c r="B1789" s="225"/>
      <c r="D1789" s="149"/>
      <c r="E1789" s="396"/>
      <c r="F1789" s="390"/>
      <c r="G1789" s="322"/>
      <c r="H1789" s="389"/>
      <c r="I1789" s="147"/>
    </row>
    <row r="1790" customFormat="false" ht="15.75" hidden="false" customHeight="true" outlineLevel="0" collapsed="false">
      <c r="A1790" s="171"/>
      <c r="B1790" s="160" t="s">
        <v>1158</v>
      </c>
      <c r="C1790" s="263"/>
      <c r="D1790" s="149"/>
      <c r="E1790" s="201"/>
      <c r="F1790" s="201"/>
      <c r="G1790" s="178"/>
      <c r="H1790" s="202" t="n">
        <f aca="false">SUM(H1784:H1788)</f>
        <v>46.206</v>
      </c>
      <c r="I1790" s="147"/>
    </row>
    <row r="1791" customFormat="false" ht="15.75" hidden="false" customHeight="true" outlineLevel="0" collapsed="false">
      <c r="A1791" s="171"/>
      <c r="B1791" s="160"/>
      <c r="C1791" s="263"/>
      <c r="D1791" s="149"/>
      <c r="E1791" s="201"/>
      <c r="F1791" s="201"/>
      <c r="G1791" s="178"/>
      <c r="H1791" s="202"/>
      <c r="I1791" s="147"/>
    </row>
    <row r="1792" customFormat="false" ht="15.75" hidden="false" customHeight="true" outlineLevel="0" collapsed="false">
      <c r="A1792" s="150" t="s">
        <v>1701</v>
      </c>
      <c r="B1792" s="151" t="s">
        <v>321</v>
      </c>
      <c r="C1792" s="152"/>
      <c r="D1792" s="149"/>
      <c r="E1792" s="149"/>
      <c r="F1792" s="152"/>
      <c r="G1792" s="180"/>
      <c r="H1792" s="208"/>
      <c r="I1792" s="147"/>
    </row>
    <row r="1793" customFormat="false" ht="15.75" hidden="false" customHeight="true" outlineLevel="0" collapsed="false">
      <c r="A1793" s="190"/>
      <c r="B1793" s="151"/>
      <c r="C1793" s="161"/>
      <c r="D1793" s="251"/>
      <c r="E1793" s="251"/>
      <c r="F1793" s="161"/>
      <c r="G1793" s="363"/>
      <c r="H1793" s="364"/>
      <c r="I1793" s="147"/>
    </row>
    <row r="1794" customFormat="false" ht="15.75" hidden="false" customHeight="true" outlineLevel="0" collapsed="false">
      <c r="A1794" s="150" t="s">
        <v>322</v>
      </c>
      <c r="B1794" s="151" t="s">
        <v>323</v>
      </c>
      <c r="C1794" s="152"/>
      <c r="D1794" s="149"/>
      <c r="E1794" s="149"/>
      <c r="F1794" s="152"/>
      <c r="G1794" s="397"/>
      <c r="H1794" s="398"/>
      <c r="I1794" s="147"/>
    </row>
    <row r="1795" customFormat="false" ht="81" hidden="false" customHeight="true" outlineLevel="0" collapsed="false">
      <c r="A1795" s="142" t="s">
        <v>324</v>
      </c>
      <c r="B1795" s="355" t="s">
        <v>1702</v>
      </c>
      <c r="C1795" s="144" t="s">
        <v>1364</v>
      </c>
      <c r="D1795" s="149" t="n">
        <f aca="false">H1798</f>
        <v>1</v>
      </c>
      <c r="E1795" s="176"/>
      <c r="F1795" s="144"/>
      <c r="G1795" s="180"/>
      <c r="H1795" s="208"/>
      <c r="I1795" s="147"/>
    </row>
    <row r="1796" customFormat="false" ht="15.75" hidden="false" customHeight="true" outlineLevel="0" collapsed="false">
      <c r="A1796" s="233" t="s">
        <v>1560</v>
      </c>
      <c r="B1796" s="355"/>
      <c r="D1796" s="149"/>
      <c r="E1796" s="176"/>
      <c r="F1796" s="144"/>
      <c r="G1796" s="289"/>
      <c r="H1796" s="176" t="s">
        <v>1703</v>
      </c>
      <c r="I1796" s="147"/>
    </row>
    <row r="1797" customFormat="false" ht="15.75" hidden="false" customHeight="true" outlineLevel="0" collapsed="false">
      <c r="A1797" s="233" t="s">
        <v>1704</v>
      </c>
      <c r="B1797" s="234"/>
      <c r="D1797" s="149"/>
      <c r="E1797" s="176"/>
      <c r="F1797" s="144"/>
      <c r="G1797" s="289"/>
      <c r="H1797" s="176" t="n">
        <v>1</v>
      </c>
      <c r="I1797" s="147"/>
    </row>
    <row r="1798" customFormat="false" ht="15.75" hidden="false" customHeight="true" outlineLevel="0" collapsed="false">
      <c r="A1798" s="190"/>
      <c r="B1798" s="160" t="s">
        <v>1158</v>
      </c>
      <c r="D1798" s="149"/>
      <c r="E1798" s="287"/>
      <c r="G1798" s="178"/>
      <c r="H1798" s="209" t="n">
        <f aca="false">SUM(H1797:H1797)</f>
        <v>1</v>
      </c>
      <c r="I1798" s="147"/>
    </row>
    <row r="1799" customFormat="false" ht="15.75" hidden="false" customHeight="true" outlineLevel="0" collapsed="false">
      <c r="A1799" s="190"/>
      <c r="B1799" s="190"/>
      <c r="C1799" s="161"/>
      <c r="D1799" s="251"/>
      <c r="E1799" s="251"/>
      <c r="F1799" s="161"/>
      <c r="G1799" s="363"/>
      <c r="H1799" s="364"/>
      <c r="I1799" s="147"/>
    </row>
    <row r="1800" customFormat="false" ht="15.75" hidden="false" customHeight="true" outlineLevel="0" collapsed="false">
      <c r="A1800" s="150" t="s">
        <v>326</v>
      </c>
      <c r="B1800" s="151" t="s">
        <v>1705</v>
      </c>
      <c r="C1800" s="152"/>
      <c r="D1800" s="149"/>
      <c r="E1800" s="149"/>
      <c r="F1800" s="152"/>
      <c r="G1800" s="180"/>
      <c r="H1800" s="208"/>
      <c r="I1800" s="147"/>
    </row>
    <row r="1801" customFormat="false" ht="15.75" hidden="false" customHeight="true" outlineLevel="0" collapsed="false">
      <c r="D1801" s="149"/>
      <c r="E1801" s="149"/>
      <c r="F1801" s="144"/>
      <c r="G1801" s="180"/>
      <c r="H1801" s="208"/>
      <c r="I1801" s="147"/>
    </row>
    <row r="1802" customFormat="false" ht="18" hidden="false" customHeight="true" outlineLevel="0" collapsed="false">
      <c r="A1802" s="142" t="s">
        <v>328</v>
      </c>
      <c r="B1802" s="168" t="s">
        <v>329</v>
      </c>
      <c r="C1802" s="399" t="s">
        <v>1706</v>
      </c>
      <c r="D1802" s="400" t="n">
        <f aca="false">H1805</f>
        <v>6</v>
      </c>
      <c r="E1802" s="176"/>
      <c r="F1802" s="144"/>
      <c r="G1802" s="180"/>
      <c r="H1802" s="208"/>
      <c r="I1802" s="147"/>
    </row>
    <row r="1803" customFormat="false" ht="18" hidden="false" customHeight="true" outlineLevel="0" collapsed="false">
      <c r="A1803" s="233" t="s">
        <v>1560</v>
      </c>
      <c r="B1803" s="355"/>
      <c r="D1803" s="149"/>
      <c r="E1803" s="176"/>
      <c r="F1803" s="144"/>
      <c r="G1803" s="289"/>
      <c r="H1803" s="176" t="s">
        <v>1703</v>
      </c>
      <c r="I1803" s="147"/>
    </row>
    <row r="1804" customFormat="false" ht="18" hidden="false" customHeight="true" outlineLevel="0" collapsed="false">
      <c r="A1804" s="233"/>
      <c r="B1804" s="234"/>
      <c r="D1804" s="149"/>
      <c r="E1804" s="176"/>
      <c r="F1804" s="144"/>
      <c r="G1804" s="289"/>
      <c r="H1804" s="176" t="n">
        <v>6</v>
      </c>
      <c r="I1804" s="147"/>
    </row>
    <row r="1805" customFormat="false" ht="18" hidden="false" customHeight="true" outlineLevel="0" collapsed="false">
      <c r="A1805" s="190"/>
      <c r="B1805" s="160" t="s">
        <v>1158</v>
      </c>
      <c r="D1805" s="149"/>
      <c r="E1805" s="287"/>
      <c r="G1805" s="178"/>
      <c r="H1805" s="209" t="n">
        <f aca="false">SUM(H1804:H1804)</f>
        <v>6</v>
      </c>
      <c r="I1805" s="147"/>
    </row>
    <row r="1806" customFormat="false" ht="18" hidden="false" customHeight="true" outlineLevel="0" collapsed="false">
      <c r="B1806" s="168"/>
      <c r="C1806" s="399"/>
      <c r="D1806" s="400"/>
      <c r="E1806" s="176"/>
      <c r="F1806" s="144"/>
      <c r="G1806" s="180"/>
      <c r="H1806" s="208"/>
      <c r="I1806" s="147"/>
    </row>
    <row r="1807" customFormat="false" ht="15.75" hidden="false" customHeight="true" outlineLevel="0" collapsed="false">
      <c r="A1807" s="142" t="s">
        <v>331</v>
      </c>
      <c r="B1807" s="168" t="s">
        <v>332</v>
      </c>
      <c r="C1807" s="399" t="s">
        <v>1369</v>
      </c>
      <c r="D1807" s="400" t="n">
        <f aca="false">H1810</f>
        <v>6</v>
      </c>
      <c r="E1807" s="176"/>
      <c r="F1807" s="144"/>
      <c r="G1807" s="289"/>
      <c r="H1807" s="176"/>
      <c r="I1807" s="147"/>
    </row>
    <row r="1808" customFormat="false" ht="15.75" hidden="false" customHeight="true" outlineLevel="0" collapsed="false">
      <c r="A1808" s="233" t="s">
        <v>1560</v>
      </c>
      <c r="B1808" s="355"/>
      <c r="D1808" s="149"/>
      <c r="E1808" s="176"/>
      <c r="F1808" s="144"/>
      <c r="G1808" s="289"/>
      <c r="H1808" s="176" t="s">
        <v>1703</v>
      </c>
      <c r="I1808" s="147"/>
    </row>
    <row r="1809" customFormat="false" ht="15.75" hidden="false" customHeight="true" outlineLevel="0" collapsed="false">
      <c r="A1809" s="233"/>
      <c r="B1809" s="234"/>
      <c r="D1809" s="149"/>
      <c r="E1809" s="176"/>
      <c r="F1809" s="144"/>
      <c r="G1809" s="289"/>
      <c r="H1809" s="176" t="n">
        <v>6</v>
      </c>
      <c r="I1809" s="147"/>
    </row>
    <row r="1810" customFormat="false" ht="15.75" hidden="false" customHeight="true" outlineLevel="0" collapsed="false">
      <c r="A1810" s="190"/>
      <c r="B1810" s="160" t="s">
        <v>1158</v>
      </c>
      <c r="D1810" s="149"/>
      <c r="E1810" s="287"/>
      <c r="G1810" s="178"/>
      <c r="H1810" s="209" t="n">
        <f aca="false">SUM(H1809:H1809)</f>
        <v>6</v>
      </c>
      <c r="I1810" s="147"/>
    </row>
    <row r="1811" customFormat="false" ht="38.25" hidden="false" customHeight="true" outlineLevel="0" collapsed="false">
      <c r="A1811" s="142" t="s">
        <v>333</v>
      </c>
      <c r="B1811" s="168" t="s">
        <v>334</v>
      </c>
      <c r="C1811" s="399" t="s">
        <v>1090</v>
      </c>
      <c r="D1811" s="400" t="n">
        <f aca="false">H1814</f>
        <v>4.2</v>
      </c>
      <c r="E1811" s="176"/>
      <c r="F1811" s="144"/>
      <c r="G1811" s="289"/>
      <c r="H1811" s="176"/>
      <c r="I1811" s="147"/>
    </row>
    <row r="1812" customFormat="false" ht="15.75" hidden="false" customHeight="true" outlineLevel="0" collapsed="false">
      <c r="A1812" s="233" t="s">
        <v>1560</v>
      </c>
      <c r="B1812" s="355"/>
      <c r="D1812" s="149"/>
      <c r="E1812" s="176"/>
      <c r="F1812" s="144"/>
      <c r="G1812" s="289"/>
      <c r="H1812" s="176" t="s">
        <v>1703</v>
      </c>
      <c r="I1812" s="147"/>
    </row>
    <row r="1813" customFormat="false" ht="15.75" hidden="false" customHeight="true" outlineLevel="0" collapsed="false">
      <c r="A1813" s="233"/>
      <c r="B1813" s="234"/>
      <c r="D1813" s="149"/>
      <c r="E1813" s="176"/>
      <c r="F1813" s="144"/>
      <c r="G1813" s="289"/>
      <c r="H1813" s="176" t="n">
        <v>4.2</v>
      </c>
      <c r="I1813" s="147"/>
    </row>
    <row r="1814" customFormat="false" ht="15.75" hidden="false" customHeight="true" outlineLevel="0" collapsed="false">
      <c r="A1814" s="190"/>
      <c r="B1814" s="160" t="s">
        <v>1158</v>
      </c>
      <c r="D1814" s="149"/>
      <c r="E1814" s="287"/>
      <c r="G1814" s="178"/>
      <c r="H1814" s="209" t="n">
        <f aca="false">SUM(H1813:H1813)</f>
        <v>4.2</v>
      </c>
      <c r="I1814" s="147"/>
    </row>
    <row r="1815" customFormat="false" ht="15.75" hidden="false" customHeight="true" outlineLevel="0" collapsed="false">
      <c r="B1815" s="168"/>
      <c r="C1815" s="399"/>
      <c r="D1815" s="400"/>
      <c r="E1815" s="176"/>
      <c r="F1815" s="144"/>
      <c r="G1815" s="289"/>
      <c r="H1815" s="176"/>
      <c r="I1815" s="147"/>
    </row>
    <row r="1816" customFormat="false" ht="36" hidden="false" customHeight="true" outlineLevel="0" collapsed="false">
      <c r="A1816" s="142" t="s">
        <v>335</v>
      </c>
      <c r="B1816" s="168" t="s">
        <v>336</v>
      </c>
      <c r="C1816" s="399" t="s">
        <v>1398</v>
      </c>
      <c r="D1816" s="400" t="n">
        <v>2</v>
      </c>
      <c r="E1816" s="176"/>
      <c r="F1816" s="144"/>
      <c r="G1816" s="289"/>
      <c r="H1816" s="176"/>
      <c r="I1816" s="147"/>
    </row>
    <row r="1817" customFormat="false" ht="15.75" hidden="false" customHeight="true" outlineLevel="0" collapsed="false">
      <c r="A1817" s="233" t="s">
        <v>1560</v>
      </c>
      <c r="B1817" s="355"/>
      <c r="D1817" s="149"/>
      <c r="E1817" s="176"/>
      <c r="F1817" s="144"/>
      <c r="G1817" s="289"/>
      <c r="H1817" s="176" t="s">
        <v>1703</v>
      </c>
      <c r="I1817" s="147"/>
    </row>
    <row r="1818" customFormat="false" ht="15.75" hidden="false" customHeight="true" outlineLevel="0" collapsed="false">
      <c r="A1818" s="233"/>
      <c r="B1818" s="234"/>
      <c r="D1818" s="149"/>
      <c r="E1818" s="176"/>
      <c r="F1818" s="144"/>
      <c r="G1818" s="289"/>
      <c r="H1818" s="176" t="n">
        <v>2</v>
      </c>
      <c r="I1818" s="147"/>
    </row>
    <row r="1819" customFormat="false" ht="15.75" hidden="false" customHeight="true" outlineLevel="0" collapsed="false">
      <c r="A1819" s="190"/>
      <c r="B1819" s="160" t="s">
        <v>1158</v>
      </c>
      <c r="D1819" s="149"/>
      <c r="E1819" s="287"/>
      <c r="G1819" s="178"/>
      <c r="H1819" s="209" t="n">
        <f aca="false">SUM(H1818:H1818)</f>
        <v>2</v>
      </c>
      <c r="I1819" s="147"/>
    </row>
    <row r="1820" customFormat="false" ht="15.75" hidden="false" customHeight="true" outlineLevel="0" collapsed="false">
      <c r="A1820" s="233"/>
      <c r="B1820" s="234"/>
      <c r="D1820" s="149"/>
      <c r="E1820" s="176"/>
      <c r="F1820" s="144"/>
      <c r="G1820" s="289"/>
      <c r="H1820" s="176"/>
      <c r="I1820" s="147"/>
    </row>
    <row r="1821" customFormat="false" ht="15.75" hidden="false" customHeight="true" outlineLevel="0" collapsed="false">
      <c r="A1821" s="142" t="s">
        <v>338</v>
      </c>
      <c r="B1821" s="168" t="s">
        <v>339</v>
      </c>
      <c r="D1821" s="149"/>
      <c r="E1821" s="176"/>
      <c r="F1821" s="144"/>
      <c r="G1821" s="289"/>
      <c r="H1821" s="176"/>
      <c r="I1821" s="147"/>
    </row>
    <row r="1822" customFormat="false" ht="33.75" hidden="false" customHeight="true" outlineLevel="0" collapsed="false">
      <c r="A1822" s="142" t="s">
        <v>1707</v>
      </c>
      <c r="B1822" s="168" t="s">
        <v>341</v>
      </c>
      <c r="C1822" s="399" t="s">
        <v>1090</v>
      </c>
      <c r="D1822" s="400" t="n">
        <f aca="false">H1825</f>
        <v>14</v>
      </c>
      <c r="E1822" s="176"/>
      <c r="F1822" s="144"/>
      <c r="G1822" s="289"/>
      <c r="H1822" s="176"/>
      <c r="I1822" s="147"/>
    </row>
    <row r="1823" customFormat="false" ht="15.75" hidden="false" customHeight="true" outlineLevel="0" collapsed="false">
      <c r="A1823" s="233" t="s">
        <v>1560</v>
      </c>
      <c r="B1823" s="355"/>
      <c r="D1823" s="149"/>
      <c r="E1823" s="176"/>
      <c r="F1823" s="144"/>
      <c r="G1823" s="289"/>
      <c r="H1823" s="176" t="s">
        <v>1703</v>
      </c>
      <c r="I1823" s="147"/>
    </row>
    <row r="1824" customFormat="false" ht="15.75" hidden="false" customHeight="true" outlineLevel="0" collapsed="false">
      <c r="A1824" s="233"/>
      <c r="B1824" s="234"/>
      <c r="D1824" s="149"/>
      <c r="E1824" s="176"/>
      <c r="F1824" s="144"/>
      <c r="G1824" s="289"/>
      <c r="H1824" s="176" t="n">
        <v>14</v>
      </c>
      <c r="I1824" s="147"/>
    </row>
    <row r="1825" customFormat="false" ht="15.75" hidden="false" customHeight="true" outlineLevel="0" collapsed="false">
      <c r="A1825" s="190"/>
      <c r="B1825" s="160" t="s">
        <v>1158</v>
      </c>
      <c r="D1825" s="149"/>
      <c r="E1825" s="287"/>
      <c r="G1825" s="178"/>
      <c r="H1825" s="209" t="n">
        <f aca="false">SUM(H1824:H1824)</f>
        <v>14</v>
      </c>
      <c r="I1825" s="147"/>
    </row>
    <row r="1826" customFormat="false" ht="15.75" hidden="false" customHeight="true" outlineLevel="0" collapsed="false">
      <c r="B1826" s="168"/>
      <c r="C1826" s="399"/>
      <c r="D1826" s="400"/>
      <c r="E1826" s="176"/>
      <c r="F1826" s="144"/>
      <c r="G1826" s="289"/>
      <c r="H1826" s="176"/>
      <c r="I1826" s="147"/>
    </row>
    <row r="1827" customFormat="false" ht="37.5" hidden="false" customHeight="true" outlineLevel="0" collapsed="false">
      <c r="A1827" s="142" t="s">
        <v>1708</v>
      </c>
      <c r="B1827" s="168" t="s">
        <v>343</v>
      </c>
      <c r="C1827" s="399" t="s">
        <v>1090</v>
      </c>
      <c r="D1827" s="400" t="n">
        <f aca="false">H1830</f>
        <v>9.1</v>
      </c>
      <c r="E1827" s="176"/>
      <c r="F1827" s="144"/>
      <c r="G1827" s="289"/>
      <c r="H1827" s="176"/>
      <c r="I1827" s="147"/>
    </row>
    <row r="1828" customFormat="false" ht="15.75" hidden="false" customHeight="true" outlineLevel="0" collapsed="false">
      <c r="A1828" s="233" t="s">
        <v>1560</v>
      </c>
      <c r="B1828" s="355"/>
      <c r="D1828" s="149"/>
      <c r="E1828" s="176"/>
      <c r="F1828" s="144"/>
      <c r="G1828" s="289"/>
      <c r="H1828" s="176" t="s">
        <v>1703</v>
      </c>
      <c r="I1828" s="147"/>
    </row>
    <row r="1829" customFormat="false" ht="15.75" hidden="false" customHeight="true" outlineLevel="0" collapsed="false">
      <c r="A1829" s="233"/>
      <c r="B1829" s="234"/>
      <c r="D1829" s="149"/>
      <c r="E1829" s="176"/>
      <c r="F1829" s="144"/>
      <c r="G1829" s="289"/>
      <c r="H1829" s="176" t="n">
        <v>9.1</v>
      </c>
      <c r="I1829" s="147"/>
    </row>
    <row r="1830" customFormat="false" ht="15.75" hidden="false" customHeight="true" outlineLevel="0" collapsed="false">
      <c r="A1830" s="190"/>
      <c r="B1830" s="160" t="s">
        <v>1158</v>
      </c>
      <c r="D1830" s="149"/>
      <c r="E1830" s="287"/>
      <c r="G1830" s="178"/>
      <c r="H1830" s="209" t="n">
        <f aca="false">SUM(H1829:H1829)</f>
        <v>9.1</v>
      </c>
      <c r="I1830" s="147"/>
    </row>
    <row r="1831" customFormat="false" ht="15.75" hidden="false" customHeight="true" outlineLevel="0" collapsed="false">
      <c r="A1831" s="190"/>
      <c r="B1831" s="160"/>
      <c r="D1831" s="149"/>
      <c r="E1831" s="287"/>
      <c r="G1831" s="178"/>
      <c r="H1831" s="209"/>
      <c r="I1831" s="147"/>
    </row>
    <row r="1832" customFormat="false" ht="24" hidden="false" customHeight="true" outlineLevel="0" collapsed="false">
      <c r="A1832" s="142" t="s">
        <v>344</v>
      </c>
      <c r="B1832" s="168" t="s">
        <v>345</v>
      </c>
      <c r="D1832" s="149"/>
      <c r="E1832" s="176"/>
      <c r="F1832" s="144"/>
      <c r="G1832" s="289"/>
      <c r="H1832" s="176"/>
      <c r="I1832" s="147"/>
    </row>
    <row r="1833" customFormat="false" ht="69" hidden="false" customHeight="true" outlineLevel="0" collapsed="false">
      <c r="A1833" s="142" t="s">
        <v>346</v>
      </c>
      <c r="B1833" s="168" t="s">
        <v>347</v>
      </c>
      <c r="C1833" s="399" t="s">
        <v>1364</v>
      </c>
      <c r="D1833" s="400" t="n">
        <f aca="false">H1836</f>
        <v>4</v>
      </c>
      <c r="E1833" s="176"/>
      <c r="F1833" s="144"/>
      <c r="G1833" s="289"/>
      <c r="H1833" s="176"/>
      <c r="I1833" s="147"/>
    </row>
    <row r="1834" customFormat="false" ht="15.75" hidden="false" customHeight="true" outlineLevel="0" collapsed="false">
      <c r="A1834" s="233" t="s">
        <v>1560</v>
      </c>
      <c r="B1834" s="355"/>
      <c r="D1834" s="149"/>
      <c r="E1834" s="176"/>
      <c r="F1834" s="144"/>
      <c r="G1834" s="289"/>
      <c r="H1834" s="176" t="s">
        <v>1703</v>
      </c>
      <c r="I1834" s="147"/>
    </row>
    <row r="1835" customFormat="false" ht="15.75" hidden="false" customHeight="true" outlineLevel="0" collapsed="false">
      <c r="A1835" s="233"/>
      <c r="B1835" s="234"/>
      <c r="D1835" s="149"/>
      <c r="E1835" s="176"/>
      <c r="F1835" s="144"/>
      <c r="G1835" s="289"/>
      <c r="H1835" s="176" t="n">
        <v>4</v>
      </c>
      <c r="I1835" s="147"/>
    </row>
    <row r="1836" customFormat="false" ht="15.75" hidden="false" customHeight="true" outlineLevel="0" collapsed="false">
      <c r="A1836" s="190"/>
      <c r="B1836" s="160" t="s">
        <v>1158</v>
      </c>
      <c r="D1836" s="149"/>
      <c r="E1836" s="287"/>
      <c r="G1836" s="178"/>
      <c r="H1836" s="209" t="n">
        <f aca="false">SUM(H1835:H1835)</f>
        <v>4</v>
      </c>
      <c r="I1836" s="147"/>
    </row>
    <row r="1837" customFormat="false" ht="15.75" hidden="false" customHeight="true" outlineLevel="0" collapsed="false">
      <c r="B1837" s="168"/>
      <c r="C1837" s="399"/>
      <c r="D1837" s="400"/>
      <c r="E1837" s="176"/>
      <c r="F1837" s="144"/>
      <c r="G1837" s="289"/>
      <c r="H1837" s="176"/>
      <c r="I1837" s="147"/>
    </row>
    <row r="1838" customFormat="false" ht="70.5" hidden="false" customHeight="true" outlineLevel="0" collapsed="false">
      <c r="A1838" s="142" t="s">
        <v>348</v>
      </c>
      <c r="B1838" s="168" t="s">
        <v>349</v>
      </c>
      <c r="C1838" s="399" t="s">
        <v>1364</v>
      </c>
      <c r="D1838" s="400" t="n">
        <f aca="false">H1841</f>
        <v>2</v>
      </c>
      <c r="E1838" s="176"/>
      <c r="F1838" s="144"/>
      <c r="G1838" s="289"/>
      <c r="H1838" s="176"/>
      <c r="I1838" s="147"/>
    </row>
    <row r="1839" customFormat="false" ht="15.75" hidden="false" customHeight="true" outlineLevel="0" collapsed="false">
      <c r="A1839" s="233" t="s">
        <v>1560</v>
      </c>
      <c r="B1839" s="355"/>
      <c r="D1839" s="149"/>
      <c r="E1839" s="176"/>
      <c r="F1839" s="144"/>
      <c r="G1839" s="289"/>
      <c r="H1839" s="176" t="s">
        <v>1703</v>
      </c>
      <c r="I1839" s="147"/>
    </row>
    <row r="1840" customFormat="false" ht="15.75" hidden="false" customHeight="true" outlineLevel="0" collapsed="false">
      <c r="A1840" s="233"/>
      <c r="B1840" s="234"/>
      <c r="D1840" s="149"/>
      <c r="E1840" s="176"/>
      <c r="F1840" s="144"/>
      <c r="G1840" s="289"/>
      <c r="H1840" s="176" t="n">
        <v>2</v>
      </c>
      <c r="I1840" s="147"/>
    </row>
    <row r="1841" customFormat="false" ht="15.75" hidden="false" customHeight="true" outlineLevel="0" collapsed="false">
      <c r="A1841" s="190"/>
      <c r="B1841" s="160" t="s">
        <v>1158</v>
      </c>
      <c r="D1841" s="149"/>
      <c r="E1841" s="287"/>
      <c r="G1841" s="178"/>
      <c r="H1841" s="209" t="n">
        <f aca="false">SUM(H1840:H1840)</f>
        <v>2</v>
      </c>
      <c r="I1841" s="147"/>
    </row>
    <row r="1842" customFormat="false" ht="15.75" hidden="false" customHeight="true" outlineLevel="0" collapsed="false">
      <c r="B1842" s="168"/>
      <c r="C1842" s="399"/>
      <c r="D1842" s="400"/>
      <c r="E1842" s="176"/>
      <c r="F1842" s="144"/>
      <c r="G1842" s="289"/>
      <c r="H1842" s="176"/>
      <c r="I1842" s="147"/>
    </row>
    <row r="1843" customFormat="false" ht="60" hidden="false" customHeight="true" outlineLevel="0" collapsed="false">
      <c r="A1843" s="142" t="s">
        <v>350</v>
      </c>
      <c r="B1843" s="168" t="s">
        <v>351</v>
      </c>
      <c r="C1843" s="399" t="s">
        <v>1364</v>
      </c>
      <c r="D1843" s="400" t="n">
        <f aca="false">H1846</f>
        <v>2</v>
      </c>
      <c r="E1843" s="176"/>
      <c r="F1843" s="144"/>
      <c r="G1843" s="289"/>
      <c r="H1843" s="176"/>
      <c r="I1843" s="147"/>
    </row>
    <row r="1844" customFormat="false" ht="15.75" hidden="false" customHeight="true" outlineLevel="0" collapsed="false">
      <c r="A1844" s="233" t="s">
        <v>1560</v>
      </c>
      <c r="B1844" s="355"/>
      <c r="D1844" s="149"/>
      <c r="E1844" s="176"/>
      <c r="F1844" s="144"/>
      <c r="G1844" s="289"/>
      <c r="H1844" s="176" t="s">
        <v>1703</v>
      </c>
      <c r="I1844" s="147"/>
    </row>
    <row r="1845" customFormat="false" ht="15.75" hidden="false" customHeight="true" outlineLevel="0" collapsed="false">
      <c r="A1845" s="233"/>
      <c r="B1845" s="234"/>
      <c r="D1845" s="149"/>
      <c r="E1845" s="176"/>
      <c r="F1845" s="144"/>
      <c r="G1845" s="289"/>
      <c r="H1845" s="176" t="n">
        <v>2</v>
      </c>
      <c r="I1845" s="147"/>
    </row>
    <row r="1846" customFormat="false" ht="15.75" hidden="false" customHeight="true" outlineLevel="0" collapsed="false">
      <c r="A1846" s="190"/>
      <c r="B1846" s="160" t="s">
        <v>1158</v>
      </c>
      <c r="D1846" s="149"/>
      <c r="E1846" s="287"/>
      <c r="G1846" s="178"/>
      <c r="H1846" s="209" t="n">
        <f aca="false">SUM(H1845:H1845)</f>
        <v>2</v>
      </c>
      <c r="I1846" s="147"/>
    </row>
    <row r="1847" customFormat="false" ht="15.75" hidden="false" customHeight="true" outlineLevel="0" collapsed="false">
      <c r="A1847" s="233"/>
      <c r="B1847" s="234"/>
      <c r="D1847" s="149"/>
      <c r="E1847" s="176"/>
      <c r="F1847" s="144"/>
      <c r="G1847" s="289"/>
      <c r="H1847" s="176"/>
      <c r="I1847" s="147"/>
    </row>
    <row r="1848" customFormat="false" ht="15.75" hidden="false" customHeight="true" outlineLevel="0" collapsed="false">
      <c r="A1848" s="233" t="s">
        <v>352</v>
      </c>
      <c r="B1848" s="168" t="s">
        <v>353</v>
      </c>
      <c r="D1848" s="149"/>
      <c r="E1848" s="176"/>
      <c r="F1848" s="144"/>
      <c r="G1848" s="289"/>
      <c r="H1848" s="176"/>
      <c r="I1848" s="147"/>
    </row>
    <row r="1849" customFormat="false" ht="15.75" hidden="false" customHeight="true" outlineLevel="0" collapsed="false">
      <c r="A1849" s="233" t="s">
        <v>354</v>
      </c>
      <c r="B1849" s="168" t="s">
        <v>355</v>
      </c>
      <c r="C1849" s="399" t="s">
        <v>1090</v>
      </c>
      <c r="D1849" s="400" t="n">
        <f aca="false">H1852</f>
        <v>4.4</v>
      </c>
      <c r="E1849" s="176"/>
      <c r="F1849" s="401"/>
      <c r="G1849" s="344"/>
      <c r="H1849" s="209"/>
      <c r="I1849" s="147"/>
    </row>
    <row r="1850" customFormat="false" ht="15.75" hidden="false" customHeight="true" outlineLevel="0" collapsed="false">
      <c r="A1850" s="233" t="s">
        <v>1560</v>
      </c>
      <c r="B1850" s="355"/>
      <c r="D1850" s="149"/>
      <c r="E1850" s="176"/>
      <c r="F1850" s="144"/>
      <c r="G1850" s="289"/>
      <c r="H1850" s="176" t="s">
        <v>1703</v>
      </c>
      <c r="I1850" s="147"/>
    </row>
    <row r="1851" customFormat="false" ht="18" hidden="false" customHeight="true" outlineLevel="0" collapsed="false">
      <c r="A1851" s="233"/>
      <c r="B1851" s="234"/>
      <c r="D1851" s="149"/>
      <c r="E1851" s="176"/>
      <c r="F1851" s="144"/>
      <c r="G1851" s="289"/>
      <c r="H1851" s="176" t="n">
        <v>4.4</v>
      </c>
      <c r="I1851" s="147"/>
    </row>
    <row r="1852" customFormat="false" ht="15.75" hidden="false" customHeight="true" outlineLevel="0" collapsed="false">
      <c r="A1852" s="190"/>
      <c r="B1852" s="160" t="s">
        <v>1158</v>
      </c>
      <c r="D1852" s="149"/>
      <c r="E1852" s="287"/>
      <c r="G1852" s="178"/>
      <c r="H1852" s="209" t="n">
        <f aca="false">H1851</f>
        <v>4.4</v>
      </c>
      <c r="I1852" s="147"/>
    </row>
    <row r="1853" customFormat="false" ht="15.75" hidden="false" customHeight="true" outlineLevel="0" collapsed="false">
      <c r="A1853" s="233"/>
      <c r="B1853" s="234"/>
      <c r="D1853" s="149"/>
      <c r="E1853" s="176"/>
      <c r="F1853" s="144"/>
      <c r="G1853" s="289"/>
      <c r="H1853" s="176"/>
      <c r="I1853" s="147"/>
    </row>
    <row r="1854" customFormat="false" ht="15.75" hidden="false" customHeight="true" outlineLevel="0" collapsed="false">
      <c r="A1854" s="233" t="s">
        <v>356</v>
      </c>
      <c r="B1854" s="168" t="s">
        <v>357</v>
      </c>
      <c r="C1854" s="399"/>
      <c r="D1854" s="400"/>
      <c r="E1854" s="176"/>
      <c r="F1854" s="144"/>
      <c r="G1854" s="289"/>
      <c r="H1854" s="176"/>
      <c r="I1854" s="147"/>
    </row>
    <row r="1855" customFormat="false" ht="38.25" hidden="false" customHeight="true" outlineLevel="0" collapsed="false">
      <c r="A1855" s="233" t="s">
        <v>358</v>
      </c>
      <c r="B1855" s="168" t="s">
        <v>359</v>
      </c>
      <c r="C1855" s="399" t="s">
        <v>1090</v>
      </c>
      <c r="D1855" s="400" t="n">
        <f aca="false">H1858</f>
        <v>50.5</v>
      </c>
      <c r="E1855" s="176"/>
      <c r="F1855" s="401"/>
      <c r="G1855" s="344"/>
      <c r="H1855" s="209"/>
      <c r="I1855" s="147"/>
    </row>
    <row r="1856" customFormat="false" ht="15.75" hidden="false" customHeight="true" outlineLevel="0" collapsed="false">
      <c r="A1856" s="233" t="s">
        <v>1560</v>
      </c>
      <c r="B1856" s="355"/>
      <c r="D1856" s="149"/>
      <c r="E1856" s="176"/>
      <c r="F1856" s="144"/>
      <c r="G1856" s="289"/>
      <c r="H1856" s="176" t="s">
        <v>1703</v>
      </c>
      <c r="I1856" s="147"/>
    </row>
    <row r="1857" customFormat="false" ht="15.75" hidden="false" customHeight="true" outlineLevel="0" collapsed="false">
      <c r="A1857" s="233"/>
      <c r="B1857" s="234"/>
      <c r="D1857" s="149"/>
      <c r="E1857" s="176"/>
      <c r="F1857" s="144"/>
      <c r="G1857" s="289"/>
      <c r="H1857" s="176" t="n">
        <v>50.5</v>
      </c>
      <c r="I1857" s="147"/>
    </row>
    <row r="1858" customFormat="false" ht="15.75" hidden="false" customHeight="true" outlineLevel="0" collapsed="false">
      <c r="A1858" s="190"/>
      <c r="B1858" s="160" t="s">
        <v>1158</v>
      </c>
      <c r="D1858" s="149"/>
      <c r="E1858" s="287"/>
      <c r="G1858" s="178"/>
      <c r="H1858" s="209" t="n">
        <f aca="false">SUM(H1857:H1857)</f>
        <v>50.5</v>
      </c>
      <c r="I1858" s="147"/>
    </row>
    <row r="1859" customFormat="false" ht="15.75" hidden="false" customHeight="true" outlineLevel="0" collapsed="false">
      <c r="A1859" s="233"/>
      <c r="B1859" s="168"/>
      <c r="C1859" s="399"/>
      <c r="D1859" s="400"/>
      <c r="E1859" s="176"/>
      <c r="F1859" s="401"/>
      <c r="G1859" s="344"/>
      <c r="H1859" s="209"/>
      <c r="I1859" s="147"/>
    </row>
    <row r="1860" customFormat="false" ht="33.75" hidden="false" customHeight="true" outlineLevel="0" collapsed="false">
      <c r="A1860" s="233" t="s">
        <v>360</v>
      </c>
      <c r="B1860" s="168" t="s">
        <v>361</v>
      </c>
      <c r="C1860" s="399" t="s">
        <v>1090</v>
      </c>
      <c r="D1860" s="400" t="n">
        <f aca="false">H1863</f>
        <v>260.2</v>
      </c>
      <c r="E1860" s="176"/>
      <c r="F1860" s="401"/>
      <c r="G1860" s="344"/>
      <c r="H1860" s="252"/>
      <c r="I1860" s="147"/>
    </row>
    <row r="1861" customFormat="false" ht="15.75" hidden="false" customHeight="true" outlineLevel="0" collapsed="false">
      <c r="A1861" s="233" t="s">
        <v>1560</v>
      </c>
      <c r="B1861" s="355"/>
      <c r="D1861" s="149"/>
      <c r="E1861" s="176"/>
      <c r="F1861" s="144"/>
      <c r="G1861" s="289"/>
      <c r="H1861" s="176" t="s">
        <v>1703</v>
      </c>
      <c r="I1861" s="147"/>
    </row>
    <row r="1862" customFormat="false" ht="15.75" hidden="false" customHeight="true" outlineLevel="0" collapsed="false">
      <c r="A1862" s="233"/>
      <c r="B1862" s="234"/>
      <c r="D1862" s="149"/>
      <c r="E1862" s="176"/>
      <c r="F1862" s="144"/>
      <c r="G1862" s="289"/>
      <c r="H1862" s="176" t="n">
        <v>260.2</v>
      </c>
      <c r="I1862" s="147"/>
    </row>
    <row r="1863" customFormat="false" ht="15.75" hidden="false" customHeight="true" outlineLevel="0" collapsed="false">
      <c r="A1863" s="190"/>
      <c r="B1863" s="160" t="s">
        <v>1158</v>
      </c>
      <c r="D1863" s="149"/>
      <c r="E1863" s="287"/>
      <c r="G1863" s="178"/>
      <c r="H1863" s="209" t="n">
        <f aca="false">SUM(H1862:H1862)</f>
        <v>260.2</v>
      </c>
      <c r="I1863" s="147"/>
    </row>
    <row r="1864" customFormat="false" ht="15.75" hidden="false" customHeight="true" outlineLevel="0" collapsed="false">
      <c r="A1864" s="233"/>
      <c r="B1864" s="168"/>
      <c r="C1864" s="399"/>
      <c r="D1864" s="400"/>
      <c r="E1864" s="176"/>
      <c r="F1864" s="401"/>
      <c r="G1864" s="344"/>
      <c r="H1864" s="252"/>
      <c r="I1864" s="147"/>
    </row>
    <row r="1865" customFormat="false" ht="30" hidden="false" customHeight="true" outlineLevel="0" collapsed="false">
      <c r="A1865" s="233" t="s">
        <v>362</v>
      </c>
      <c r="B1865" s="168" t="s">
        <v>363</v>
      </c>
      <c r="C1865" s="399" t="s">
        <v>1090</v>
      </c>
      <c r="D1865" s="400" t="n">
        <f aca="false">H1868</f>
        <v>0.4</v>
      </c>
      <c r="E1865" s="176"/>
      <c r="F1865" s="382"/>
      <c r="G1865" s="402"/>
      <c r="H1865" s="383"/>
      <c r="I1865" s="147"/>
    </row>
    <row r="1866" customFormat="false" ht="15.75" hidden="false" customHeight="true" outlineLevel="0" collapsed="false">
      <c r="A1866" s="233" t="s">
        <v>1560</v>
      </c>
      <c r="B1866" s="355"/>
      <c r="D1866" s="149"/>
      <c r="E1866" s="176"/>
      <c r="F1866" s="144"/>
      <c r="G1866" s="289"/>
      <c r="H1866" s="176" t="s">
        <v>1703</v>
      </c>
      <c r="I1866" s="147"/>
    </row>
    <row r="1867" customFormat="false" ht="15.75" hidden="false" customHeight="true" outlineLevel="0" collapsed="false">
      <c r="A1867" s="233"/>
      <c r="B1867" s="234"/>
      <c r="D1867" s="149"/>
      <c r="E1867" s="176"/>
      <c r="F1867" s="144"/>
      <c r="G1867" s="289"/>
      <c r="H1867" s="176" t="n">
        <v>0.4</v>
      </c>
      <c r="I1867" s="147"/>
    </row>
    <row r="1868" customFormat="false" ht="15.75" hidden="false" customHeight="true" outlineLevel="0" collapsed="false">
      <c r="A1868" s="190"/>
      <c r="B1868" s="160" t="s">
        <v>1158</v>
      </c>
      <c r="D1868" s="149"/>
      <c r="E1868" s="287"/>
      <c r="G1868" s="178"/>
      <c r="H1868" s="209" t="n">
        <f aca="false">SUM(H1867:H1867)</f>
        <v>0.4</v>
      </c>
      <c r="I1868" s="147"/>
    </row>
    <row r="1869" customFormat="false" ht="15.75" hidden="false" customHeight="true" outlineLevel="0" collapsed="false">
      <c r="A1869" s="233"/>
      <c r="B1869" s="168"/>
      <c r="C1869" s="399"/>
      <c r="D1869" s="400"/>
      <c r="E1869" s="176"/>
      <c r="F1869" s="382"/>
      <c r="G1869" s="402"/>
      <c r="H1869" s="383"/>
      <c r="I1869" s="147"/>
    </row>
    <row r="1870" customFormat="false" ht="15.75" hidden="false" customHeight="true" outlineLevel="0" collapsed="false">
      <c r="A1870" s="233"/>
      <c r="B1870" s="168"/>
      <c r="C1870" s="399"/>
      <c r="D1870" s="400"/>
      <c r="E1870" s="176"/>
      <c r="F1870" s="382"/>
      <c r="G1870" s="402"/>
      <c r="H1870" s="383"/>
      <c r="I1870" s="147"/>
    </row>
    <row r="1871" customFormat="false" ht="31.5" hidden="false" customHeight="true" outlineLevel="0" collapsed="false">
      <c r="A1871" s="233" t="s">
        <v>364</v>
      </c>
      <c r="B1871" s="168" t="s">
        <v>365</v>
      </c>
      <c r="C1871" s="399" t="s">
        <v>1090</v>
      </c>
      <c r="D1871" s="400" t="n">
        <f aca="false">H1874</f>
        <v>136.4</v>
      </c>
      <c r="E1871" s="176"/>
      <c r="F1871" s="144"/>
      <c r="G1871" s="289"/>
      <c r="H1871" s="176"/>
      <c r="I1871" s="147"/>
    </row>
    <row r="1872" customFormat="false" ht="15.75" hidden="false" customHeight="true" outlineLevel="0" collapsed="false">
      <c r="A1872" s="233" t="s">
        <v>1560</v>
      </c>
      <c r="B1872" s="355"/>
      <c r="D1872" s="149"/>
      <c r="E1872" s="176"/>
      <c r="F1872" s="144"/>
      <c r="G1872" s="289"/>
      <c r="H1872" s="176" t="s">
        <v>1703</v>
      </c>
      <c r="I1872" s="147"/>
    </row>
    <row r="1873" customFormat="false" ht="15.75" hidden="false" customHeight="true" outlineLevel="0" collapsed="false">
      <c r="A1873" s="233"/>
      <c r="B1873" s="234"/>
      <c r="D1873" s="149"/>
      <c r="E1873" s="176"/>
      <c r="F1873" s="144"/>
      <c r="G1873" s="289"/>
      <c r="H1873" s="176" t="n">
        <v>136.4</v>
      </c>
      <c r="I1873" s="147"/>
    </row>
    <row r="1874" customFormat="false" ht="15.75" hidden="false" customHeight="true" outlineLevel="0" collapsed="false">
      <c r="A1874" s="190"/>
      <c r="B1874" s="160" t="s">
        <v>1158</v>
      </c>
      <c r="D1874" s="149"/>
      <c r="E1874" s="287"/>
      <c r="G1874" s="178"/>
      <c r="H1874" s="209" t="n">
        <f aca="false">SUM(H1873:H1873)</f>
        <v>136.4</v>
      </c>
      <c r="I1874" s="147"/>
    </row>
    <row r="1875" customFormat="false" ht="15.75" hidden="false" customHeight="true" outlineLevel="0" collapsed="false">
      <c r="A1875" s="233"/>
      <c r="B1875" s="168"/>
      <c r="C1875" s="399"/>
      <c r="D1875" s="400"/>
      <c r="E1875" s="176"/>
      <c r="F1875" s="144"/>
      <c r="G1875" s="289"/>
      <c r="H1875" s="176"/>
      <c r="I1875" s="147"/>
    </row>
    <row r="1876" customFormat="false" ht="15.75" hidden="false" customHeight="true" outlineLevel="0" collapsed="false">
      <c r="A1876" s="233" t="s">
        <v>366</v>
      </c>
      <c r="B1876" s="168" t="s">
        <v>367</v>
      </c>
      <c r="C1876" s="399"/>
      <c r="D1876" s="400"/>
      <c r="E1876" s="176"/>
      <c r="F1876" s="144"/>
      <c r="G1876" s="289"/>
      <c r="H1876" s="176"/>
      <c r="I1876" s="345"/>
    </row>
    <row r="1877" customFormat="false" ht="26.25" hidden="false" customHeight="true" outlineLevel="0" collapsed="false">
      <c r="A1877" s="233" t="s">
        <v>368</v>
      </c>
      <c r="B1877" s="168" t="s">
        <v>369</v>
      </c>
      <c r="C1877" s="399" t="s">
        <v>1364</v>
      </c>
      <c r="D1877" s="400" t="n">
        <f aca="false">H1880</f>
        <v>1</v>
      </c>
      <c r="E1877" s="176"/>
      <c r="F1877" s="144"/>
      <c r="G1877" s="289"/>
      <c r="H1877" s="176"/>
      <c r="I1877" s="147"/>
    </row>
    <row r="1878" customFormat="false" ht="15.75" hidden="false" customHeight="true" outlineLevel="0" collapsed="false">
      <c r="A1878" s="233" t="s">
        <v>1560</v>
      </c>
      <c r="B1878" s="355"/>
      <c r="D1878" s="149"/>
      <c r="E1878" s="176"/>
      <c r="F1878" s="144"/>
      <c r="G1878" s="289"/>
      <c r="H1878" s="176" t="s">
        <v>1703</v>
      </c>
      <c r="I1878" s="147"/>
    </row>
    <row r="1879" customFormat="false" ht="15.75" hidden="false" customHeight="true" outlineLevel="0" collapsed="false">
      <c r="A1879" s="233"/>
      <c r="B1879" s="234"/>
      <c r="D1879" s="149"/>
      <c r="E1879" s="176"/>
      <c r="F1879" s="144"/>
      <c r="G1879" s="289"/>
      <c r="H1879" s="176" t="n">
        <v>1</v>
      </c>
      <c r="I1879" s="147"/>
    </row>
    <row r="1880" customFormat="false" ht="15.75" hidden="false" customHeight="true" outlineLevel="0" collapsed="false">
      <c r="A1880" s="190"/>
      <c r="B1880" s="160" t="s">
        <v>1158</v>
      </c>
      <c r="D1880" s="149"/>
      <c r="E1880" s="287"/>
      <c r="G1880" s="178"/>
      <c r="H1880" s="209" t="n">
        <f aca="false">SUM(H1879:H1879)</f>
        <v>1</v>
      </c>
      <c r="I1880" s="147"/>
    </row>
    <row r="1881" customFormat="false" ht="15.75" hidden="false" customHeight="true" outlineLevel="0" collapsed="false">
      <c r="A1881" s="233"/>
      <c r="B1881" s="168"/>
      <c r="C1881" s="399"/>
      <c r="D1881" s="400"/>
      <c r="E1881" s="176"/>
      <c r="F1881" s="144"/>
      <c r="G1881" s="289"/>
      <c r="H1881" s="176"/>
      <c r="I1881" s="147"/>
    </row>
    <row r="1882" customFormat="false" ht="27.75" hidden="false" customHeight="true" outlineLevel="0" collapsed="false">
      <c r="A1882" s="233" t="s">
        <v>370</v>
      </c>
      <c r="B1882" s="168" t="s">
        <v>371</v>
      </c>
      <c r="C1882" s="399" t="s">
        <v>1364</v>
      </c>
      <c r="D1882" s="400" t="n">
        <f aca="false">H1885</f>
        <v>2</v>
      </c>
      <c r="E1882" s="176"/>
      <c r="F1882" s="144"/>
      <c r="G1882" s="289"/>
      <c r="H1882" s="176"/>
      <c r="I1882" s="147"/>
    </row>
    <row r="1883" customFormat="false" ht="15.75" hidden="false" customHeight="true" outlineLevel="0" collapsed="false">
      <c r="A1883" s="233" t="s">
        <v>1560</v>
      </c>
      <c r="B1883" s="355"/>
      <c r="D1883" s="149"/>
      <c r="E1883" s="176"/>
      <c r="F1883" s="144"/>
      <c r="G1883" s="289"/>
      <c r="H1883" s="176" t="s">
        <v>1703</v>
      </c>
      <c r="I1883" s="147"/>
    </row>
    <row r="1884" customFormat="false" ht="15.75" hidden="false" customHeight="true" outlineLevel="0" collapsed="false">
      <c r="A1884" s="233"/>
      <c r="B1884" s="234"/>
      <c r="D1884" s="149"/>
      <c r="E1884" s="176"/>
      <c r="F1884" s="144"/>
      <c r="G1884" s="289"/>
      <c r="H1884" s="176" t="n">
        <v>2</v>
      </c>
      <c r="I1884" s="147"/>
    </row>
    <row r="1885" customFormat="false" ht="15.75" hidden="false" customHeight="true" outlineLevel="0" collapsed="false">
      <c r="A1885" s="190"/>
      <c r="B1885" s="160" t="s">
        <v>1158</v>
      </c>
      <c r="D1885" s="149"/>
      <c r="E1885" s="287"/>
      <c r="G1885" s="178"/>
      <c r="H1885" s="209" t="n">
        <f aca="false">SUM(H1884:H1884)</f>
        <v>2</v>
      </c>
      <c r="I1885" s="147"/>
    </row>
    <row r="1886" customFormat="false" ht="15.75" hidden="false" customHeight="true" outlineLevel="0" collapsed="false">
      <c r="A1886" s="233"/>
      <c r="B1886" s="168"/>
      <c r="C1886" s="399"/>
      <c r="D1886" s="400"/>
      <c r="E1886" s="176"/>
      <c r="F1886" s="144"/>
      <c r="G1886" s="289"/>
      <c r="H1886" s="176"/>
      <c r="I1886" s="147"/>
    </row>
    <row r="1887" customFormat="false" ht="15.75" hidden="false" customHeight="true" outlineLevel="0" collapsed="false">
      <c r="A1887" s="233" t="s">
        <v>372</v>
      </c>
      <c r="B1887" s="168" t="s">
        <v>371</v>
      </c>
      <c r="C1887" s="399" t="s">
        <v>1364</v>
      </c>
      <c r="D1887" s="400" t="n">
        <f aca="false">H1890</f>
        <v>3</v>
      </c>
      <c r="E1887" s="176"/>
      <c r="F1887" s="144"/>
      <c r="G1887" s="289"/>
      <c r="H1887" s="176"/>
      <c r="I1887" s="147"/>
    </row>
    <row r="1888" customFormat="false" ht="15.75" hidden="false" customHeight="true" outlineLevel="0" collapsed="false">
      <c r="A1888" s="233" t="s">
        <v>1560</v>
      </c>
      <c r="B1888" s="355"/>
      <c r="D1888" s="149"/>
      <c r="E1888" s="176"/>
      <c r="F1888" s="144"/>
      <c r="G1888" s="289"/>
      <c r="H1888" s="176" t="s">
        <v>1703</v>
      </c>
      <c r="I1888" s="147"/>
    </row>
    <row r="1889" customFormat="false" ht="15.75" hidden="false" customHeight="true" outlineLevel="0" collapsed="false">
      <c r="A1889" s="233"/>
      <c r="B1889" s="234"/>
      <c r="D1889" s="149"/>
      <c r="E1889" s="176"/>
      <c r="F1889" s="144"/>
      <c r="G1889" s="289"/>
      <c r="H1889" s="176" t="n">
        <v>3</v>
      </c>
      <c r="I1889" s="147"/>
    </row>
    <row r="1890" customFormat="false" ht="15.75" hidden="false" customHeight="true" outlineLevel="0" collapsed="false">
      <c r="A1890" s="190"/>
      <c r="B1890" s="160" t="s">
        <v>1158</v>
      </c>
      <c r="D1890" s="149"/>
      <c r="E1890" s="287"/>
      <c r="G1890" s="178"/>
      <c r="H1890" s="209" t="n">
        <f aca="false">SUM(H1889:H1889)</f>
        <v>3</v>
      </c>
      <c r="I1890" s="147"/>
    </row>
    <row r="1891" customFormat="false" ht="15.75" hidden="false" customHeight="true" outlineLevel="0" collapsed="false">
      <c r="A1891" s="233"/>
      <c r="B1891" s="168"/>
      <c r="C1891" s="399"/>
      <c r="D1891" s="400"/>
      <c r="E1891" s="176"/>
      <c r="F1891" s="144"/>
      <c r="G1891" s="289"/>
      <c r="H1891" s="176"/>
      <c r="I1891" s="147"/>
    </row>
    <row r="1892" customFormat="false" ht="15.75" hidden="false" customHeight="true" outlineLevel="0" collapsed="false">
      <c r="A1892" s="233" t="s">
        <v>373</v>
      </c>
      <c r="B1892" s="168" t="s">
        <v>369</v>
      </c>
      <c r="C1892" s="399" t="s">
        <v>1364</v>
      </c>
      <c r="D1892" s="400" t="n">
        <f aca="false">H1895</f>
        <v>2</v>
      </c>
      <c r="E1892" s="176"/>
      <c r="F1892" s="144"/>
      <c r="G1892" s="289"/>
      <c r="H1892" s="176"/>
      <c r="I1892" s="147"/>
    </row>
    <row r="1893" customFormat="false" ht="15.75" hidden="false" customHeight="true" outlineLevel="0" collapsed="false">
      <c r="A1893" s="233" t="s">
        <v>1560</v>
      </c>
      <c r="B1893" s="355"/>
      <c r="D1893" s="149"/>
      <c r="E1893" s="176"/>
      <c r="F1893" s="144"/>
      <c r="G1893" s="289"/>
      <c r="H1893" s="176" t="s">
        <v>1703</v>
      </c>
      <c r="I1893" s="147"/>
    </row>
    <row r="1894" customFormat="false" ht="15.75" hidden="false" customHeight="true" outlineLevel="0" collapsed="false">
      <c r="A1894" s="233"/>
      <c r="B1894" s="234"/>
      <c r="D1894" s="149"/>
      <c r="E1894" s="176"/>
      <c r="F1894" s="144"/>
      <c r="G1894" s="289"/>
      <c r="H1894" s="176" t="n">
        <v>2</v>
      </c>
      <c r="I1894" s="147"/>
    </row>
    <row r="1895" customFormat="false" ht="15.75" hidden="false" customHeight="true" outlineLevel="0" collapsed="false">
      <c r="A1895" s="190"/>
      <c r="B1895" s="160" t="s">
        <v>1158</v>
      </c>
      <c r="D1895" s="149"/>
      <c r="E1895" s="287"/>
      <c r="G1895" s="178"/>
      <c r="H1895" s="209" t="n">
        <f aca="false">SUM(H1894:H1894)</f>
        <v>2</v>
      </c>
      <c r="I1895" s="147"/>
    </row>
    <row r="1896" customFormat="false" ht="15.75" hidden="false" customHeight="true" outlineLevel="0" collapsed="false">
      <c r="A1896" s="233"/>
      <c r="B1896" s="168"/>
      <c r="C1896" s="399"/>
      <c r="D1896" s="400"/>
      <c r="E1896" s="176"/>
      <c r="F1896" s="144"/>
      <c r="G1896" s="289"/>
      <c r="H1896" s="176"/>
      <c r="I1896" s="147"/>
    </row>
    <row r="1897" customFormat="false" ht="15.75" hidden="false" customHeight="true" outlineLevel="0" collapsed="false">
      <c r="A1897" s="233" t="s">
        <v>374</v>
      </c>
      <c r="B1897" s="168" t="s">
        <v>375</v>
      </c>
      <c r="C1897" s="399"/>
      <c r="D1897" s="400"/>
      <c r="E1897" s="176"/>
      <c r="F1897" s="144"/>
      <c r="G1897" s="289"/>
      <c r="H1897" s="176"/>
      <c r="I1897" s="147"/>
    </row>
    <row r="1898" customFormat="false" ht="15.75" hidden="false" customHeight="true" outlineLevel="0" collapsed="false">
      <c r="A1898" s="233" t="s">
        <v>376</v>
      </c>
      <c r="B1898" s="168" t="s">
        <v>377</v>
      </c>
      <c r="C1898" s="399" t="s">
        <v>1398</v>
      </c>
      <c r="D1898" s="400" t="n">
        <f aca="false">H1901</f>
        <v>5</v>
      </c>
      <c r="E1898" s="176"/>
      <c r="F1898" s="144"/>
      <c r="G1898" s="289"/>
      <c r="H1898" s="176"/>
      <c r="I1898" s="147"/>
    </row>
    <row r="1899" customFormat="false" ht="15.75" hidden="false" customHeight="true" outlineLevel="0" collapsed="false">
      <c r="A1899" s="233" t="s">
        <v>1560</v>
      </c>
      <c r="B1899" s="355"/>
      <c r="D1899" s="149"/>
      <c r="E1899" s="176"/>
      <c r="F1899" s="144"/>
      <c r="G1899" s="289"/>
      <c r="H1899" s="176" t="s">
        <v>1703</v>
      </c>
      <c r="I1899" s="147"/>
    </row>
    <row r="1900" customFormat="false" ht="15.75" hidden="false" customHeight="true" outlineLevel="0" collapsed="false">
      <c r="A1900" s="233"/>
      <c r="B1900" s="234"/>
      <c r="D1900" s="149"/>
      <c r="E1900" s="176"/>
      <c r="F1900" s="144"/>
      <c r="G1900" s="289"/>
      <c r="H1900" s="176" t="n">
        <v>5</v>
      </c>
      <c r="I1900" s="147"/>
    </row>
    <row r="1901" customFormat="false" ht="15.75" hidden="false" customHeight="true" outlineLevel="0" collapsed="false">
      <c r="A1901" s="190"/>
      <c r="B1901" s="160" t="s">
        <v>1158</v>
      </c>
      <c r="D1901" s="149"/>
      <c r="E1901" s="287"/>
      <c r="G1901" s="178"/>
      <c r="H1901" s="209" t="n">
        <f aca="false">SUM(H1900:H1900)</f>
        <v>5</v>
      </c>
      <c r="I1901" s="147"/>
    </row>
    <row r="1902" customFormat="false" ht="15.75" hidden="false" customHeight="true" outlineLevel="0" collapsed="false">
      <c r="A1902" s="233"/>
      <c r="B1902" s="168"/>
      <c r="C1902" s="399"/>
      <c r="D1902" s="400"/>
      <c r="E1902" s="176"/>
      <c r="F1902" s="144"/>
      <c r="G1902" s="289"/>
      <c r="H1902" s="176"/>
      <c r="I1902" s="147"/>
    </row>
    <row r="1903" customFormat="false" ht="15.75" hidden="false" customHeight="true" outlineLevel="0" collapsed="false">
      <c r="A1903" s="233" t="s">
        <v>378</v>
      </c>
      <c r="B1903" s="168" t="s">
        <v>379</v>
      </c>
      <c r="C1903" s="399"/>
      <c r="D1903" s="400"/>
      <c r="E1903" s="176"/>
      <c r="F1903" s="144"/>
      <c r="G1903" s="289"/>
      <c r="H1903" s="176"/>
      <c r="I1903" s="147"/>
    </row>
    <row r="1904" customFormat="false" ht="52.5" hidden="false" customHeight="true" outlineLevel="0" collapsed="false">
      <c r="A1904" s="233" t="s">
        <v>380</v>
      </c>
      <c r="B1904" s="168" t="s">
        <v>381</v>
      </c>
      <c r="C1904" s="399" t="s">
        <v>1090</v>
      </c>
      <c r="D1904" s="400" t="n">
        <f aca="false">H1907</f>
        <v>24.9</v>
      </c>
      <c r="E1904" s="176"/>
      <c r="F1904" s="144"/>
      <c r="G1904" s="289"/>
      <c r="H1904" s="176"/>
      <c r="I1904" s="147"/>
    </row>
    <row r="1905" customFormat="false" ht="15.75" hidden="false" customHeight="true" outlineLevel="0" collapsed="false">
      <c r="A1905" s="233" t="s">
        <v>1560</v>
      </c>
      <c r="B1905" s="355"/>
      <c r="D1905" s="149"/>
      <c r="E1905" s="176"/>
      <c r="F1905" s="144"/>
      <c r="G1905" s="289"/>
      <c r="H1905" s="176" t="s">
        <v>1703</v>
      </c>
      <c r="I1905" s="147"/>
    </row>
    <row r="1906" customFormat="false" ht="15.75" hidden="false" customHeight="true" outlineLevel="0" collapsed="false">
      <c r="A1906" s="233"/>
      <c r="B1906" s="234"/>
      <c r="D1906" s="149"/>
      <c r="E1906" s="176"/>
      <c r="F1906" s="144"/>
      <c r="G1906" s="289"/>
      <c r="H1906" s="176" t="n">
        <v>24.9</v>
      </c>
      <c r="I1906" s="147"/>
    </row>
    <row r="1907" customFormat="false" ht="15.75" hidden="false" customHeight="true" outlineLevel="0" collapsed="false">
      <c r="A1907" s="190"/>
      <c r="B1907" s="160" t="s">
        <v>1158</v>
      </c>
      <c r="D1907" s="149"/>
      <c r="E1907" s="287"/>
      <c r="G1907" s="178"/>
      <c r="H1907" s="209" t="n">
        <f aca="false">SUM(H1906:H1906)</f>
        <v>24.9</v>
      </c>
      <c r="I1907" s="147"/>
    </row>
    <row r="1908" customFormat="false" ht="15.75" hidden="false" customHeight="true" outlineLevel="0" collapsed="false">
      <c r="A1908" s="233"/>
      <c r="B1908" s="168"/>
      <c r="C1908" s="399"/>
      <c r="D1908" s="400"/>
      <c r="E1908" s="176"/>
      <c r="F1908" s="144"/>
      <c r="G1908" s="289"/>
      <c r="H1908" s="176"/>
      <c r="I1908" s="147"/>
    </row>
    <row r="1909" customFormat="false" ht="33.75" hidden="false" customHeight="true" outlineLevel="0" collapsed="false">
      <c r="A1909" s="233" t="s">
        <v>382</v>
      </c>
      <c r="B1909" s="168" t="s">
        <v>383</v>
      </c>
      <c r="C1909" s="399" t="s">
        <v>1090</v>
      </c>
      <c r="D1909" s="400" t="n">
        <f aca="false">H1912</f>
        <v>196.3</v>
      </c>
      <c r="E1909" s="176"/>
      <c r="F1909" s="144"/>
      <c r="G1909" s="289"/>
      <c r="H1909" s="176"/>
      <c r="I1909" s="147"/>
    </row>
    <row r="1910" customFormat="false" ht="15.75" hidden="false" customHeight="true" outlineLevel="0" collapsed="false">
      <c r="A1910" s="233" t="s">
        <v>1560</v>
      </c>
      <c r="B1910" s="355"/>
      <c r="D1910" s="149"/>
      <c r="E1910" s="176"/>
      <c r="F1910" s="144"/>
      <c r="G1910" s="289"/>
      <c r="H1910" s="176" t="s">
        <v>1703</v>
      </c>
      <c r="I1910" s="147"/>
    </row>
    <row r="1911" customFormat="false" ht="15.75" hidden="false" customHeight="true" outlineLevel="0" collapsed="false">
      <c r="A1911" s="233"/>
      <c r="B1911" s="234"/>
      <c r="D1911" s="149"/>
      <c r="E1911" s="176"/>
      <c r="F1911" s="144"/>
      <c r="G1911" s="289"/>
      <c r="H1911" s="176" t="n">
        <v>196.3</v>
      </c>
      <c r="I1911" s="147"/>
    </row>
    <row r="1912" customFormat="false" ht="15.75" hidden="false" customHeight="true" outlineLevel="0" collapsed="false">
      <c r="A1912" s="190"/>
      <c r="B1912" s="160" t="s">
        <v>1158</v>
      </c>
      <c r="D1912" s="149"/>
      <c r="E1912" s="287"/>
      <c r="G1912" s="178"/>
      <c r="H1912" s="209" t="n">
        <f aca="false">SUM(H1911:H1911)</f>
        <v>196.3</v>
      </c>
      <c r="I1912" s="147"/>
    </row>
    <row r="1913" customFormat="false" ht="15.75" hidden="false" customHeight="true" outlineLevel="0" collapsed="false">
      <c r="A1913" s="233"/>
      <c r="B1913" s="168"/>
      <c r="C1913" s="399"/>
      <c r="D1913" s="400"/>
      <c r="E1913" s="176"/>
      <c r="F1913" s="144"/>
      <c r="G1913" s="289"/>
      <c r="H1913" s="176"/>
      <c r="I1913" s="147"/>
    </row>
    <row r="1914" customFormat="false" ht="41.25" hidden="false" customHeight="true" outlineLevel="0" collapsed="false">
      <c r="A1914" s="233" t="s">
        <v>384</v>
      </c>
      <c r="B1914" s="168" t="s">
        <v>385</v>
      </c>
      <c r="C1914" s="399" t="s">
        <v>1090</v>
      </c>
      <c r="D1914" s="400" t="n">
        <f aca="false">H1917</f>
        <v>32.5</v>
      </c>
      <c r="E1914" s="176"/>
      <c r="F1914" s="144"/>
      <c r="G1914" s="289"/>
      <c r="H1914" s="176"/>
      <c r="I1914" s="147"/>
    </row>
    <row r="1915" customFormat="false" ht="15.75" hidden="false" customHeight="true" outlineLevel="0" collapsed="false">
      <c r="A1915" s="233" t="s">
        <v>1560</v>
      </c>
      <c r="B1915" s="355"/>
      <c r="D1915" s="149"/>
      <c r="E1915" s="176"/>
      <c r="F1915" s="144"/>
      <c r="G1915" s="289"/>
      <c r="H1915" s="176" t="s">
        <v>1703</v>
      </c>
      <c r="I1915" s="147"/>
    </row>
    <row r="1916" customFormat="false" ht="15.75" hidden="false" customHeight="true" outlineLevel="0" collapsed="false">
      <c r="A1916" s="233"/>
      <c r="B1916" s="234"/>
      <c r="D1916" s="149"/>
      <c r="E1916" s="176"/>
      <c r="F1916" s="144"/>
      <c r="G1916" s="289"/>
      <c r="H1916" s="176" t="n">
        <v>32.5</v>
      </c>
      <c r="I1916" s="147"/>
    </row>
    <row r="1917" customFormat="false" ht="15.75" hidden="false" customHeight="true" outlineLevel="0" collapsed="false">
      <c r="A1917" s="190"/>
      <c r="B1917" s="160" t="s">
        <v>1158</v>
      </c>
      <c r="D1917" s="149"/>
      <c r="E1917" s="287"/>
      <c r="G1917" s="178"/>
      <c r="H1917" s="209" t="n">
        <f aca="false">SUM(H1916:H1916)</f>
        <v>32.5</v>
      </c>
      <c r="I1917" s="147"/>
    </row>
    <row r="1918" customFormat="false" ht="15.75" hidden="false" customHeight="true" outlineLevel="0" collapsed="false">
      <c r="A1918" s="233"/>
      <c r="B1918" s="168"/>
      <c r="C1918" s="399"/>
      <c r="D1918" s="400"/>
      <c r="E1918" s="176"/>
      <c r="F1918" s="144"/>
      <c r="G1918" s="289"/>
      <c r="H1918" s="176"/>
      <c r="I1918" s="147"/>
    </row>
    <row r="1919" customFormat="false" ht="41.25" hidden="false" customHeight="true" outlineLevel="0" collapsed="false">
      <c r="A1919" s="233" t="s">
        <v>386</v>
      </c>
      <c r="B1919" s="168" t="s">
        <v>387</v>
      </c>
      <c r="C1919" s="399" t="s">
        <v>1090</v>
      </c>
      <c r="D1919" s="400" t="n">
        <f aca="false">H1922</f>
        <v>246.1</v>
      </c>
      <c r="E1919" s="176"/>
      <c r="F1919" s="144"/>
      <c r="G1919" s="289"/>
      <c r="H1919" s="176"/>
      <c r="I1919" s="147"/>
    </row>
    <row r="1920" customFormat="false" ht="15.75" hidden="false" customHeight="true" outlineLevel="0" collapsed="false">
      <c r="A1920" s="233" t="s">
        <v>1560</v>
      </c>
      <c r="B1920" s="355"/>
      <c r="D1920" s="149"/>
      <c r="E1920" s="176"/>
      <c r="F1920" s="144"/>
      <c r="G1920" s="289"/>
      <c r="H1920" s="176" t="s">
        <v>1703</v>
      </c>
      <c r="I1920" s="147"/>
    </row>
    <row r="1921" customFormat="false" ht="15.75" hidden="false" customHeight="true" outlineLevel="0" collapsed="false">
      <c r="A1921" s="233"/>
      <c r="B1921" s="234"/>
      <c r="D1921" s="149"/>
      <c r="E1921" s="176"/>
      <c r="F1921" s="144"/>
      <c r="G1921" s="289"/>
      <c r="H1921" s="176" t="n">
        <v>246.1</v>
      </c>
      <c r="I1921" s="147"/>
    </row>
    <row r="1922" customFormat="false" ht="15.75" hidden="false" customHeight="true" outlineLevel="0" collapsed="false">
      <c r="A1922" s="190"/>
      <c r="B1922" s="160" t="s">
        <v>1158</v>
      </c>
      <c r="D1922" s="149"/>
      <c r="E1922" s="287"/>
      <c r="G1922" s="178"/>
      <c r="H1922" s="209" t="n">
        <f aca="false">SUM(H1921:H1921)</f>
        <v>246.1</v>
      </c>
      <c r="I1922" s="147"/>
    </row>
    <row r="1923" customFormat="false" ht="15.75" hidden="false" customHeight="true" outlineLevel="0" collapsed="false">
      <c r="A1923" s="233"/>
      <c r="B1923" s="168"/>
      <c r="C1923" s="399"/>
      <c r="D1923" s="400"/>
      <c r="E1923" s="176"/>
      <c r="F1923" s="144"/>
      <c r="G1923" s="289"/>
      <c r="H1923" s="176"/>
      <c r="I1923" s="147"/>
    </row>
    <row r="1924" customFormat="false" ht="38.25" hidden="false" customHeight="true" outlineLevel="0" collapsed="false">
      <c r="A1924" s="233" t="s">
        <v>388</v>
      </c>
      <c r="B1924" s="168" t="s">
        <v>389</v>
      </c>
      <c r="C1924" s="399" t="s">
        <v>1090</v>
      </c>
      <c r="D1924" s="400" t="n">
        <f aca="false">H1927</f>
        <v>85.1</v>
      </c>
      <c r="E1924" s="176"/>
      <c r="F1924" s="144"/>
      <c r="G1924" s="289"/>
      <c r="H1924" s="176"/>
      <c r="I1924" s="147"/>
    </row>
    <row r="1925" customFormat="false" ht="15.75" hidden="false" customHeight="true" outlineLevel="0" collapsed="false">
      <c r="A1925" s="233" t="s">
        <v>1560</v>
      </c>
      <c r="B1925" s="355"/>
      <c r="D1925" s="149"/>
      <c r="E1925" s="176"/>
      <c r="F1925" s="144"/>
      <c r="G1925" s="289"/>
      <c r="H1925" s="176" t="s">
        <v>1703</v>
      </c>
      <c r="I1925" s="147"/>
    </row>
    <row r="1926" customFormat="false" ht="15.75" hidden="false" customHeight="true" outlineLevel="0" collapsed="false">
      <c r="A1926" s="233"/>
      <c r="B1926" s="234"/>
      <c r="D1926" s="149"/>
      <c r="E1926" s="176"/>
      <c r="F1926" s="144"/>
      <c r="G1926" s="289"/>
      <c r="H1926" s="176" t="n">
        <v>85.1</v>
      </c>
      <c r="I1926" s="147"/>
    </row>
    <row r="1927" customFormat="false" ht="15.75" hidden="false" customHeight="true" outlineLevel="0" collapsed="false">
      <c r="A1927" s="190"/>
      <c r="B1927" s="160" t="s">
        <v>1158</v>
      </c>
      <c r="D1927" s="149"/>
      <c r="E1927" s="287"/>
      <c r="G1927" s="178"/>
      <c r="H1927" s="209" t="n">
        <f aca="false">SUM(H1926:H1926)</f>
        <v>85.1</v>
      </c>
      <c r="I1927" s="147"/>
    </row>
    <row r="1928" customFormat="false" ht="15.75" hidden="false" customHeight="true" outlineLevel="0" collapsed="false">
      <c r="A1928" s="233"/>
      <c r="B1928" s="168"/>
      <c r="C1928" s="399"/>
      <c r="D1928" s="400"/>
      <c r="E1928" s="176"/>
      <c r="F1928" s="144"/>
      <c r="G1928" s="289"/>
      <c r="H1928" s="176"/>
      <c r="I1928" s="147"/>
    </row>
    <row r="1929" customFormat="false" ht="15.75" hidden="false" customHeight="true" outlineLevel="0" collapsed="false">
      <c r="A1929" s="233" t="s">
        <v>390</v>
      </c>
      <c r="B1929" s="168" t="s">
        <v>391</v>
      </c>
      <c r="C1929" s="399"/>
      <c r="D1929" s="400"/>
      <c r="E1929" s="176"/>
      <c r="F1929" s="144"/>
      <c r="G1929" s="289"/>
      <c r="H1929" s="176"/>
      <c r="I1929" s="147"/>
    </row>
    <row r="1930" customFormat="false" ht="15.75" hidden="false" customHeight="true" outlineLevel="0" collapsed="false">
      <c r="A1930" s="233" t="s">
        <v>392</v>
      </c>
      <c r="B1930" s="168" t="s">
        <v>393</v>
      </c>
      <c r="C1930" s="399" t="s">
        <v>1364</v>
      </c>
      <c r="D1930" s="400" t="n">
        <f aca="false">H1933</f>
        <v>3</v>
      </c>
      <c r="E1930" s="176"/>
      <c r="F1930" s="144"/>
      <c r="G1930" s="289"/>
      <c r="H1930" s="176"/>
      <c r="I1930" s="147"/>
    </row>
    <row r="1931" customFormat="false" ht="15.75" hidden="false" customHeight="true" outlineLevel="0" collapsed="false">
      <c r="A1931" s="233" t="s">
        <v>1560</v>
      </c>
      <c r="B1931" s="355"/>
      <c r="D1931" s="149"/>
      <c r="E1931" s="176"/>
      <c r="F1931" s="144"/>
      <c r="G1931" s="289"/>
      <c r="H1931" s="176" t="s">
        <v>1703</v>
      </c>
      <c r="I1931" s="147"/>
    </row>
    <row r="1932" customFormat="false" ht="15.75" hidden="false" customHeight="true" outlineLevel="0" collapsed="false">
      <c r="A1932" s="233"/>
      <c r="B1932" s="234"/>
      <c r="D1932" s="149"/>
      <c r="E1932" s="176"/>
      <c r="F1932" s="144"/>
      <c r="G1932" s="289"/>
      <c r="H1932" s="176" t="n">
        <v>3</v>
      </c>
      <c r="I1932" s="147"/>
    </row>
    <row r="1933" customFormat="false" ht="15.75" hidden="false" customHeight="true" outlineLevel="0" collapsed="false">
      <c r="A1933" s="190"/>
      <c r="B1933" s="160" t="s">
        <v>1158</v>
      </c>
      <c r="D1933" s="149"/>
      <c r="E1933" s="287"/>
      <c r="G1933" s="178"/>
      <c r="H1933" s="209" t="n">
        <f aca="false">SUM(H1932:H1932)</f>
        <v>3</v>
      </c>
      <c r="I1933" s="147"/>
    </row>
    <row r="1934" customFormat="false" ht="15.75" hidden="false" customHeight="true" outlineLevel="0" collapsed="false">
      <c r="A1934" s="233"/>
      <c r="B1934" s="168"/>
      <c r="C1934" s="399"/>
      <c r="D1934" s="400"/>
      <c r="E1934" s="176"/>
      <c r="F1934" s="144"/>
      <c r="G1934" s="289"/>
      <c r="H1934" s="176"/>
      <c r="I1934" s="147"/>
    </row>
    <row r="1935" customFormat="false" ht="15.75" hidden="false" customHeight="true" outlineLevel="0" collapsed="false">
      <c r="A1935" s="233" t="s">
        <v>394</v>
      </c>
      <c r="B1935" s="168" t="s">
        <v>395</v>
      </c>
      <c r="C1935" s="399" t="s">
        <v>1364</v>
      </c>
      <c r="D1935" s="400" t="n">
        <f aca="false">H1938</f>
        <v>1</v>
      </c>
      <c r="E1935" s="176"/>
      <c r="F1935" s="144"/>
      <c r="G1935" s="289"/>
      <c r="H1935" s="176"/>
      <c r="I1935" s="147"/>
    </row>
    <row r="1936" customFormat="false" ht="15.75" hidden="false" customHeight="true" outlineLevel="0" collapsed="false">
      <c r="A1936" s="233" t="s">
        <v>1560</v>
      </c>
      <c r="B1936" s="355"/>
      <c r="D1936" s="149"/>
      <c r="E1936" s="176"/>
      <c r="F1936" s="144"/>
      <c r="G1936" s="289"/>
      <c r="H1936" s="176" t="s">
        <v>1703</v>
      </c>
      <c r="I1936" s="147"/>
    </row>
    <row r="1937" customFormat="false" ht="15.75" hidden="false" customHeight="true" outlineLevel="0" collapsed="false">
      <c r="A1937" s="233"/>
      <c r="B1937" s="234"/>
      <c r="D1937" s="149"/>
      <c r="E1937" s="176"/>
      <c r="F1937" s="144"/>
      <c r="G1937" s="289"/>
      <c r="H1937" s="176" t="n">
        <v>1</v>
      </c>
      <c r="I1937" s="147"/>
    </row>
    <row r="1938" customFormat="false" ht="15.75" hidden="false" customHeight="true" outlineLevel="0" collapsed="false">
      <c r="A1938" s="190"/>
      <c r="B1938" s="160" t="s">
        <v>1158</v>
      </c>
      <c r="D1938" s="149"/>
      <c r="E1938" s="287"/>
      <c r="G1938" s="178"/>
      <c r="H1938" s="209" t="n">
        <f aca="false">SUM(H1937:H1937)</f>
        <v>1</v>
      </c>
      <c r="I1938" s="147"/>
    </row>
    <row r="1939" customFormat="false" ht="15.75" hidden="false" customHeight="true" outlineLevel="0" collapsed="false">
      <c r="A1939" s="233"/>
      <c r="B1939" s="168"/>
      <c r="C1939" s="399"/>
      <c r="D1939" s="400"/>
      <c r="E1939" s="176"/>
      <c r="F1939" s="144"/>
      <c r="G1939" s="289"/>
      <c r="H1939" s="176"/>
      <c r="I1939" s="147"/>
    </row>
    <row r="1940" customFormat="false" ht="33" hidden="false" customHeight="true" outlineLevel="0" collapsed="false">
      <c r="A1940" s="233" t="s">
        <v>396</v>
      </c>
      <c r="B1940" s="168" t="s">
        <v>397</v>
      </c>
      <c r="C1940" s="399" t="s">
        <v>1706</v>
      </c>
      <c r="D1940" s="400" t="n">
        <f aca="false">H1943</f>
        <v>8</v>
      </c>
      <c r="E1940" s="176"/>
      <c r="F1940" s="144"/>
      <c r="G1940" s="289"/>
      <c r="H1940" s="176"/>
      <c r="I1940" s="147"/>
    </row>
    <row r="1941" customFormat="false" ht="15.75" hidden="false" customHeight="true" outlineLevel="0" collapsed="false">
      <c r="A1941" s="233" t="s">
        <v>1560</v>
      </c>
      <c r="B1941" s="355"/>
      <c r="D1941" s="149"/>
      <c r="E1941" s="176"/>
      <c r="F1941" s="144"/>
      <c r="G1941" s="289"/>
      <c r="H1941" s="176" t="s">
        <v>1703</v>
      </c>
      <c r="I1941" s="147"/>
    </row>
    <row r="1942" customFormat="false" ht="15.75" hidden="false" customHeight="true" outlineLevel="0" collapsed="false">
      <c r="A1942" s="233"/>
      <c r="B1942" s="234"/>
      <c r="D1942" s="149"/>
      <c r="E1942" s="176"/>
      <c r="F1942" s="144"/>
      <c r="G1942" s="289"/>
      <c r="H1942" s="176" t="n">
        <v>8</v>
      </c>
      <c r="I1942" s="147"/>
    </row>
    <row r="1943" customFormat="false" ht="15.75" hidden="false" customHeight="true" outlineLevel="0" collapsed="false">
      <c r="A1943" s="190"/>
      <c r="B1943" s="160" t="s">
        <v>1158</v>
      </c>
      <c r="D1943" s="149"/>
      <c r="E1943" s="287"/>
      <c r="G1943" s="178"/>
      <c r="H1943" s="209" t="n">
        <f aca="false">SUM(H1942:H1942)</f>
        <v>8</v>
      </c>
      <c r="I1943" s="147"/>
    </row>
    <row r="1944" customFormat="false" ht="15.75" hidden="false" customHeight="true" outlineLevel="0" collapsed="false">
      <c r="A1944" s="233"/>
      <c r="B1944" s="168"/>
      <c r="C1944" s="399"/>
      <c r="D1944" s="400"/>
      <c r="E1944" s="176"/>
      <c r="F1944" s="144"/>
      <c r="G1944" s="289"/>
      <c r="H1944" s="176"/>
      <c r="I1944" s="147"/>
    </row>
    <row r="1945" customFormat="false" ht="40.5" hidden="false" customHeight="true" outlineLevel="0" collapsed="false">
      <c r="A1945" s="233" t="s">
        <v>398</v>
      </c>
      <c r="B1945" s="168" t="s">
        <v>399</v>
      </c>
      <c r="C1945" s="399" t="s">
        <v>1706</v>
      </c>
      <c r="D1945" s="400" t="n">
        <f aca="false">H1948</f>
        <v>2</v>
      </c>
      <c r="E1945" s="176"/>
      <c r="F1945" s="144"/>
      <c r="G1945" s="289"/>
      <c r="H1945" s="176"/>
      <c r="I1945" s="147"/>
    </row>
    <row r="1946" customFormat="false" ht="15.75" hidden="false" customHeight="true" outlineLevel="0" collapsed="false">
      <c r="A1946" s="233" t="s">
        <v>1560</v>
      </c>
      <c r="B1946" s="355"/>
      <c r="D1946" s="149"/>
      <c r="E1946" s="176"/>
      <c r="F1946" s="144"/>
      <c r="G1946" s="289"/>
      <c r="H1946" s="176" t="s">
        <v>1703</v>
      </c>
      <c r="I1946" s="147"/>
    </row>
    <row r="1947" customFormat="false" ht="15.75" hidden="false" customHeight="true" outlineLevel="0" collapsed="false">
      <c r="A1947" s="233"/>
      <c r="B1947" s="234"/>
      <c r="D1947" s="149"/>
      <c r="E1947" s="176"/>
      <c r="F1947" s="144"/>
      <c r="G1947" s="289"/>
      <c r="H1947" s="176" t="n">
        <v>2</v>
      </c>
      <c r="I1947" s="147"/>
    </row>
    <row r="1948" customFormat="false" ht="15.75" hidden="false" customHeight="true" outlineLevel="0" collapsed="false">
      <c r="A1948" s="190"/>
      <c r="B1948" s="160" t="s">
        <v>1158</v>
      </c>
      <c r="D1948" s="149"/>
      <c r="E1948" s="287"/>
      <c r="G1948" s="178"/>
      <c r="H1948" s="209" t="n">
        <f aca="false">SUM(H1947:H1947)</f>
        <v>2</v>
      </c>
      <c r="I1948" s="147"/>
    </row>
    <row r="1949" customFormat="false" ht="15.75" hidden="false" customHeight="true" outlineLevel="0" collapsed="false">
      <c r="A1949" s="233"/>
      <c r="B1949" s="168"/>
      <c r="C1949" s="399"/>
      <c r="D1949" s="400"/>
      <c r="E1949" s="176"/>
      <c r="F1949" s="144"/>
      <c r="G1949" s="289"/>
      <c r="H1949" s="176"/>
      <c r="I1949" s="147"/>
    </row>
    <row r="1950" customFormat="false" ht="15.75" hidden="false" customHeight="true" outlineLevel="0" collapsed="false">
      <c r="A1950" s="233" t="s">
        <v>400</v>
      </c>
      <c r="B1950" s="168" t="s">
        <v>401</v>
      </c>
      <c r="C1950" s="399"/>
      <c r="D1950" s="400"/>
      <c r="E1950" s="176"/>
      <c r="F1950" s="144"/>
      <c r="G1950" s="289"/>
      <c r="H1950" s="176"/>
      <c r="I1950" s="147"/>
    </row>
    <row r="1951" customFormat="false" ht="56.25" hidden="false" customHeight="true" outlineLevel="0" collapsed="false">
      <c r="A1951" s="233" t="s">
        <v>402</v>
      </c>
      <c r="B1951" s="168" t="s">
        <v>403</v>
      </c>
      <c r="C1951" s="399" t="s">
        <v>1364</v>
      </c>
      <c r="D1951" s="400" t="n">
        <f aca="false">H1954</f>
        <v>600</v>
      </c>
      <c r="E1951" s="176"/>
      <c r="F1951" s="144"/>
      <c r="G1951" s="289"/>
      <c r="H1951" s="176"/>
      <c r="I1951" s="147"/>
    </row>
    <row r="1952" customFormat="false" ht="15.75" hidden="false" customHeight="true" outlineLevel="0" collapsed="false">
      <c r="A1952" s="233" t="s">
        <v>1560</v>
      </c>
      <c r="B1952" s="355"/>
      <c r="D1952" s="149"/>
      <c r="E1952" s="176"/>
      <c r="F1952" s="144"/>
      <c r="G1952" s="289"/>
      <c r="H1952" s="176" t="s">
        <v>1703</v>
      </c>
      <c r="I1952" s="147"/>
    </row>
    <row r="1953" customFormat="false" ht="15.75" hidden="false" customHeight="true" outlineLevel="0" collapsed="false">
      <c r="A1953" s="233"/>
      <c r="B1953" s="234"/>
      <c r="D1953" s="149"/>
      <c r="E1953" s="176"/>
      <c r="F1953" s="144"/>
      <c r="G1953" s="289"/>
      <c r="H1953" s="176" t="n">
        <v>600</v>
      </c>
      <c r="I1953" s="147"/>
    </row>
    <row r="1954" customFormat="false" ht="15.75" hidden="false" customHeight="true" outlineLevel="0" collapsed="false">
      <c r="A1954" s="190"/>
      <c r="B1954" s="160" t="s">
        <v>1158</v>
      </c>
      <c r="D1954" s="149"/>
      <c r="E1954" s="287"/>
      <c r="G1954" s="178"/>
      <c r="H1954" s="209" t="n">
        <f aca="false">SUM(H1953:H1953)</f>
        <v>600</v>
      </c>
      <c r="I1954" s="147"/>
    </row>
    <row r="1955" customFormat="false" ht="15.75" hidden="false" customHeight="true" outlineLevel="0" collapsed="false">
      <c r="A1955" s="233"/>
      <c r="B1955" s="168"/>
      <c r="C1955" s="399"/>
      <c r="D1955" s="400"/>
      <c r="E1955" s="176"/>
      <c r="F1955" s="144"/>
      <c r="G1955" s="289"/>
      <c r="H1955" s="176"/>
      <c r="I1955" s="147"/>
    </row>
    <row r="1956" customFormat="false" ht="15.75" hidden="false" customHeight="true" outlineLevel="0" collapsed="false">
      <c r="A1956" s="233" t="s">
        <v>404</v>
      </c>
      <c r="B1956" s="168" t="s">
        <v>405</v>
      </c>
      <c r="C1956" s="399"/>
      <c r="D1956" s="400"/>
      <c r="E1956" s="176"/>
      <c r="F1956" s="401"/>
      <c r="G1956" s="344"/>
      <c r="H1956" s="209"/>
      <c r="I1956" s="147"/>
    </row>
    <row r="1957" customFormat="false" ht="15.75" hidden="false" customHeight="true" outlineLevel="0" collapsed="false">
      <c r="A1957" s="233" t="s">
        <v>406</v>
      </c>
      <c r="B1957" s="168" t="s">
        <v>407</v>
      </c>
      <c r="C1957" s="399" t="s">
        <v>1364</v>
      </c>
      <c r="D1957" s="400" t="n">
        <f aca="false">H1960</f>
        <v>6</v>
      </c>
      <c r="E1957" s="176"/>
      <c r="F1957" s="401"/>
      <c r="G1957" s="253"/>
      <c r="H1957" s="186"/>
      <c r="I1957" s="147"/>
    </row>
    <row r="1958" customFormat="false" ht="15.75" hidden="false" customHeight="true" outlineLevel="0" collapsed="false">
      <c r="A1958" s="233" t="s">
        <v>1560</v>
      </c>
      <c r="B1958" s="355"/>
      <c r="D1958" s="149"/>
      <c r="E1958" s="176"/>
      <c r="F1958" s="144"/>
      <c r="G1958" s="289"/>
      <c r="H1958" s="176" t="s">
        <v>1703</v>
      </c>
      <c r="I1958" s="147"/>
    </row>
    <row r="1959" customFormat="false" ht="15.75" hidden="false" customHeight="true" outlineLevel="0" collapsed="false">
      <c r="A1959" s="233"/>
      <c r="B1959" s="234"/>
      <c r="D1959" s="149"/>
      <c r="E1959" s="176"/>
      <c r="F1959" s="144"/>
      <c r="G1959" s="289"/>
      <c r="H1959" s="176" t="n">
        <v>6</v>
      </c>
      <c r="I1959" s="147"/>
    </row>
    <row r="1960" customFormat="false" ht="15.75" hidden="false" customHeight="true" outlineLevel="0" collapsed="false">
      <c r="A1960" s="190"/>
      <c r="B1960" s="160" t="s">
        <v>1158</v>
      </c>
      <c r="D1960" s="149"/>
      <c r="E1960" s="287"/>
      <c r="G1960" s="178"/>
      <c r="H1960" s="209" t="n">
        <f aca="false">SUM(H1959:H1959)</f>
        <v>6</v>
      </c>
      <c r="I1960" s="147"/>
    </row>
    <row r="1961" customFormat="false" ht="15.75" hidden="false" customHeight="true" outlineLevel="0" collapsed="false">
      <c r="A1961" s="233"/>
      <c r="B1961" s="168"/>
      <c r="C1961" s="399"/>
      <c r="D1961" s="400"/>
      <c r="E1961" s="176"/>
      <c r="F1961" s="401"/>
      <c r="G1961" s="253"/>
      <c r="H1961" s="186"/>
      <c r="I1961" s="147"/>
    </row>
    <row r="1962" customFormat="false" ht="15.75" hidden="false" customHeight="true" outlineLevel="0" collapsed="false">
      <c r="A1962" s="233" t="s">
        <v>408</v>
      </c>
      <c r="B1962" s="168" t="s">
        <v>409</v>
      </c>
      <c r="C1962" s="399" t="s">
        <v>1364</v>
      </c>
      <c r="D1962" s="400" t="n">
        <f aca="false">H1965</f>
        <v>5</v>
      </c>
      <c r="E1962" s="176"/>
      <c r="F1962" s="144"/>
      <c r="G1962" s="180"/>
      <c r="H1962" s="270"/>
      <c r="I1962" s="147"/>
    </row>
    <row r="1963" customFormat="false" ht="15.75" hidden="false" customHeight="true" outlineLevel="0" collapsed="false">
      <c r="A1963" s="233" t="s">
        <v>1560</v>
      </c>
      <c r="B1963" s="355"/>
      <c r="D1963" s="149"/>
      <c r="E1963" s="176"/>
      <c r="F1963" s="144"/>
      <c r="G1963" s="289"/>
      <c r="H1963" s="176" t="s">
        <v>1703</v>
      </c>
      <c r="I1963" s="147"/>
    </row>
    <row r="1964" customFormat="false" ht="15.75" hidden="false" customHeight="true" outlineLevel="0" collapsed="false">
      <c r="A1964" s="233"/>
      <c r="B1964" s="234"/>
      <c r="D1964" s="149"/>
      <c r="E1964" s="176"/>
      <c r="F1964" s="144"/>
      <c r="G1964" s="289"/>
      <c r="H1964" s="176" t="n">
        <v>5</v>
      </c>
      <c r="I1964" s="147"/>
    </row>
    <row r="1965" customFormat="false" ht="15.75" hidden="false" customHeight="true" outlineLevel="0" collapsed="false">
      <c r="A1965" s="190"/>
      <c r="B1965" s="160" t="s">
        <v>1158</v>
      </c>
      <c r="D1965" s="149"/>
      <c r="E1965" s="287"/>
      <c r="G1965" s="178"/>
      <c r="H1965" s="209" t="n">
        <f aca="false">SUM(H1964:H1964)</f>
        <v>5</v>
      </c>
      <c r="I1965" s="147"/>
    </row>
    <row r="1966" customFormat="false" ht="15.75" hidden="false" customHeight="true" outlineLevel="0" collapsed="false">
      <c r="A1966" s="233"/>
      <c r="B1966" s="168"/>
      <c r="C1966" s="399"/>
      <c r="D1966" s="400"/>
      <c r="E1966" s="176"/>
      <c r="F1966" s="144"/>
      <c r="G1966" s="180"/>
      <c r="H1966" s="270"/>
      <c r="I1966" s="147"/>
    </row>
    <row r="1967" customFormat="false" ht="15.75" hidden="false" customHeight="true" outlineLevel="0" collapsed="false">
      <c r="A1967" s="233" t="s">
        <v>410</v>
      </c>
      <c r="B1967" s="168" t="s">
        <v>411</v>
      </c>
      <c r="C1967" s="399" t="s">
        <v>1364</v>
      </c>
      <c r="D1967" s="400" t="n">
        <f aca="false">H1970</f>
        <v>2</v>
      </c>
      <c r="E1967" s="176"/>
      <c r="F1967" s="144"/>
      <c r="G1967" s="289"/>
      <c r="H1967" s="176"/>
      <c r="I1967" s="147"/>
    </row>
    <row r="1968" customFormat="false" ht="15.75" hidden="false" customHeight="true" outlineLevel="0" collapsed="false">
      <c r="A1968" s="233" t="s">
        <v>1560</v>
      </c>
      <c r="B1968" s="355"/>
      <c r="D1968" s="149"/>
      <c r="E1968" s="176"/>
      <c r="F1968" s="144"/>
      <c r="G1968" s="289"/>
      <c r="H1968" s="176" t="s">
        <v>1703</v>
      </c>
      <c r="I1968" s="147"/>
    </row>
    <row r="1969" customFormat="false" ht="15.75" hidden="false" customHeight="true" outlineLevel="0" collapsed="false">
      <c r="A1969" s="233"/>
      <c r="B1969" s="234"/>
      <c r="D1969" s="149"/>
      <c r="E1969" s="176"/>
      <c r="F1969" s="144"/>
      <c r="G1969" s="289"/>
      <c r="H1969" s="176" t="n">
        <v>2</v>
      </c>
      <c r="I1969" s="147"/>
    </row>
    <row r="1970" customFormat="false" ht="15.75" hidden="false" customHeight="true" outlineLevel="0" collapsed="false">
      <c r="A1970" s="190"/>
      <c r="B1970" s="160" t="s">
        <v>1158</v>
      </c>
      <c r="D1970" s="149"/>
      <c r="E1970" s="287"/>
      <c r="G1970" s="178"/>
      <c r="H1970" s="209" t="n">
        <f aca="false">SUM(H1969:H1969)</f>
        <v>2</v>
      </c>
      <c r="I1970" s="147"/>
    </row>
    <row r="1971" customFormat="false" ht="15.75" hidden="false" customHeight="true" outlineLevel="0" collapsed="false">
      <c r="A1971" s="233"/>
      <c r="B1971" s="168"/>
      <c r="C1971" s="399"/>
      <c r="D1971" s="400"/>
      <c r="E1971" s="176"/>
      <c r="F1971" s="144"/>
      <c r="G1971" s="289"/>
      <c r="H1971" s="176"/>
      <c r="I1971" s="147"/>
    </row>
    <row r="1972" customFormat="false" ht="41.25" hidden="false" customHeight="true" outlineLevel="0" collapsed="false">
      <c r="A1972" s="233" t="s">
        <v>412</v>
      </c>
      <c r="B1972" s="168" t="s">
        <v>413</v>
      </c>
      <c r="C1972" s="399" t="s">
        <v>1364</v>
      </c>
      <c r="D1972" s="400" t="n">
        <f aca="false">H1975</f>
        <v>12</v>
      </c>
      <c r="E1972" s="176"/>
      <c r="F1972" s="144"/>
      <c r="G1972" s="289"/>
      <c r="H1972" s="176"/>
      <c r="I1972" s="147"/>
    </row>
    <row r="1973" customFormat="false" ht="15.75" hidden="false" customHeight="true" outlineLevel="0" collapsed="false">
      <c r="A1973" s="233" t="s">
        <v>1560</v>
      </c>
      <c r="B1973" s="355"/>
      <c r="D1973" s="149"/>
      <c r="E1973" s="176"/>
      <c r="F1973" s="144"/>
      <c r="G1973" s="289"/>
      <c r="H1973" s="176" t="s">
        <v>1703</v>
      </c>
      <c r="I1973" s="147"/>
    </row>
    <row r="1974" customFormat="false" ht="15.75" hidden="false" customHeight="true" outlineLevel="0" collapsed="false">
      <c r="A1974" s="233"/>
      <c r="B1974" s="234"/>
      <c r="D1974" s="149"/>
      <c r="E1974" s="176"/>
      <c r="F1974" s="144"/>
      <c r="G1974" s="289"/>
      <c r="H1974" s="176" t="n">
        <v>12</v>
      </c>
      <c r="I1974" s="147"/>
    </row>
    <row r="1975" customFormat="false" ht="15.75" hidden="false" customHeight="true" outlineLevel="0" collapsed="false">
      <c r="A1975" s="190"/>
      <c r="B1975" s="160" t="s">
        <v>1158</v>
      </c>
      <c r="D1975" s="149"/>
      <c r="E1975" s="287"/>
      <c r="G1975" s="178"/>
      <c r="H1975" s="209" t="n">
        <f aca="false">SUM(H1974:H1974)</f>
        <v>12</v>
      </c>
      <c r="I1975" s="147"/>
    </row>
    <row r="1976" customFormat="false" ht="15.75" hidden="false" customHeight="true" outlineLevel="0" collapsed="false">
      <c r="A1976" s="233"/>
      <c r="B1976" s="168"/>
      <c r="C1976" s="399"/>
      <c r="D1976" s="400"/>
      <c r="E1976" s="176"/>
      <c r="F1976" s="144"/>
      <c r="G1976" s="289"/>
      <c r="H1976" s="176"/>
      <c r="I1976" s="147"/>
    </row>
    <row r="1977" customFormat="false" ht="15.75" hidden="false" customHeight="true" outlineLevel="0" collapsed="false">
      <c r="A1977" s="233" t="s">
        <v>414</v>
      </c>
      <c r="B1977" s="168" t="s">
        <v>415</v>
      </c>
      <c r="C1977" s="399" t="s">
        <v>1364</v>
      </c>
      <c r="D1977" s="400" t="n">
        <f aca="false">H1980</f>
        <v>2</v>
      </c>
      <c r="E1977" s="176"/>
      <c r="F1977" s="144"/>
      <c r="G1977" s="289"/>
      <c r="H1977" s="176"/>
      <c r="I1977" s="147"/>
    </row>
    <row r="1978" customFormat="false" ht="15.75" hidden="false" customHeight="true" outlineLevel="0" collapsed="false">
      <c r="A1978" s="233" t="s">
        <v>1560</v>
      </c>
      <c r="B1978" s="355"/>
      <c r="D1978" s="149"/>
      <c r="E1978" s="176"/>
      <c r="F1978" s="144"/>
      <c r="G1978" s="289"/>
      <c r="H1978" s="176" t="s">
        <v>1703</v>
      </c>
      <c r="I1978" s="147"/>
    </row>
    <row r="1979" customFormat="false" ht="15.75" hidden="false" customHeight="true" outlineLevel="0" collapsed="false">
      <c r="A1979" s="233"/>
      <c r="B1979" s="234"/>
      <c r="D1979" s="149"/>
      <c r="E1979" s="176"/>
      <c r="F1979" s="144"/>
      <c r="G1979" s="289"/>
      <c r="H1979" s="176" t="n">
        <v>2</v>
      </c>
      <c r="I1979" s="147"/>
    </row>
    <row r="1980" customFormat="false" ht="15.75" hidden="false" customHeight="true" outlineLevel="0" collapsed="false">
      <c r="A1980" s="190"/>
      <c r="B1980" s="160" t="s">
        <v>1158</v>
      </c>
      <c r="D1980" s="149"/>
      <c r="E1980" s="287"/>
      <c r="G1980" s="178"/>
      <c r="H1980" s="209" t="n">
        <f aca="false">SUM(H1979:H1979)</f>
        <v>2</v>
      </c>
      <c r="I1980" s="147"/>
    </row>
    <row r="1981" customFormat="false" ht="15.75" hidden="false" customHeight="true" outlineLevel="0" collapsed="false">
      <c r="A1981" s="233"/>
      <c r="B1981" s="168"/>
      <c r="C1981" s="399"/>
      <c r="D1981" s="400"/>
      <c r="E1981" s="176"/>
      <c r="F1981" s="144"/>
      <c r="G1981" s="289"/>
      <c r="H1981" s="176"/>
      <c r="I1981" s="147"/>
    </row>
    <row r="1982" customFormat="false" ht="37.5" hidden="false" customHeight="true" outlineLevel="0" collapsed="false">
      <c r="A1982" s="233" t="s">
        <v>416</v>
      </c>
      <c r="B1982" s="168" t="s">
        <v>417</v>
      </c>
      <c r="C1982" s="399" t="s">
        <v>1364</v>
      </c>
      <c r="D1982" s="400" t="n">
        <f aca="false">H1985</f>
        <v>3</v>
      </c>
      <c r="E1982" s="176"/>
      <c r="F1982" s="144"/>
      <c r="G1982" s="289"/>
      <c r="H1982" s="176"/>
      <c r="I1982" s="147"/>
    </row>
    <row r="1983" customFormat="false" ht="15.75" hidden="false" customHeight="true" outlineLevel="0" collapsed="false">
      <c r="A1983" s="233" t="s">
        <v>1560</v>
      </c>
      <c r="B1983" s="355"/>
      <c r="D1983" s="149"/>
      <c r="E1983" s="176"/>
      <c r="F1983" s="144"/>
      <c r="G1983" s="289"/>
      <c r="H1983" s="176" t="s">
        <v>1703</v>
      </c>
      <c r="I1983" s="147"/>
    </row>
    <row r="1984" customFormat="false" ht="15.75" hidden="false" customHeight="true" outlineLevel="0" collapsed="false">
      <c r="A1984" s="233"/>
      <c r="B1984" s="234"/>
      <c r="D1984" s="149"/>
      <c r="E1984" s="176"/>
      <c r="F1984" s="144"/>
      <c r="G1984" s="289"/>
      <c r="H1984" s="176" t="n">
        <v>3</v>
      </c>
      <c r="I1984" s="147"/>
    </row>
    <row r="1985" customFormat="false" ht="15.75" hidden="false" customHeight="true" outlineLevel="0" collapsed="false">
      <c r="A1985" s="190"/>
      <c r="B1985" s="160" t="s">
        <v>1158</v>
      </c>
      <c r="D1985" s="149"/>
      <c r="E1985" s="287"/>
      <c r="G1985" s="178"/>
      <c r="H1985" s="209" t="n">
        <f aca="false">SUM(H1984:H1984)</f>
        <v>3</v>
      </c>
      <c r="I1985" s="147"/>
    </row>
    <row r="1986" customFormat="false" ht="15.75" hidden="false" customHeight="true" outlineLevel="0" collapsed="false">
      <c r="A1986" s="233"/>
      <c r="B1986" s="168"/>
      <c r="C1986" s="399"/>
      <c r="D1986" s="400"/>
      <c r="E1986" s="176"/>
      <c r="F1986" s="144"/>
      <c r="G1986" s="289"/>
      <c r="H1986" s="176"/>
      <c r="I1986" s="147"/>
    </row>
    <row r="1987" customFormat="false" ht="15.75" hidden="false" customHeight="true" outlineLevel="0" collapsed="false">
      <c r="A1987" s="233" t="s">
        <v>418</v>
      </c>
      <c r="B1987" s="168" t="s">
        <v>419</v>
      </c>
      <c r="C1987" s="399"/>
      <c r="D1987" s="400"/>
      <c r="E1987" s="176"/>
      <c r="F1987" s="144"/>
      <c r="G1987" s="289"/>
      <c r="H1987" s="176"/>
      <c r="I1987" s="147"/>
    </row>
    <row r="1988" customFormat="false" ht="15.75" hidden="false" customHeight="true" outlineLevel="0" collapsed="false">
      <c r="A1988" s="233" t="s">
        <v>420</v>
      </c>
      <c r="B1988" s="168" t="s">
        <v>421</v>
      </c>
      <c r="C1988" s="399" t="s">
        <v>1398</v>
      </c>
      <c r="D1988" s="400" t="n">
        <f aca="false">H1991</f>
        <v>2</v>
      </c>
      <c r="E1988" s="176"/>
      <c r="F1988" s="144"/>
      <c r="G1988" s="289"/>
      <c r="H1988" s="176"/>
      <c r="I1988" s="147"/>
    </row>
    <row r="1989" customFormat="false" ht="15.75" hidden="false" customHeight="true" outlineLevel="0" collapsed="false">
      <c r="A1989" s="233" t="s">
        <v>1560</v>
      </c>
      <c r="B1989" s="355"/>
      <c r="D1989" s="149"/>
      <c r="E1989" s="176"/>
      <c r="F1989" s="144"/>
      <c r="G1989" s="289"/>
      <c r="H1989" s="176" t="s">
        <v>1703</v>
      </c>
      <c r="I1989" s="147"/>
    </row>
    <row r="1990" customFormat="false" ht="15.75" hidden="false" customHeight="true" outlineLevel="0" collapsed="false">
      <c r="A1990" s="233"/>
      <c r="B1990" s="234"/>
      <c r="D1990" s="149"/>
      <c r="E1990" s="176"/>
      <c r="F1990" s="144"/>
      <c r="G1990" s="289"/>
      <c r="H1990" s="176" t="n">
        <v>2</v>
      </c>
      <c r="I1990" s="147"/>
    </row>
    <row r="1991" customFormat="false" ht="15.75" hidden="false" customHeight="true" outlineLevel="0" collapsed="false">
      <c r="A1991" s="190"/>
      <c r="B1991" s="160" t="s">
        <v>1158</v>
      </c>
      <c r="D1991" s="149"/>
      <c r="E1991" s="287"/>
      <c r="G1991" s="178"/>
      <c r="H1991" s="209" t="n">
        <f aca="false">SUM(H1990:H1990)</f>
        <v>2</v>
      </c>
      <c r="I1991" s="147"/>
    </row>
    <row r="1992" customFormat="false" ht="15.75" hidden="false" customHeight="true" outlineLevel="0" collapsed="false">
      <c r="A1992" s="233"/>
      <c r="B1992" s="168"/>
      <c r="C1992" s="399"/>
      <c r="D1992" s="400"/>
      <c r="E1992" s="176"/>
      <c r="F1992" s="144"/>
      <c r="G1992" s="289"/>
      <c r="H1992" s="176"/>
      <c r="I1992" s="147"/>
    </row>
    <row r="1993" customFormat="false" ht="15.75" hidden="false" customHeight="true" outlineLevel="0" collapsed="false">
      <c r="A1993" s="233" t="s">
        <v>422</v>
      </c>
      <c r="B1993" s="168" t="s">
        <v>423</v>
      </c>
      <c r="C1993" s="399" t="s">
        <v>1100</v>
      </c>
      <c r="D1993" s="400" t="n">
        <f aca="false">H1996</f>
        <v>1</v>
      </c>
      <c r="E1993" s="176"/>
      <c r="F1993" s="144"/>
      <c r="G1993" s="289"/>
      <c r="H1993" s="176"/>
      <c r="I1993" s="147"/>
    </row>
    <row r="1994" customFormat="false" ht="15.75" hidden="false" customHeight="true" outlineLevel="0" collapsed="false">
      <c r="A1994" s="233" t="s">
        <v>1560</v>
      </c>
      <c r="B1994" s="355"/>
      <c r="D1994" s="149"/>
      <c r="E1994" s="176"/>
      <c r="F1994" s="144"/>
      <c r="G1994" s="289"/>
      <c r="H1994" s="176" t="s">
        <v>1703</v>
      </c>
      <c r="I1994" s="147"/>
    </row>
    <row r="1995" customFormat="false" ht="15.75" hidden="false" customHeight="true" outlineLevel="0" collapsed="false">
      <c r="A1995" s="233"/>
      <c r="B1995" s="234"/>
      <c r="D1995" s="149"/>
      <c r="E1995" s="176"/>
      <c r="F1995" s="144"/>
      <c r="G1995" s="289"/>
      <c r="H1995" s="176" t="n">
        <v>1</v>
      </c>
      <c r="I1995" s="147"/>
    </row>
    <row r="1996" customFormat="false" ht="15.75" hidden="false" customHeight="true" outlineLevel="0" collapsed="false">
      <c r="A1996" s="190"/>
      <c r="B1996" s="160" t="s">
        <v>1158</v>
      </c>
      <c r="D1996" s="149"/>
      <c r="E1996" s="287"/>
      <c r="G1996" s="178"/>
      <c r="H1996" s="209" t="n">
        <f aca="false">SUM(H1995:H1995)</f>
        <v>1</v>
      </c>
      <c r="I1996" s="147"/>
    </row>
    <row r="1997" customFormat="false" ht="15.75" hidden="false" customHeight="true" outlineLevel="0" collapsed="false">
      <c r="A1997" s="233"/>
      <c r="B1997" s="168"/>
      <c r="C1997" s="399"/>
      <c r="D1997" s="400"/>
      <c r="E1997" s="176"/>
      <c r="F1997" s="144"/>
      <c r="G1997" s="289"/>
      <c r="H1997" s="176"/>
      <c r="I1997" s="147"/>
    </row>
    <row r="1998" customFormat="false" ht="15.75" hidden="false" customHeight="true" outlineLevel="0" collapsed="false">
      <c r="A1998" s="233" t="s">
        <v>425</v>
      </c>
      <c r="B1998" s="168" t="s">
        <v>426</v>
      </c>
      <c r="C1998" s="399" t="s">
        <v>1364</v>
      </c>
      <c r="D1998" s="400" t="n">
        <f aca="false">H2001</f>
        <v>2</v>
      </c>
      <c r="E1998" s="176"/>
      <c r="F1998" s="144"/>
      <c r="G1998" s="289"/>
      <c r="H1998" s="176"/>
      <c r="I1998" s="147"/>
    </row>
    <row r="1999" customFormat="false" ht="15.75" hidden="false" customHeight="true" outlineLevel="0" collapsed="false">
      <c r="A1999" s="233" t="s">
        <v>1560</v>
      </c>
      <c r="B1999" s="355"/>
      <c r="D1999" s="149"/>
      <c r="E1999" s="176"/>
      <c r="F1999" s="144"/>
      <c r="G1999" s="289"/>
      <c r="H1999" s="176" t="s">
        <v>1703</v>
      </c>
      <c r="I1999" s="147"/>
    </row>
    <row r="2000" customFormat="false" ht="15.75" hidden="false" customHeight="true" outlineLevel="0" collapsed="false">
      <c r="A2000" s="233"/>
      <c r="B2000" s="234"/>
      <c r="D2000" s="149"/>
      <c r="E2000" s="176"/>
      <c r="F2000" s="144"/>
      <c r="G2000" s="289"/>
      <c r="H2000" s="176" t="n">
        <v>2</v>
      </c>
      <c r="I2000" s="147"/>
    </row>
    <row r="2001" customFormat="false" ht="15.75" hidden="false" customHeight="true" outlineLevel="0" collapsed="false">
      <c r="A2001" s="190"/>
      <c r="B2001" s="160" t="s">
        <v>1158</v>
      </c>
      <c r="D2001" s="149"/>
      <c r="E2001" s="287"/>
      <c r="G2001" s="178"/>
      <c r="H2001" s="209" t="n">
        <f aca="false">SUM(H2000:H2000)</f>
        <v>2</v>
      </c>
      <c r="I2001" s="147"/>
    </row>
    <row r="2002" customFormat="false" ht="15.75" hidden="false" customHeight="true" outlineLevel="0" collapsed="false">
      <c r="A2002" s="233"/>
      <c r="B2002" s="168"/>
      <c r="C2002" s="399"/>
      <c r="D2002" s="400"/>
      <c r="E2002" s="176"/>
      <c r="F2002" s="144"/>
      <c r="G2002" s="289"/>
      <c r="H2002" s="176"/>
      <c r="I2002" s="147"/>
    </row>
    <row r="2003" customFormat="false" ht="15.75" hidden="false" customHeight="true" outlineLevel="0" collapsed="false">
      <c r="A2003" s="233" t="s">
        <v>427</v>
      </c>
      <c r="B2003" s="168" t="s">
        <v>428</v>
      </c>
      <c r="C2003" s="399"/>
      <c r="D2003" s="400"/>
      <c r="E2003" s="176"/>
      <c r="F2003" s="144"/>
      <c r="G2003" s="289"/>
      <c r="H2003" s="176"/>
      <c r="I2003" s="147"/>
    </row>
    <row r="2004" customFormat="false" ht="33.75" hidden="false" customHeight="true" outlineLevel="0" collapsed="false">
      <c r="A2004" s="233" t="s">
        <v>429</v>
      </c>
      <c r="B2004" s="168" t="s">
        <v>361</v>
      </c>
      <c r="C2004" s="399" t="s">
        <v>1090</v>
      </c>
      <c r="D2004" s="400" t="n">
        <f aca="false">H2007</f>
        <v>168.7</v>
      </c>
      <c r="E2004" s="176"/>
      <c r="F2004" s="144"/>
      <c r="G2004" s="289"/>
      <c r="H2004" s="176"/>
      <c r="I2004" s="147"/>
    </row>
    <row r="2005" customFormat="false" ht="15.75" hidden="false" customHeight="true" outlineLevel="0" collapsed="false">
      <c r="A2005" s="233" t="s">
        <v>1560</v>
      </c>
      <c r="B2005" s="355"/>
      <c r="D2005" s="149"/>
      <c r="E2005" s="176"/>
      <c r="F2005" s="144"/>
      <c r="G2005" s="289"/>
      <c r="H2005" s="176" t="s">
        <v>1703</v>
      </c>
      <c r="I2005" s="147"/>
    </row>
    <row r="2006" customFormat="false" ht="15.75" hidden="false" customHeight="true" outlineLevel="0" collapsed="false">
      <c r="A2006" s="233"/>
      <c r="B2006" s="234"/>
      <c r="D2006" s="149"/>
      <c r="E2006" s="176"/>
      <c r="F2006" s="144"/>
      <c r="G2006" s="289"/>
      <c r="H2006" s="176" t="n">
        <v>168.7</v>
      </c>
      <c r="I2006" s="147"/>
    </row>
    <row r="2007" customFormat="false" ht="15.75" hidden="false" customHeight="true" outlineLevel="0" collapsed="false">
      <c r="A2007" s="190"/>
      <c r="B2007" s="160" t="s">
        <v>1158</v>
      </c>
      <c r="D2007" s="149"/>
      <c r="E2007" s="287"/>
      <c r="G2007" s="178"/>
      <c r="H2007" s="209" t="n">
        <f aca="false">SUM(H2006:H2006)</f>
        <v>168.7</v>
      </c>
      <c r="I2007" s="147"/>
    </row>
    <row r="2008" customFormat="false" ht="15.75" hidden="false" customHeight="true" outlineLevel="0" collapsed="false">
      <c r="A2008" s="233"/>
      <c r="B2008" s="168"/>
      <c r="C2008" s="399"/>
      <c r="D2008" s="400"/>
      <c r="E2008" s="176"/>
      <c r="F2008" s="144"/>
      <c r="G2008" s="289"/>
      <c r="H2008" s="176"/>
      <c r="I2008" s="147"/>
    </row>
    <row r="2009" customFormat="false" ht="37.5" hidden="false" customHeight="true" outlineLevel="0" collapsed="false">
      <c r="A2009" s="233" t="s">
        <v>430</v>
      </c>
      <c r="B2009" s="168" t="s">
        <v>363</v>
      </c>
      <c r="C2009" s="399" t="s">
        <v>1090</v>
      </c>
      <c r="D2009" s="400" t="n">
        <f aca="false">H2012</f>
        <v>104.7</v>
      </c>
      <c r="E2009" s="176"/>
      <c r="F2009" s="144"/>
      <c r="G2009" s="289"/>
      <c r="H2009" s="176"/>
      <c r="I2009" s="147"/>
    </row>
    <row r="2010" customFormat="false" ht="15.75" hidden="false" customHeight="true" outlineLevel="0" collapsed="false">
      <c r="A2010" s="233" t="s">
        <v>1560</v>
      </c>
      <c r="B2010" s="355"/>
      <c r="D2010" s="149"/>
      <c r="E2010" s="176"/>
      <c r="F2010" s="144"/>
      <c r="G2010" s="289"/>
      <c r="H2010" s="176" t="s">
        <v>1703</v>
      </c>
      <c r="I2010" s="147"/>
    </row>
    <row r="2011" customFormat="false" ht="15.75" hidden="false" customHeight="true" outlineLevel="0" collapsed="false">
      <c r="A2011" s="233"/>
      <c r="B2011" s="234"/>
      <c r="D2011" s="149"/>
      <c r="E2011" s="176"/>
      <c r="F2011" s="144"/>
      <c r="G2011" s="289"/>
      <c r="H2011" s="176" t="n">
        <v>104.7</v>
      </c>
      <c r="I2011" s="147"/>
    </row>
    <row r="2012" customFormat="false" ht="15.75" hidden="false" customHeight="true" outlineLevel="0" collapsed="false">
      <c r="A2012" s="190"/>
      <c r="B2012" s="160" t="s">
        <v>1158</v>
      </c>
      <c r="D2012" s="149"/>
      <c r="E2012" s="287"/>
      <c r="G2012" s="178"/>
      <c r="H2012" s="209" t="n">
        <f aca="false">SUM(H2011:H2011)</f>
        <v>104.7</v>
      </c>
      <c r="I2012" s="147"/>
    </row>
    <row r="2013" customFormat="false" ht="15.75" hidden="false" customHeight="true" outlineLevel="0" collapsed="false">
      <c r="A2013" s="233"/>
      <c r="B2013" s="168"/>
      <c r="C2013" s="399"/>
      <c r="D2013" s="400"/>
      <c r="E2013" s="176"/>
      <c r="F2013" s="144"/>
      <c r="G2013" s="289"/>
      <c r="H2013" s="176"/>
      <c r="I2013" s="147"/>
    </row>
    <row r="2014" customFormat="false" ht="45.75" hidden="false" customHeight="true" outlineLevel="0" collapsed="false">
      <c r="A2014" s="233" t="s">
        <v>431</v>
      </c>
      <c r="B2014" s="168" t="s">
        <v>432</v>
      </c>
      <c r="C2014" s="399" t="s">
        <v>1657</v>
      </c>
      <c r="D2014" s="400" t="n">
        <f aca="false">H2017</f>
        <v>168.7</v>
      </c>
      <c r="E2014" s="176"/>
      <c r="F2014" s="144"/>
      <c r="G2014" s="289"/>
      <c r="H2014" s="176"/>
      <c r="I2014" s="147"/>
    </row>
    <row r="2015" customFormat="false" ht="15.75" hidden="false" customHeight="true" outlineLevel="0" collapsed="false">
      <c r="A2015" s="233" t="s">
        <v>1560</v>
      </c>
      <c r="B2015" s="355"/>
      <c r="D2015" s="149"/>
      <c r="E2015" s="176"/>
      <c r="F2015" s="144"/>
      <c r="G2015" s="289"/>
      <c r="H2015" s="176" t="s">
        <v>1703</v>
      </c>
      <c r="I2015" s="147"/>
    </row>
    <row r="2016" customFormat="false" ht="15.75" hidden="false" customHeight="true" outlineLevel="0" collapsed="false">
      <c r="A2016" s="233"/>
      <c r="B2016" s="234"/>
      <c r="D2016" s="149"/>
      <c r="E2016" s="176"/>
      <c r="F2016" s="144"/>
      <c r="G2016" s="289"/>
      <c r="H2016" s="176" t="n">
        <v>168.7</v>
      </c>
      <c r="I2016" s="147"/>
    </row>
    <row r="2017" customFormat="false" ht="15.75" hidden="false" customHeight="true" outlineLevel="0" collapsed="false">
      <c r="A2017" s="190"/>
      <c r="B2017" s="160" t="s">
        <v>1158</v>
      </c>
      <c r="D2017" s="149"/>
      <c r="E2017" s="287"/>
      <c r="G2017" s="178"/>
      <c r="H2017" s="209" t="n">
        <f aca="false">SUM(H2016:H2016)</f>
        <v>168.7</v>
      </c>
      <c r="I2017" s="147"/>
    </row>
    <row r="2018" customFormat="false" ht="15.75" hidden="false" customHeight="true" outlineLevel="0" collapsed="false">
      <c r="A2018" s="233"/>
      <c r="B2018" s="168"/>
      <c r="C2018" s="399"/>
      <c r="D2018" s="400"/>
      <c r="E2018" s="176"/>
      <c r="F2018" s="144"/>
      <c r="G2018" s="289"/>
      <c r="H2018" s="176"/>
      <c r="I2018" s="147"/>
    </row>
    <row r="2019" customFormat="false" ht="42.75" hidden="false" customHeight="true" outlineLevel="0" collapsed="false">
      <c r="A2019" s="233" t="s">
        <v>433</v>
      </c>
      <c r="B2019" s="168" t="s">
        <v>434</v>
      </c>
      <c r="C2019" s="399" t="s">
        <v>1657</v>
      </c>
      <c r="D2019" s="400" t="n">
        <f aca="false">H2022</f>
        <v>104.7</v>
      </c>
      <c r="E2019" s="176"/>
      <c r="F2019" s="144"/>
      <c r="G2019" s="289"/>
      <c r="H2019" s="176"/>
      <c r="I2019" s="147"/>
    </row>
    <row r="2020" customFormat="false" ht="15.75" hidden="false" customHeight="true" outlineLevel="0" collapsed="false">
      <c r="A2020" s="233" t="s">
        <v>1560</v>
      </c>
      <c r="B2020" s="355"/>
      <c r="D2020" s="149"/>
      <c r="E2020" s="176"/>
      <c r="F2020" s="144"/>
      <c r="G2020" s="289"/>
      <c r="H2020" s="176" t="s">
        <v>1703</v>
      </c>
      <c r="I2020" s="147"/>
    </row>
    <row r="2021" customFormat="false" ht="15.75" hidden="false" customHeight="true" outlineLevel="0" collapsed="false">
      <c r="A2021" s="233"/>
      <c r="B2021" s="234"/>
      <c r="D2021" s="149"/>
      <c r="E2021" s="176"/>
      <c r="F2021" s="144"/>
      <c r="G2021" s="289"/>
      <c r="H2021" s="176" t="n">
        <v>104.7</v>
      </c>
      <c r="I2021" s="147"/>
    </row>
    <row r="2022" customFormat="false" ht="15.75" hidden="false" customHeight="true" outlineLevel="0" collapsed="false">
      <c r="A2022" s="190"/>
      <c r="B2022" s="160" t="s">
        <v>1158</v>
      </c>
      <c r="D2022" s="149"/>
      <c r="E2022" s="287"/>
      <c r="G2022" s="178"/>
      <c r="H2022" s="209" t="n">
        <f aca="false">SUM(H2021:H2021)</f>
        <v>104.7</v>
      </c>
      <c r="I2022" s="147"/>
    </row>
    <row r="2023" customFormat="false" ht="15.75" hidden="false" customHeight="true" outlineLevel="0" collapsed="false">
      <c r="A2023" s="233"/>
      <c r="B2023" s="168"/>
      <c r="C2023" s="399"/>
      <c r="D2023" s="400"/>
      <c r="E2023" s="176"/>
      <c r="F2023" s="144"/>
      <c r="G2023" s="289"/>
      <c r="H2023" s="176"/>
      <c r="I2023" s="147"/>
    </row>
    <row r="2024" customFormat="false" ht="15.75" hidden="false" customHeight="true" outlineLevel="0" collapsed="false">
      <c r="A2024" s="233" t="s">
        <v>435</v>
      </c>
      <c r="B2024" s="168" t="s">
        <v>436</v>
      </c>
      <c r="C2024" s="399"/>
      <c r="D2024" s="400"/>
      <c r="E2024" s="176"/>
      <c r="F2024" s="144"/>
      <c r="G2024" s="289"/>
      <c r="H2024" s="176"/>
      <c r="I2024" s="147"/>
    </row>
    <row r="2025" customFormat="false" ht="15.75" hidden="false" customHeight="true" outlineLevel="0" collapsed="false">
      <c r="A2025" s="233" t="s">
        <v>437</v>
      </c>
      <c r="B2025" s="168" t="s">
        <v>438</v>
      </c>
      <c r="C2025" s="399" t="s">
        <v>1364</v>
      </c>
      <c r="D2025" s="400" t="n">
        <f aca="false">H2028</f>
        <v>2</v>
      </c>
      <c r="E2025" s="176"/>
      <c r="F2025" s="144"/>
      <c r="G2025" s="289"/>
      <c r="H2025" s="176"/>
      <c r="I2025" s="147"/>
    </row>
    <row r="2026" customFormat="false" ht="15.75" hidden="false" customHeight="true" outlineLevel="0" collapsed="false">
      <c r="A2026" s="233" t="s">
        <v>1560</v>
      </c>
      <c r="B2026" s="355"/>
      <c r="D2026" s="149"/>
      <c r="E2026" s="176"/>
      <c r="F2026" s="144"/>
      <c r="G2026" s="289"/>
      <c r="H2026" s="176" t="s">
        <v>1703</v>
      </c>
      <c r="I2026" s="147"/>
    </row>
    <row r="2027" customFormat="false" ht="15.75" hidden="false" customHeight="true" outlineLevel="0" collapsed="false">
      <c r="A2027" s="233"/>
      <c r="B2027" s="234"/>
      <c r="D2027" s="149"/>
      <c r="E2027" s="176"/>
      <c r="F2027" s="144"/>
      <c r="G2027" s="289"/>
      <c r="H2027" s="176" t="n">
        <v>2</v>
      </c>
      <c r="I2027" s="147"/>
    </row>
    <row r="2028" customFormat="false" ht="15.75" hidden="false" customHeight="true" outlineLevel="0" collapsed="false">
      <c r="A2028" s="190"/>
      <c r="B2028" s="160" t="s">
        <v>1158</v>
      </c>
      <c r="D2028" s="149"/>
      <c r="E2028" s="287"/>
      <c r="G2028" s="178"/>
      <c r="H2028" s="209" t="n">
        <f aca="false">SUM(H2027:H2027)</f>
        <v>2</v>
      </c>
      <c r="I2028" s="147"/>
    </row>
    <row r="2029" customFormat="false" ht="15.75" hidden="false" customHeight="true" outlineLevel="0" collapsed="false">
      <c r="A2029" s="233"/>
      <c r="B2029" s="168"/>
      <c r="C2029" s="399"/>
      <c r="D2029" s="400"/>
      <c r="E2029" s="176"/>
      <c r="F2029" s="144"/>
      <c r="G2029" s="289"/>
      <c r="H2029" s="176"/>
      <c r="I2029" s="147"/>
    </row>
    <row r="2030" customFormat="false" ht="41.25" hidden="false" customHeight="true" outlineLevel="0" collapsed="false">
      <c r="A2030" s="233" t="s">
        <v>439</v>
      </c>
      <c r="B2030" s="168" t="s">
        <v>440</v>
      </c>
      <c r="C2030" s="399" t="s">
        <v>1100</v>
      </c>
      <c r="D2030" s="400" t="n">
        <f aca="false">H2033</f>
        <v>1</v>
      </c>
      <c r="E2030" s="176"/>
      <c r="F2030" s="144"/>
      <c r="G2030" s="289"/>
      <c r="H2030" s="176"/>
      <c r="I2030" s="147"/>
    </row>
    <row r="2031" customFormat="false" ht="15.75" hidden="false" customHeight="true" outlineLevel="0" collapsed="false">
      <c r="A2031" s="233" t="s">
        <v>1560</v>
      </c>
      <c r="B2031" s="355"/>
      <c r="D2031" s="149"/>
      <c r="E2031" s="176"/>
      <c r="F2031" s="144"/>
      <c r="G2031" s="289"/>
      <c r="H2031" s="176" t="s">
        <v>1703</v>
      </c>
      <c r="I2031" s="147"/>
    </row>
    <row r="2032" customFormat="false" ht="15.75" hidden="false" customHeight="true" outlineLevel="0" collapsed="false">
      <c r="A2032" s="233"/>
      <c r="B2032" s="234"/>
      <c r="D2032" s="149"/>
      <c r="E2032" s="176"/>
      <c r="F2032" s="144"/>
      <c r="G2032" s="289"/>
      <c r="H2032" s="176" t="n">
        <v>1</v>
      </c>
      <c r="I2032" s="147"/>
    </row>
    <row r="2033" customFormat="false" ht="15.75" hidden="false" customHeight="true" outlineLevel="0" collapsed="false">
      <c r="A2033" s="190"/>
      <c r="B2033" s="160" t="s">
        <v>1158</v>
      </c>
      <c r="D2033" s="149"/>
      <c r="E2033" s="287"/>
      <c r="G2033" s="178"/>
      <c r="H2033" s="209" t="n">
        <f aca="false">SUM(H2032:H2032)</f>
        <v>1</v>
      </c>
      <c r="I2033" s="147"/>
    </row>
    <row r="2034" customFormat="false" ht="15.75" hidden="false" customHeight="true" outlineLevel="0" collapsed="false">
      <c r="A2034" s="233"/>
      <c r="B2034" s="168"/>
      <c r="C2034" s="399"/>
      <c r="D2034" s="400"/>
      <c r="E2034" s="176"/>
      <c r="F2034" s="144"/>
      <c r="G2034" s="289"/>
      <c r="H2034" s="176"/>
      <c r="I2034" s="147"/>
    </row>
    <row r="2035" customFormat="false" ht="37.5" hidden="false" customHeight="true" outlineLevel="0" collapsed="false">
      <c r="A2035" s="233" t="s">
        <v>441</v>
      </c>
      <c r="B2035" s="168" t="s">
        <v>442</v>
      </c>
      <c r="C2035" s="399" t="s">
        <v>1100</v>
      </c>
      <c r="D2035" s="400" t="n">
        <f aca="false">H2038</f>
        <v>2</v>
      </c>
      <c r="E2035" s="176"/>
      <c r="F2035" s="144"/>
      <c r="G2035" s="289"/>
      <c r="H2035" s="176"/>
      <c r="I2035" s="147"/>
    </row>
    <row r="2036" customFormat="false" ht="15.75" hidden="false" customHeight="true" outlineLevel="0" collapsed="false">
      <c r="A2036" s="233" t="s">
        <v>1560</v>
      </c>
      <c r="B2036" s="355"/>
      <c r="D2036" s="149"/>
      <c r="E2036" s="176"/>
      <c r="F2036" s="144"/>
      <c r="G2036" s="289"/>
      <c r="H2036" s="176" t="s">
        <v>1703</v>
      </c>
      <c r="I2036" s="147"/>
    </row>
    <row r="2037" customFormat="false" ht="15.75" hidden="false" customHeight="true" outlineLevel="0" collapsed="false">
      <c r="A2037" s="233"/>
      <c r="B2037" s="234"/>
      <c r="D2037" s="149"/>
      <c r="E2037" s="176"/>
      <c r="F2037" s="144"/>
      <c r="G2037" s="289"/>
      <c r="H2037" s="176" t="n">
        <v>2</v>
      </c>
      <c r="I2037" s="147"/>
    </row>
    <row r="2038" customFormat="false" ht="15.75" hidden="false" customHeight="true" outlineLevel="0" collapsed="false">
      <c r="A2038" s="190"/>
      <c r="B2038" s="160" t="s">
        <v>1158</v>
      </c>
      <c r="D2038" s="149"/>
      <c r="E2038" s="287"/>
      <c r="G2038" s="178"/>
      <c r="H2038" s="209" t="n">
        <f aca="false">SUM(H2037:H2037)</f>
        <v>2</v>
      </c>
      <c r="I2038" s="147"/>
    </row>
    <row r="2039" customFormat="false" ht="15.75" hidden="false" customHeight="true" outlineLevel="0" collapsed="false">
      <c r="A2039" s="233"/>
      <c r="B2039" s="168"/>
      <c r="C2039" s="399"/>
      <c r="D2039" s="400"/>
      <c r="E2039" s="176"/>
      <c r="F2039" s="144"/>
      <c r="G2039" s="289"/>
      <c r="H2039" s="176"/>
      <c r="I2039" s="147"/>
    </row>
    <row r="2040" customFormat="false" ht="15.75" hidden="false" customHeight="true" outlineLevel="0" collapsed="false">
      <c r="A2040" s="233" t="s">
        <v>443</v>
      </c>
      <c r="B2040" s="168" t="s">
        <v>1709</v>
      </c>
      <c r="C2040" s="399"/>
      <c r="D2040" s="400"/>
      <c r="E2040" s="176"/>
      <c r="F2040" s="144"/>
      <c r="G2040" s="289"/>
      <c r="H2040" s="176"/>
      <c r="I2040" s="147"/>
    </row>
    <row r="2041" customFormat="false" ht="46.5" hidden="false" customHeight="true" outlineLevel="0" collapsed="false">
      <c r="A2041" s="233" t="s">
        <v>445</v>
      </c>
      <c r="B2041" s="168" t="s">
        <v>446</v>
      </c>
      <c r="C2041" s="399" t="s">
        <v>1398</v>
      </c>
      <c r="D2041" s="400" t="n">
        <f aca="false">H2044</f>
        <v>5</v>
      </c>
      <c r="E2041" s="176"/>
      <c r="F2041" s="144"/>
      <c r="G2041" s="289"/>
      <c r="H2041" s="176"/>
      <c r="I2041" s="147"/>
    </row>
    <row r="2042" customFormat="false" ht="15.75" hidden="false" customHeight="true" outlineLevel="0" collapsed="false">
      <c r="A2042" s="233" t="s">
        <v>1560</v>
      </c>
      <c r="B2042" s="355"/>
      <c r="D2042" s="149"/>
      <c r="E2042" s="176"/>
      <c r="F2042" s="144"/>
      <c r="G2042" s="289"/>
      <c r="H2042" s="176" t="s">
        <v>1703</v>
      </c>
      <c r="I2042" s="147"/>
    </row>
    <row r="2043" customFormat="false" ht="15.75" hidden="false" customHeight="true" outlineLevel="0" collapsed="false">
      <c r="A2043" s="233"/>
      <c r="B2043" s="234"/>
      <c r="D2043" s="149"/>
      <c r="E2043" s="176"/>
      <c r="F2043" s="144"/>
      <c r="G2043" s="289"/>
      <c r="H2043" s="176" t="n">
        <v>5</v>
      </c>
      <c r="I2043" s="147"/>
    </row>
    <row r="2044" customFormat="false" ht="15.75" hidden="false" customHeight="true" outlineLevel="0" collapsed="false">
      <c r="A2044" s="190"/>
      <c r="B2044" s="160" t="s">
        <v>1158</v>
      </c>
      <c r="D2044" s="149"/>
      <c r="E2044" s="287"/>
      <c r="G2044" s="178"/>
      <c r="H2044" s="209" t="n">
        <f aca="false">SUM(H2043:H2043)</f>
        <v>5</v>
      </c>
      <c r="I2044" s="147"/>
    </row>
    <row r="2045" customFormat="false" ht="15.75" hidden="false" customHeight="true" outlineLevel="0" collapsed="false">
      <c r="A2045" s="233"/>
      <c r="B2045" s="168"/>
      <c r="C2045" s="399"/>
      <c r="D2045" s="400"/>
      <c r="E2045" s="176"/>
      <c r="F2045" s="144"/>
      <c r="G2045" s="289"/>
      <c r="H2045" s="176"/>
      <c r="I2045" s="147"/>
    </row>
    <row r="2046" customFormat="false" ht="36" hidden="false" customHeight="true" outlineLevel="0" collapsed="false">
      <c r="A2046" s="233" t="s">
        <v>447</v>
      </c>
      <c r="B2046" s="168" t="s">
        <v>448</v>
      </c>
      <c r="C2046" s="399" t="s">
        <v>1100</v>
      </c>
      <c r="D2046" s="400" t="n">
        <f aca="false">H2049</f>
        <v>1</v>
      </c>
      <c r="E2046" s="176"/>
      <c r="F2046" s="144"/>
      <c r="G2046" s="289"/>
      <c r="H2046" s="176"/>
      <c r="I2046" s="147"/>
    </row>
    <row r="2047" customFormat="false" ht="15.75" hidden="false" customHeight="true" outlineLevel="0" collapsed="false">
      <c r="A2047" s="233" t="s">
        <v>1560</v>
      </c>
      <c r="B2047" s="355"/>
      <c r="D2047" s="149"/>
      <c r="E2047" s="176"/>
      <c r="F2047" s="144"/>
      <c r="G2047" s="289"/>
      <c r="H2047" s="176" t="s">
        <v>1703</v>
      </c>
      <c r="I2047" s="147"/>
    </row>
    <row r="2048" customFormat="false" ht="15.75" hidden="false" customHeight="true" outlineLevel="0" collapsed="false">
      <c r="A2048" s="233"/>
      <c r="B2048" s="234"/>
      <c r="D2048" s="149"/>
      <c r="E2048" s="176"/>
      <c r="F2048" s="144"/>
      <c r="G2048" s="289"/>
      <c r="H2048" s="176" t="n">
        <v>1</v>
      </c>
      <c r="I2048" s="147"/>
    </row>
    <row r="2049" customFormat="false" ht="15.75" hidden="false" customHeight="true" outlineLevel="0" collapsed="false">
      <c r="A2049" s="190"/>
      <c r="B2049" s="160" t="s">
        <v>1158</v>
      </c>
      <c r="D2049" s="149"/>
      <c r="E2049" s="287"/>
      <c r="G2049" s="178"/>
      <c r="H2049" s="209" t="n">
        <f aca="false">SUM(H2048:H2048)</f>
        <v>1</v>
      </c>
      <c r="I2049" s="147"/>
    </row>
    <row r="2050" customFormat="false" ht="15.75" hidden="false" customHeight="true" outlineLevel="0" collapsed="false">
      <c r="A2050" s="233"/>
      <c r="B2050" s="168"/>
      <c r="C2050" s="399"/>
      <c r="D2050" s="400"/>
      <c r="E2050" s="176"/>
      <c r="F2050" s="144"/>
      <c r="G2050" s="289"/>
      <c r="H2050" s="176"/>
      <c r="I2050" s="147"/>
    </row>
    <row r="2051" customFormat="false" ht="42.75" hidden="false" customHeight="true" outlineLevel="0" collapsed="false">
      <c r="A2051" s="233" t="s">
        <v>449</v>
      </c>
      <c r="B2051" s="168" t="s">
        <v>450</v>
      </c>
      <c r="C2051" s="399" t="s">
        <v>1100</v>
      </c>
      <c r="D2051" s="400" t="n">
        <f aca="false">H2054</f>
        <v>4</v>
      </c>
      <c r="E2051" s="176"/>
      <c r="F2051" s="144"/>
      <c r="G2051" s="289"/>
      <c r="H2051" s="176"/>
      <c r="I2051" s="147"/>
    </row>
    <row r="2052" customFormat="false" ht="15.75" hidden="false" customHeight="true" outlineLevel="0" collapsed="false">
      <c r="A2052" s="233" t="s">
        <v>1560</v>
      </c>
      <c r="B2052" s="355"/>
      <c r="D2052" s="149"/>
      <c r="E2052" s="176"/>
      <c r="F2052" s="144"/>
      <c r="G2052" s="289"/>
      <c r="H2052" s="176" t="s">
        <v>1703</v>
      </c>
      <c r="I2052" s="147"/>
    </row>
    <row r="2053" customFormat="false" ht="15.75" hidden="false" customHeight="true" outlineLevel="0" collapsed="false">
      <c r="A2053" s="233"/>
      <c r="B2053" s="234"/>
      <c r="D2053" s="149"/>
      <c r="E2053" s="176"/>
      <c r="F2053" s="144"/>
      <c r="G2053" s="289"/>
      <c r="H2053" s="176" t="n">
        <v>4</v>
      </c>
      <c r="I2053" s="147"/>
    </row>
    <row r="2054" customFormat="false" ht="15.75" hidden="false" customHeight="true" outlineLevel="0" collapsed="false">
      <c r="A2054" s="190"/>
      <c r="B2054" s="160" t="s">
        <v>1158</v>
      </c>
      <c r="D2054" s="149"/>
      <c r="E2054" s="287"/>
      <c r="G2054" s="178"/>
      <c r="H2054" s="209" t="n">
        <f aca="false">SUM(H2053:H2053)</f>
        <v>4</v>
      </c>
      <c r="I2054" s="147"/>
    </row>
    <row r="2055" customFormat="false" ht="15.75" hidden="false" customHeight="true" outlineLevel="0" collapsed="false">
      <c r="A2055" s="233"/>
      <c r="B2055" s="168"/>
      <c r="C2055" s="399"/>
      <c r="D2055" s="400"/>
      <c r="E2055" s="176"/>
      <c r="F2055" s="144"/>
      <c r="G2055" s="289"/>
      <c r="H2055" s="176"/>
      <c r="I2055" s="147"/>
    </row>
    <row r="2056" customFormat="false" ht="33.75" hidden="false" customHeight="true" outlineLevel="0" collapsed="false">
      <c r="A2056" s="233" t="s">
        <v>451</v>
      </c>
      <c r="B2056" s="168" t="s">
        <v>452</v>
      </c>
      <c r="C2056" s="399" t="s">
        <v>1100</v>
      </c>
      <c r="D2056" s="400" t="n">
        <f aca="false">H2059</f>
        <v>4</v>
      </c>
      <c r="E2056" s="176"/>
      <c r="F2056" s="401"/>
      <c r="G2056" s="344"/>
      <c r="H2056" s="209"/>
      <c r="I2056" s="147"/>
    </row>
    <row r="2057" customFormat="false" ht="15.75" hidden="false" customHeight="true" outlineLevel="0" collapsed="false">
      <c r="A2057" s="233" t="s">
        <v>1560</v>
      </c>
      <c r="B2057" s="355"/>
      <c r="D2057" s="149"/>
      <c r="E2057" s="176"/>
      <c r="F2057" s="144"/>
      <c r="G2057" s="289"/>
      <c r="H2057" s="176" t="s">
        <v>1703</v>
      </c>
      <c r="I2057" s="147"/>
    </row>
    <row r="2058" customFormat="false" ht="15.75" hidden="false" customHeight="true" outlineLevel="0" collapsed="false">
      <c r="A2058" s="233"/>
      <c r="B2058" s="234"/>
      <c r="D2058" s="149"/>
      <c r="E2058" s="176"/>
      <c r="F2058" s="144"/>
      <c r="G2058" s="289"/>
      <c r="H2058" s="176" t="n">
        <v>4</v>
      </c>
      <c r="I2058" s="147"/>
    </row>
    <row r="2059" customFormat="false" ht="15.75" hidden="false" customHeight="true" outlineLevel="0" collapsed="false">
      <c r="A2059" s="190"/>
      <c r="B2059" s="160" t="s">
        <v>1158</v>
      </c>
      <c r="D2059" s="149"/>
      <c r="E2059" s="287"/>
      <c r="G2059" s="178"/>
      <c r="H2059" s="209" t="n">
        <f aca="false">SUM(H2058:H2058)</f>
        <v>4</v>
      </c>
      <c r="I2059" s="147"/>
    </row>
    <row r="2060" customFormat="false" ht="15.75" hidden="false" customHeight="true" outlineLevel="0" collapsed="false">
      <c r="A2060" s="233"/>
      <c r="B2060" s="168"/>
      <c r="C2060" s="399"/>
      <c r="D2060" s="400"/>
      <c r="E2060" s="176"/>
      <c r="F2060" s="401"/>
      <c r="G2060" s="344"/>
      <c r="H2060" s="209"/>
      <c r="I2060" s="147"/>
    </row>
    <row r="2061" customFormat="false" ht="15.75" hidden="false" customHeight="true" outlineLevel="0" collapsed="false">
      <c r="A2061" s="233" t="s">
        <v>453</v>
      </c>
      <c r="B2061" s="168" t="s">
        <v>454</v>
      </c>
      <c r="C2061" s="399" t="s">
        <v>1100</v>
      </c>
      <c r="D2061" s="400" t="n">
        <f aca="false">H2064</f>
        <v>2</v>
      </c>
      <c r="E2061" s="176"/>
      <c r="F2061" s="144"/>
      <c r="G2061" s="180"/>
      <c r="H2061" s="270"/>
      <c r="I2061" s="147"/>
    </row>
    <row r="2062" customFormat="false" ht="15.75" hidden="false" customHeight="true" outlineLevel="0" collapsed="false">
      <c r="A2062" s="233" t="s">
        <v>1560</v>
      </c>
      <c r="B2062" s="355"/>
      <c r="D2062" s="149"/>
      <c r="E2062" s="176"/>
      <c r="F2062" s="144"/>
      <c r="G2062" s="289"/>
      <c r="H2062" s="176" t="s">
        <v>1703</v>
      </c>
      <c r="I2062" s="147"/>
    </row>
    <row r="2063" customFormat="false" ht="15.75" hidden="false" customHeight="true" outlineLevel="0" collapsed="false">
      <c r="A2063" s="233"/>
      <c r="B2063" s="234"/>
      <c r="D2063" s="149"/>
      <c r="E2063" s="176"/>
      <c r="F2063" s="144"/>
      <c r="G2063" s="289"/>
      <c r="H2063" s="176" t="n">
        <v>2</v>
      </c>
      <c r="I2063" s="147"/>
    </row>
    <row r="2064" customFormat="false" ht="15.75" hidden="false" customHeight="true" outlineLevel="0" collapsed="false">
      <c r="A2064" s="190"/>
      <c r="B2064" s="160" t="s">
        <v>1158</v>
      </c>
      <c r="D2064" s="149"/>
      <c r="E2064" s="287"/>
      <c r="G2064" s="178"/>
      <c r="H2064" s="209" t="n">
        <f aca="false">SUM(H2063:H2063)</f>
        <v>2</v>
      </c>
      <c r="I2064" s="147"/>
    </row>
    <row r="2065" customFormat="false" ht="15.75" hidden="false" customHeight="true" outlineLevel="0" collapsed="false">
      <c r="A2065" s="233"/>
      <c r="B2065" s="168"/>
      <c r="C2065" s="399"/>
      <c r="D2065" s="400"/>
      <c r="E2065" s="176"/>
      <c r="F2065" s="144"/>
      <c r="G2065" s="180"/>
      <c r="H2065" s="270"/>
      <c r="I2065" s="147"/>
    </row>
    <row r="2066" customFormat="false" ht="15.75" hidden="false" customHeight="true" outlineLevel="0" collapsed="false">
      <c r="A2066" s="233"/>
      <c r="B2066" s="168"/>
      <c r="C2066" s="399"/>
      <c r="D2066" s="400"/>
      <c r="E2066" s="176"/>
      <c r="F2066" s="144"/>
      <c r="G2066" s="180"/>
      <c r="H2066" s="270"/>
      <c r="I2066" s="147"/>
    </row>
    <row r="2067" customFormat="false" ht="48.75" hidden="false" customHeight="true" outlineLevel="0" collapsed="false">
      <c r="A2067" s="233" t="s">
        <v>455</v>
      </c>
      <c r="B2067" s="168" t="s">
        <v>456</v>
      </c>
      <c r="C2067" s="399" t="s">
        <v>1364</v>
      </c>
      <c r="D2067" s="400" t="n">
        <f aca="false">H2070</f>
        <v>1</v>
      </c>
      <c r="E2067" s="176"/>
      <c r="F2067" s="144"/>
      <c r="G2067" s="180"/>
      <c r="H2067" s="270"/>
      <c r="I2067" s="147"/>
    </row>
    <row r="2068" customFormat="false" ht="15.75" hidden="false" customHeight="true" outlineLevel="0" collapsed="false">
      <c r="A2068" s="233" t="s">
        <v>1560</v>
      </c>
      <c r="B2068" s="355"/>
      <c r="D2068" s="149"/>
      <c r="E2068" s="176"/>
      <c r="F2068" s="144"/>
      <c r="G2068" s="289"/>
      <c r="H2068" s="176" t="s">
        <v>1703</v>
      </c>
      <c r="I2068" s="147"/>
    </row>
    <row r="2069" customFormat="false" ht="15.75" hidden="false" customHeight="true" outlineLevel="0" collapsed="false">
      <c r="A2069" s="233"/>
      <c r="B2069" s="234"/>
      <c r="D2069" s="149"/>
      <c r="E2069" s="176"/>
      <c r="F2069" s="144"/>
      <c r="G2069" s="289"/>
      <c r="H2069" s="176" t="n">
        <v>1</v>
      </c>
      <c r="I2069" s="147"/>
    </row>
    <row r="2070" customFormat="false" ht="15.75" hidden="false" customHeight="true" outlineLevel="0" collapsed="false">
      <c r="A2070" s="190"/>
      <c r="B2070" s="160" t="s">
        <v>1158</v>
      </c>
      <c r="D2070" s="149"/>
      <c r="E2070" s="287"/>
      <c r="G2070" s="178"/>
      <c r="H2070" s="209" t="n">
        <f aca="false">SUM(H2069:H2069)</f>
        <v>1</v>
      </c>
      <c r="I2070" s="147"/>
    </row>
    <row r="2071" customFormat="false" ht="15.75" hidden="false" customHeight="true" outlineLevel="0" collapsed="false">
      <c r="A2071" s="233"/>
      <c r="B2071" s="168"/>
      <c r="C2071" s="399"/>
      <c r="D2071" s="400"/>
      <c r="E2071" s="176"/>
      <c r="F2071" s="144"/>
      <c r="G2071" s="180"/>
      <c r="H2071" s="270"/>
      <c r="I2071" s="147"/>
    </row>
    <row r="2072" customFormat="false" ht="39" hidden="false" customHeight="true" outlineLevel="0" collapsed="false">
      <c r="A2072" s="233" t="s">
        <v>457</v>
      </c>
      <c r="B2072" s="168" t="s">
        <v>458</v>
      </c>
      <c r="C2072" s="399" t="s">
        <v>1398</v>
      </c>
      <c r="D2072" s="400" t="n">
        <f aca="false">H2075</f>
        <v>1</v>
      </c>
      <c r="E2072" s="176"/>
      <c r="F2072" s="144"/>
      <c r="G2072" s="289"/>
      <c r="H2072" s="176"/>
      <c r="I2072" s="147"/>
    </row>
    <row r="2073" customFormat="false" ht="17.25" hidden="false" customHeight="true" outlineLevel="0" collapsed="false">
      <c r="A2073" s="233" t="s">
        <v>1560</v>
      </c>
      <c r="B2073" s="355"/>
      <c r="D2073" s="149"/>
      <c r="E2073" s="176"/>
      <c r="F2073" s="144"/>
      <c r="G2073" s="289"/>
      <c r="H2073" s="176" t="s">
        <v>1703</v>
      </c>
      <c r="I2073" s="147"/>
    </row>
    <row r="2074" customFormat="false" ht="15.75" hidden="false" customHeight="true" outlineLevel="0" collapsed="false">
      <c r="A2074" s="233"/>
      <c r="B2074" s="234"/>
      <c r="D2074" s="149"/>
      <c r="E2074" s="176"/>
      <c r="F2074" s="144"/>
      <c r="G2074" s="289"/>
      <c r="H2074" s="176" t="n">
        <v>1</v>
      </c>
      <c r="I2074" s="147"/>
    </row>
    <row r="2075" customFormat="false" ht="15.75" hidden="false" customHeight="true" outlineLevel="0" collapsed="false">
      <c r="A2075" s="190"/>
      <c r="B2075" s="160" t="s">
        <v>1158</v>
      </c>
      <c r="D2075" s="149"/>
      <c r="E2075" s="287"/>
      <c r="G2075" s="178"/>
      <c r="H2075" s="209" t="n">
        <f aca="false">SUM(H2074:H2074)</f>
        <v>1</v>
      </c>
      <c r="I2075" s="147"/>
    </row>
    <row r="2076" customFormat="false" ht="15.75" hidden="false" customHeight="true" outlineLevel="0" collapsed="false">
      <c r="D2076" s="149"/>
      <c r="E2076" s="176"/>
      <c r="F2076" s="196"/>
      <c r="G2076" s="246"/>
      <c r="H2076" s="270"/>
      <c r="I2076" s="147"/>
    </row>
    <row r="2077" customFormat="false" ht="15.75" hidden="false" customHeight="true" outlineLevel="0" collapsed="false">
      <c r="A2077" s="150" t="s">
        <v>1710</v>
      </c>
      <c r="B2077" s="151" t="s">
        <v>459</v>
      </c>
      <c r="C2077" s="152"/>
      <c r="D2077" s="149"/>
      <c r="E2077" s="149"/>
      <c r="F2077" s="152"/>
      <c r="G2077" s="180"/>
      <c r="H2077" s="208"/>
      <c r="I2077" s="147"/>
    </row>
    <row r="2078" customFormat="false" ht="15.75" hidden="false" customHeight="true" outlineLevel="0" collapsed="false">
      <c r="A2078" s="150"/>
      <c r="B2078" s="151"/>
      <c r="D2078" s="149"/>
      <c r="E2078" s="149"/>
      <c r="F2078" s="144"/>
      <c r="G2078" s="289"/>
      <c r="H2078" s="287"/>
      <c r="I2078" s="147"/>
    </row>
    <row r="2079" customFormat="false" ht="15.75" hidden="false" customHeight="true" outlineLevel="0" collapsed="false">
      <c r="A2079" s="150" t="s">
        <v>460</v>
      </c>
      <c r="B2079" s="151" t="s">
        <v>1711</v>
      </c>
      <c r="C2079" s="152"/>
      <c r="D2079" s="149"/>
      <c r="E2079" s="149"/>
      <c r="F2079" s="152"/>
      <c r="G2079" s="180"/>
      <c r="H2079" s="208"/>
      <c r="I2079" s="147"/>
    </row>
    <row r="2080" customFormat="false" ht="15" hidden="false" customHeight="false" outlineLevel="0" collapsed="false">
      <c r="A2080" s="150"/>
      <c r="B2080" s="142"/>
      <c r="D2080" s="149"/>
      <c r="E2080" s="149"/>
      <c r="F2080" s="144"/>
      <c r="G2080" s="289"/>
      <c r="H2080" s="287"/>
      <c r="I2080" s="147"/>
    </row>
    <row r="2081" customFormat="false" ht="69" hidden="false" customHeight="true" outlineLevel="0" collapsed="false">
      <c r="A2081" s="142" t="s">
        <v>462</v>
      </c>
      <c r="B2081" s="168" t="s">
        <v>463</v>
      </c>
      <c r="C2081" s="382" t="s">
        <v>1364</v>
      </c>
      <c r="D2081" s="400" t="n">
        <f aca="false">H2084</f>
        <v>1</v>
      </c>
      <c r="E2081" s="176"/>
      <c r="F2081" s="381"/>
      <c r="G2081" s="402"/>
      <c r="H2081" s="383"/>
      <c r="I2081" s="147"/>
    </row>
    <row r="2082" customFormat="false" ht="15.75" hidden="false" customHeight="true" outlineLevel="0" collapsed="false">
      <c r="A2082" s="233" t="s">
        <v>1560</v>
      </c>
      <c r="B2082" s="168"/>
      <c r="D2082" s="149"/>
      <c r="E2082" s="176"/>
      <c r="F2082" s="187"/>
      <c r="G2082" s="178"/>
      <c r="H2082" s="176" t="s">
        <v>1703</v>
      </c>
      <c r="I2082" s="147"/>
    </row>
    <row r="2083" customFormat="false" ht="15.75" hidden="false" customHeight="true" outlineLevel="0" collapsed="false">
      <c r="B2083" s="234"/>
      <c r="D2083" s="149"/>
      <c r="E2083" s="176"/>
      <c r="F2083" s="178"/>
      <c r="G2083" s="178"/>
      <c r="H2083" s="403" t="n">
        <v>1</v>
      </c>
      <c r="I2083" s="147"/>
    </row>
    <row r="2084" customFormat="false" ht="15.75" hidden="false" customHeight="true" outlineLevel="0" collapsed="false">
      <c r="A2084" s="190"/>
      <c r="B2084" s="160" t="s">
        <v>1712</v>
      </c>
      <c r="C2084" s="161"/>
      <c r="D2084" s="251"/>
      <c r="E2084" s="176"/>
      <c r="F2084" s="288"/>
      <c r="G2084" s="178"/>
      <c r="H2084" s="209" t="n">
        <f aca="false">ROUND(SUM(H2083),2)</f>
        <v>1</v>
      </c>
      <c r="I2084" s="147"/>
    </row>
    <row r="2085" customFormat="false" ht="15" hidden="false" customHeight="false" outlineLevel="0" collapsed="false">
      <c r="D2085" s="149"/>
      <c r="E2085" s="176"/>
      <c r="F2085" s="196"/>
      <c r="G2085" s="246"/>
      <c r="H2085" s="270"/>
      <c r="I2085" s="147"/>
    </row>
    <row r="2086" customFormat="false" ht="78.75" hidden="false" customHeight="true" outlineLevel="0" collapsed="false">
      <c r="A2086" s="142" t="s">
        <v>464</v>
      </c>
      <c r="B2086" s="168" t="s">
        <v>1713</v>
      </c>
      <c r="C2086" s="382" t="s">
        <v>1364</v>
      </c>
      <c r="D2086" s="400" t="n">
        <f aca="false">H2089</f>
        <v>1</v>
      </c>
      <c r="E2086" s="176"/>
      <c r="F2086" s="381"/>
      <c r="G2086" s="402"/>
      <c r="H2086" s="383"/>
      <c r="I2086" s="147"/>
    </row>
    <row r="2087" customFormat="false" ht="15.75" hidden="false" customHeight="true" outlineLevel="0" collapsed="false">
      <c r="A2087" s="233" t="s">
        <v>1560</v>
      </c>
      <c r="B2087" s="168"/>
      <c r="D2087" s="149"/>
      <c r="E2087" s="176"/>
      <c r="F2087" s="187"/>
      <c r="G2087" s="178"/>
      <c r="H2087" s="176" t="s">
        <v>1703</v>
      </c>
      <c r="I2087" s="147"/>
    </row>
    <row r="2088" customFormat="false" ht="15.75" hidden="false" customHeight="true" outlineLevel="0" collapsed="false">
      <c r="B2088" s="234"/>
      <c r="D2088" s="149"/>
      <c r="E2088" s="176"/>
      <c r="F2088" s="178"/>
      <c r="G2088" s="178"/>
      <c r="H2088" s="403" t="n">
        <v>1</v>
      </c>
      <c r="I2088" s="147"/>
    </row>
    <row r="2089" customFormat="false" ht="15.75" hidden="false" customHeight="true" outlineLevel="0" collapsed="false">
      <c r="A2089" s="190"/>
      <c r="B2089" s="160" t="s">
        <v>1712</v>
      </c>
      <c r="C2089" s="161"/>
      <c r="D2089" s="251"/>
      <c r="E2089" s="176"/>
      <c r="F2089" s="288"/>
      <c r="G2089" s="178"/>
      <c r="H2089" s="209" t="n">
        <f aca="false">ROUND(SUM(H2088),2)</f>
        <v>1</v>
      </c>
      <c r="I2089" s="147"/>
    </row>
    <row r="2090" customFormat="false" ht="15" hidden="false" customHeight="false" outlineLevel="0" collapsed="false">
      <c r="D2090" s="149"/>
      <c r="E2090" s="176"/>
      <c r="F2090" s="196"/>
      <c r="G2090" s="246"/>
      <c r="H2090" s="270"/>
      <c r="I2090" s="147"/>
    </row>
    <row r="2091" customFormat="false" ht="72.75" hidden="false" customHeight="true" outlineLevel="0" collapsed="false">
      <c r="A2091" s="142" t="s">
        <v>466</v>
      </c>
      <c r="B2091" s="168" t="s">
        <v>467</v>
      </c>
      <c r="C2091" s="382" t="s">
        <v>1364</v>
      </c>
      <c r="D2091" s="400" t="n">
        <f aca="false">H2094</f>
        <v>1</v>
      </c>
      <c r="E2091" s="176"/>
      <c r="F2091" s="381"/>
      <c r="G2091" s="402"/>
      <c r="H2091" s="383"/>
      <c r="I2091" s="147"/>
    </row>
    <row r="2092" customFormat="false" ht="15.75" hidden="false" customHeight="true" outlineLevel="0" collapsed="false">
      <c r="A2092" s="233" t="s">
        <v>1560</v>
      </c>
      <c r="B2092" s="168"/>
      <c r="D2092" s="149"/>
      <c r="E2092" s="176"/>
      <c r="F2092" s="187"/>
      <c r="G2092" s="178"/>
      <c r="H2092" s="176" t="s">
        <v>1703</v>
      </c>
      <c r="I2092" s="147"/>
    </row>
    <row r="2093" customFormat="false" ht="15.75" hidden="false" customHeight="true" outlineLevel="0" collapsed="false">
      <c r="B2093" s="234"/>
      <c r="D2093" s="149"/>
      <c r="E2093" s="176"/>
      <c r="F2093" s="178"/>
      <c r="G2093" s="178"/>
      <c r="H2093" s="403" t="n">
        <v>1</v>
      </c>
      <c r="I2093" s="147"/>
    </row>
    <row r="2094" customFormat="false" ht="15.75" hidden="false" customHeight="true" outlineLevel="0" collapsed="false">
      <c r="A2094" s="190"/>
      <c r="C2094" s="161"/>
      <c r="D2094" s="251"/>
      <c r="E2094" s="176"/>
      <c r="F2094" s="288"/>
      <c r="G2094" s="178"/>
      <c r="H2094" s="209" t="n">
        <f aca="false">ROUND(SUM(H2093),2)</f>
        <v>1</v>
      </c>
      <c r="I2094" s="147"/>
    </row>
    <row r="2095" customFormat="false" ht="15" hidden="false" customHeight="false" outlineLevel="0" collapsed="false">
      <c r="B2095" s="160" t="s">
        <v>1712</v>
      </c>
      <c r="D2095" s="149"/>
      <c r="E2095" s="176"/>
      <c r="F2095" s="196"/>
      <c r="G2095" s="246"/>
      <c r="H2095" s="270"/>
      <c r="I2095" s="147"/>
    </row>
    <row r="2096" customFormat="false" ht="15" hidden="false" customHeight="false" outlineLevel="0" collapsed="false">
      <c r="A2096" s="142" t="s">
        <v>468</v>
      </c>
      <c r="C2096" s="382" t="s">
        <v>1364</v>
      </c>
      <c r="D2096" s="400" t="n">
        <f aca="false">H2099</f>
        <v>1</v>
      </c>
      <c r="E2096" s="176"/>
      <c r="F2096" s="381"/>
      <c r="G2096" s="402"/>
      <c r="H2096" s="383"/>
      <c r="I2096" s="147"/>
    </row>
    <row r="2097" customFormat="false" ht="74.25" hidden="false" customHeight="true" outlineLevel="0" collapsed="false">
      <c r="A2097" s="233" t="s">
        <v>1560</v>
      </c>
      <c r="B2097" s="168" t="s">
        <v>469</v>
      </c>
      <c r="D2097" s="149"/>
      <c r="E2097" s="176"/>
      <c r="F2097" s="187"/>
      <c r="G2097" s="178"/>
      <c r="H2097" s="176" t="s">
        <v>1703</v>
      </c>
      <c r="I2097" s="147"/>
    </row>
    <row r="2098" customFormat="false" ht="15.75" hidden="false" customHeight="true" outlineLevel="0" collapsed="false">
      <c r="B2098" s="234"/>
      <c r="D2098" s="149"/>
      <c r="E2098" s="176"/>
      <c r="F2098" s="178"/>
      <c r="G2098" s="178"/>
      <c r="H2098" s="403" t="n">
        <v>1</v>
      </c>
      <c r="I2098" s="147"/>
    </row>
    <row r="2099" customFormat="false" ht="15.75" hidden="false" customHeight="true" outlineLevel="0" collapsed="false">
      <c r="A2099" s="190"/>
      <c r="B2099" s="160" t="s">
        <v>1712</v>
      </c>
      <c r="C2099" s="161"/>
      <c r="D2099" s="251"/>
      <c r="E2099" s="176"/>
      <c r="F2099" s="288"/>
      <c r="G2099" s="178"/>
      <c r="H2099" s="209" t="n">
        <f aca="false">ROUND(SUM(H2098),2)</f>
        <v>1</v>
      </c>
      <c r="I2099" s="147"/>
    </row>
    <row r="2100" customFormat="false" ht="15" hidden="false" customHeight="false" outlineLevel="0" collapsed="false">
      <c r="D2100" s="149"/>
      <c r="E2100" s="176"/>
      <c r="F2100" s="196"/>
      <c r="G2100" s="246"/>
      <c r="H2100" s="270"/>
      <c r="I2100" s="147"/>
    </row>
    <row r="2101" customFormat="false" ht="71.25" hidden="false" customHeight="true" outlineLevel="0" collapsed="false">
      <c r="A2101" s="150" t="s">
        <v>470</v>
      </c>
      <c r="B2101" s="168" t="s">
        <v>471</v>
      </c>
      <c r="C2101" s="382" t="s">
        <v>1364</v>
      </c>
      <c r="D2101" s="400" t="n">
        <f aca="false">H2104</f>
        <v>1</v>
      </c>
      <c r="E2101" s="176"/>
      <c r="F2101" s="381"/>
      <c r="G2101" s="402"/>
      <c r="H2101" s="383"/>
      <c r="I2101" s="147"/>
    </row>
    <row r="2102" customFormat="false" ht="15.75" hidden="false" customHeight="true" outlineLevel="0" collapsed="false">
      <c r="A2102" s="233" t="s">
        <v>1560</v>
      </c>
      <c r="B2102" s="168"/>
      <c r="D2102" s="149"/>
      <c r="E2102" s="176"/>
      <c r="F2102" s="187"/>
      <c r="G2102" s="178"/>
      <c r="H2102" s="176" t="s">
        <v>1703</v>
      </c>
      <c r="I2102" s="147"/>
    </row>
    <row r="2103" customFormat="false" ht="15.75" hidden="false" customHeight="true" outlineLevel="0" collapsed="false">
      <c r="B2103" s="234"/>
      <c r="D2103" s="149"/>
      <c r="E2103" s="176"/>
      <c r="F2103" s="178"/>
      <c r="G2103" s="178"/>
      <c r="H2103" s="403" t="n">
        <v>1</v>
      </c>
      <c r="I2103" s="147"/>
    </row>
    <row r="2104" customFormat="false" ht="15.75" hidden="false" customHeight="true" outlineLevel="0" collapsed="false">
      <c r="A2104" s="190"/>
      <c r="B2104" s="160" t="s">
        <v>1712</v>
      </c>
      <c r="C2104" s="161"/>
      <c r="D2104" s="251"/>
      <c r="E2104" s="176"/>
      <c r="F2104" s="288"/>
      <c r="G2104" s="178"/>
      <c r="H2104" s="209" t="n">
        <f aca="false">ROUND(SUM(H2103),2)</f>
        <v>1</v>
      </c>
      <c r="I2104" s="147"/>
    </row>
    <row r="2105" customFormat="false" ht="15" hidden="false" customHeight="false" outlineLevel="0" collapsed="false">
      <c r="D2105" s="149"/>
      <c r="E2105" s="176"/>
      <c r="F2105" s="196"/>
      <c r="G2105" s="246"/>
      <c r="H2105" s="270"/>
      <c r="I2105" s="147"/>
    </row>
    <row r="2106" customFormat="false" ht="45" hidden="false" customHeight="false" outlineLevel="0" collapsed="false">
      <c r="A2106" s="150" t="s">
        <v>472</v>
      </c>
      <c r="B2106" s="168" t="s">
        <v>473</v>
      </c>
      <c r="C2106" s="382" t="s">
        <v>1364</v>
      </c>
      <c r="D2106" s="400" t="n">
        <f aca="false">H2109</f>
        <v>2</v>
      </c>
      <c r="E2106" s="176"/>
      <c r="F2106" s="381"/>
      <c r="G2106" s="402"/>
      <c r="H2106" s="383"/>
      <c r="I2106" s="147"/>
    </row>
    <row r="2107" customFormat="false" ht="15.75" hidden="false" customHeight="true" outlineLevel="0" collapsed="false">
      <c r="A2107" s="233" t="s">
        <v>1560</v>
      </c>
      <c r="B2107" s="168"/>
      <c r="D2107" s="149"/>
      <c r="E2107" s="176"/>
      <c r="F2107" s="187"/>
      <c r="G2107" s="178"/>
      <c r="H2107" s="176" t="s">
        <v>1703</v>
      </c>
      <c r="I2107" s="147"/>
    </row>
    <row r="2108" customFormat="false" ht="15.75" hidden="false" customHeight="true" outlineLevel="0" collapsed="false">
      <c r="B2108" s="234"/>
      <c r="D2108" s="149"/>
      <c r="E2108" s="176"/>
      <c r="F2108" s="178"/>
      <c r="G2108" s="178"/>
      <c r="H2108" s="403" t="n">
        <v>2</v>
      </c>
      <c r="I2108" s="147"/>
    </row>
    <row r="2109" customFormat="false" ht="15.75" hidden="false" customHeight="true" outlineLevel="0" collapsed="false">
      <c r="A2109" s="190"/>
      <c r="B2109" s="160" t="s">
        <v>1712</v>
      </c>
      <c r="C2109" s="161"/>
      <c r="D2109" s="251"/>
      <c r="E2109" s="176"/>
      <c r="F2109" s="288"/>
      <c r="G2109" s="178"/>
      <c r="H2109" s="209" t="n">
        <f aca="false">ROUND(SUM(H2108),2)</f>
        <v>2</v>
      </c>
      <c r="I2109" s="147"/>
    </row>
    <row r="2110" customFormat="false" ht="15.75" hidden="false" customHeight="true" outlineLevel="0" collapsed="false">
      <c r="D2110" s="149"/>
      <c r="E2110" s="176"/>
      <c r="F2110" s="196"/>
      <c r="G2110" s="246"/>
      <c r="H2110" s="270"/>
      <c r="I2110" s="147"/>
    </row>
    <row r="2111" customFormat="false" ht="45" hidden="false" customHeight="false" outlineLevel="0" collapsed="false">
      <c r="A2111" s="150" t="s">
        <v>474</v>
      </c>
      <c r="B2111" s="168" t="s">
        <v>475</v>
      </c>
      <c r="C2111" s="382" t="s">
        <v>1364</v>
      </c>
      <c r="D2111" s="400" t="n">
        <f aca="false">H2114</f>
        <v>4</v>
      </c>
      <c r="E2111" s="176"/>
      <c r="F2111" s="381"/>
      <c r="G2111" s="402"/>
      <c r="H2111" s="383"/>
      <c r="I2111" s="147"/>
    </row>
    <row r="2112" customFormat="false" ht="15.75" hidden="false" customHeight="true" outlineLevel="0" collapsed="false">
      <c r="A2112" s="233" t="s">
        <v>1560</v>
      </c>
      <c r="B2112" s="168"/>
      <c r="D2112" s="149"/>
      <c r="E2112" s="176"/>
      <c r="F2112" s="187"/>
      <c r="G2112" s="178"/>
      <c r="H2112" s="176" t="s">
        <v>1703</v>
      </c>
      <c r="I2112" s="147"/>
    </row>
    <row r="2113" customFormat="false" ht="15.75" hidden="false" customHeight="true" outlineLevel="0" collapsed="false">
      <c r="B2113" s="234"/>
      <c r="D2113" s="149"/>
      <c r="E2113" s="176"/>
      <c r="F2113" s="178"/>
      <c r="G2113" s="178"/>
      <c r="H2113" s="403" t="n">
        <v>4</v>
      </c>
      <c r="I2113" s="147"/>
    </row>
    <row r="2114" customFormat="false" ht="15" hidden="false" customHeight="false" outlineLevel="0" collapsed="false">
      <c r="A2114" s="190"/>
      <c r="B2114" s="160" t="s">
        <v>1712</v>
      </c>
      <c r="C2114" s="161"/>
      <c r="D2114" s="251"/>
      <c r="E2114" s="176"/>
      <c r="F2114" s="288"/>
      <c r="G2114" s="178"/>
      <c r="H2114" s="209" t="n">
        <f aca="false">ROUND(SUM(H2113),2)</f>
        <v>4</v>
      </c>
      <c r="I2114" s="147"/>
    </row>
    <row r="2115" customFormat="false" ht="15" hidden="false" customHeight="false" outlineLevel="0" collapsed="false">
      <c r="A2115" s="190"/>
      <c r="B2115" s="160"/>
      <c r="C2115" s="161"/>
      <c r="D2115" s="251"/>
      <c r="E2115" s="176"/>
      <c r="F2115" s="288"/>
      <c r="G2115" s="178"/>
      <c r="H2115" s="209"/>
      <c r="I2115" s="147"/>
    </row>
    <row r="2116" customFormat="false" ht="51" hidden="false" customHeight="true" outlineLevel="0" collapsed="false">
      <c r="A2116" s="150" t="s">
        <v>476</v>
      </c>
      <c r="B2116" s="168" t="s">
        <v>477</v>
      </c>
      <c r="C2116" s="404" t="s">
        <v>1364</v>
      </c>
      <c r="D2116" s="405" t="n">
        <f aca="false">H2119</f>
        <v>1</v>
      </c>
      <c r="E2116" s="176"/>
      <c r="F2116" s="288"/>
      <c r="G2116" s="178"/>
      <c r="H2116" s="209"/>
      <c r="I2116" s="147"/>
    </row>
    <row r="2117" customFormat="false" ht="15" hidden="false" customHeight="false" outlineLevel="0" collapsed="false">
      <c r="A2117" s="233" t="s">
        <v>1560</v>
      </c>
      <c r="B2117" s="168"/>
      <c r="D2117" s="149"/>
      <c r="E2117" s="176"/>
      <c r="F2117" s="187"/>
      <c r="G2117" s="178"/>
      <c r="H2117" s="176" t="s">
        <v>1703</v>
      </c>
      <c r="I2117" s="147"/>
    </row>
    <row r="2118" customFormat="false" ht="15" hidden="false" customHeight="false" outlineLevel="0" collapsed="false">
      <c r="B2118" s="234"/>
      <c r="D2118" s="149"/>
      <c r="E2118" s="176"/>
      <c r="F2118" s="178"/>
      <c r="G2118" s="178"/>
      <c r="H2118" s="403" t="n">
        <v>1</v>
      </c>
      <c r="I2118" s="147"/>
    </row>
    <row r="2119" customFormat="false" ht="15" hidden="false" customHeight="false" outlineLevel="0" collapsed="false">
      <c r="A2119" s="190"/>
      <c r="B2119" s="160" t="s">
        <v>1712</v>
      </c>
      <c r="C2119" s="161"/>
      <c r="D2119" s="251"/>
      <c r="E2119" s="176"/>
      <c r="F2119" s="288"/>
      <c r="G2119" s="178"/>
      <c r="H2119" s="209" t="n">
        <f aca="false">ROUND(SUM(H2118),2)</f>
        <v>1</v>
      </c>
      <c r="I2119" s="147"/>
    </row>
    <row r="2120" customFormat="false" ht="15.75" hidden="false" customHeight="true" outlineLevel="0" collapsed="false">
      <c r="D2120" s="149"/>
      <c r="E2120" s="176"/>
      <c r="F2120" s="196"/>
      <c r="G2120" s="246"/>
      <c r="H2120" s="270"/>
      <c r="I2120" s="147"/>
    </row>
    <row r="2121" customFormat="false" ht="15.75" hidden="false" customHeight="true" outlineLevel="0" collapsed="false">
      <c r="A2121" s="150" t="s">
        <v>478</v>
      </c>
      <c r="B2121" s="151" t="s">
        <v>479</v>
      </c>
      <c r="C2121" s="152"/>
      <c r="D2121" s="149"/>
      <c r="E2121" s="149"/>
      <c r="F2121" s="152"/>
      <c r="G2121" s="180"/>
      <c r="H2121" s="208"/>
      <c r="I2121" s="147"/>
    </row>
    <row r="2122" customFormat="false" ht="15.75" hidden="false" customHeight="true" outlineLevel="0" collapsed="false">
      <c r="A2122" s="150"/>
      <c r="B2122" s="151"/>
      <c r="D2122" s="149"/>
      <c r="E2122" s="176"/>
      <c r="F2122" s="144"/>
      <c r="G2122" s="289"/>
      <c r="H2122" s="287"/>
      <c r="I2122" s="147"/>
    </row>
    <row r="2123" customFormat="false" ht="44.25" hidden="false" customHeight="true" outlineLevel="0" collapsed="false">
      <c r="A2123" s="150" t="s">
        <v>480</v>
      </c>
      <c r="B2123" s="168" t="s">
        <v>481</v>
      </c>
      <c r="C2123" s="382" t="s">
        <v>1364</v>
      </c>
      <c r="D2123" s="400" t="n">
        <f aca="false">H2126</f>
        <v>283</v>
      </c>
      <c r="E2123" s="176"/>
      <c r="F2123" s="381"/>
      <c r="G2123" s="402"/>
      <c r="H2123" s="383"/>
      <c r="I2123" s="147"/>
    </row>
    <row r="2124" customFormat="false" ht="15.75" hidden="false" customHeight="true" outlineLevel="0" collapsed="false">
      <c r="A2124" s="233" t="s">
        <v>1560</v>
      </c>
      <c r="B2124" s="168"/>
      <c r="D2124" s="149"/>
      <c r="E2124" s="176"/>
      <c r="F2124" s="187"/>
      <c r="G2124" s="178"/>
      <c r="H2124" s="176" t="s">
        <v>1703</v>
      </c>
      <c r="I2124" s="147"/>
    </row>
    <row r="2125" customFormat="false" ht="15.75" hidden="false" customHeight="true" outlineLevel="0" collapsed="false">
      <c r="B2125" s="234"/>
      <c r="D2125" s="149"/>
      <c r="E2125" s="176"/>
      <c r="F2125" s="178"/>
      <c r="G2125" s="178"/>
      <c r="H2125" s="403" t="n">
        <v>283</v>
      </c>
      <c r="I2125" s="345"/>
    </row>
    <row r="2126" customFormat="false" ht="15.75" hidden="false" customHeight="true" outlineLevel="0" collapsed="false">
      <c r="A2126" s="190"/>
      <c r="B2126" s="160" t="s">
        <v>1712</v>
      </c>
      <c r="C2126" s="161"/>
      <c r="D2126" s="251"/>
      <c r="E2126" s="176"/>
      <c r="F2126" s="288"/>
      <c r="G2126" s="178"/>
      <c r="H2126" s="209" t="n">
        <f aca="false">ROUND(SUM(H2125),2)</f>
        <v>283</v>
      </c>
      <c r="I2126" s="147"/>
    </row>
    <row r="2127" customFormat="false" ht="15" hidden="false" customHeight="false" outlineLevel="0" collapsed="false">
      <c r="D2127" s="149"/>
      <c r="E2127" s="176"/>
      <c r="F2127" s="196"/>
      <c r="G2127" s="246"/>
      <c r="H2127" s="270"/>
      <c r="I2127" s="147"/>
    </row>
    <row r="2128" customFormat="false" ht="36.75" hidden="false" customHeight="true" outlineLevel="0" collapsed="false">
      <c r="A2128" s="150" t="s">
        <v>482</v>
      </c>
      <c r="B2128" s="168" t="s">
        <v>483</v>
      </c>
      <c r="C2128" s="382" t="s">
        <v>1364</v>
      </c>
      <c r="D2128" s="400" t="n">
        <f aca="false">H2131</f>
        <v>11</v>
      </c>
      <c r="E2128" s="176"/>
      <c r="F2128" s="381"/>
      <c r="G2128" s="402"/>
      <c r="H2128" s="383"/>
      <c r="I2128" s="147"/>
    </row>
    <row r="2129" customFormat="false" ht="15.75" hidden="false" customHeight="true" outlineLevel="0" collapsed="false">
      <c r="A2129" s="233" t="s">
        <v>1560</v>
      </c>
      <c r="B2129" s="168"/>
      <c r="D2129" s="149"/>
      <c r="E2129" s="176"/>
      <c r="F2129" s="187"/>
      <c r="G2129" s="178"/>
      <c r="H2129" s="176" t="s">
        <v>1703</v>
      </c>
      <c r="I2129" s="147"/>
    </row>
    <row r="2130" customFormat="false" ht="15.75" hidden="false" customHeight="true" outlineLevel="0" collapsed="false">
      <c r="B2130" s="234"/>
      <c r="D2130" s="149"/>
      <c r="E2130" s="176"/>
      <c r="F2130" s="178"/>
      <c r="G2130" s="178"/>
      <c r="H2130" s="403" t="n">
        <v>11</v>
      </c>
      <c r="I2130" s="147"/>
    </row>
    <row r="2131" customFormat="false" ht="15.75" hidden="false" customHeight="true" outlineLevel="0" collapsed="false">
      <c r="A2131" s="190"/>
      <c r="B2131" s="160" t="s">
        <v>1712</v>
      </c>
      <c r="C2131" s="161"/>
      <c r="D2131" s="251"/>
      <c r="E2131" s="176"/>
      <c r="F2131" s="288"/>
      <c r="G2131" s="178"/>
      <c r="H2131" s="209" t="n">
        <f aca="false">ROUND(SUM(H2130),2)</f>
        <v>11</v>
      </c>
      <c r="I2131" s="147"/>
    </row>
    <row r="2132" customFormat="false" ht="15" hidden="false" customHeight="false" outlineLevel="0" collapsed="false">
      <c r="D2132" s="149"/>
      <c r="E2132" s="176"/>
      <c r="F2132" s="196"/>
      <c r="G2132" s="246"/>
      <c r="H2132" s="270"/>
      <c r="I2132" s="147"/>
    </row>
    <row r="2133" customFormat="false" ht="15.75" hidden="false" customHeight="true" outlineLevel="0" collapsed="false">
      <c r="A2133" s="150" t="s">
        <v>484</v>
      </c>
      <c r="B2133" s="168" t="s">
        <v>485</v>
      </c>
      <c r="C2133" s="382" t="s">
        <v>1364</v>
      </c>
      <c r="D2133" s="400" t="n">
        <f aca="false">H2136</f>
        <v>240</v>
      </c>
      <c r="E2133" s="176"/>
      <c r="F2133" s="381"/>
      <c r="G2133" s="402"/>
      <c r="H2133" s="383"/>
      <c r="I2133" s="147"/>
    </row>
    <row r="2134" customFormat="false" ht="15.75" hidden="false" customHeight="true" outlineLevel="0" collapsed="false">
      <c r="A2134" s="233" t="s">
        <v>1560</v>
      </c>
      <c r="B2134" s="168"/>
      <c r="D2134" s="149"/>
      <c r="E2134" s="176"/>
      <c r="F2134" s="187"/>
      <c r="G2134" s="178"/>
      <c r="H2134" s="176" t="s">
        <v>1703</v>
      </c>
      <c r="I2134" s="147"/>
    </row>
    <row r="2135" customFormat="false" ht="15.75" hidden="false" customHeight="true" outlineLevel="0" collapsed="false">
      <c r="B2135" s="234"/>
      <c r="D2135" s="149"/>
      <c r="E2135" s="176"/>
      <c r="F2135" s="178"/>
      <c r="G2135" s="178"/>
      <c r="H2135" s="403" t="n">
        <v>240</v>
      </c>
      <c r="I2135" s="147"/>
    </row>
    <row r="2136" customFormat="false" ht="15.75" hidden="false" customHeight="true" outlineLevel="0" collapsed="false">
      <c r="A2136" s="190"/>
      <c r="B2136" s="160" t="s">
        <v>1712</v>
      </c>
      <c r="C2136" s="161"/>
      <c r="D2136" s="251"/>
      <c r="E2136" s="176"/>
      <c r="F2136" s="288"/>
      <c r="G2136" s="178"/>
      <c r="H2136" s="209" t="n">
        <f aca="false">ROUND(SUM(H2135),2)</f>
        <v>240</v>
      </c>
      <c r="I2136" s="147"/>
    </row>
    <row r="2137" customFormat="false" ht="15" hidden="false" customHeight="false" outlineLevel="0" collapsed="false">
      <c r="D2137" s="149"/>
      <c r="E2137" s="176"/>
      <c r="F2137" s="196"/>
      <c r="G2137" s="246"/>
      <c r="H2137" s="270"/>
      <c r="I2137" s="147"/>
    </row>
    <row r="2138" customFormat="false" ht="15.75" hidden="false" customHeight="true" outlineLevel="0" collapsed="false">
      <c r="A2138" s="150" t="s">
        <v>486</v>
      </c>
      <c r="B2138" s="168" t="s">
        <v>487</v>
      </c>
      <c r="C2138" s="382" t="s">
        <v>1364</v>
      </c>
      <c r="D2138" s="400" t="n">
        <f aca="false">H2141</f>
        <v>7</v>
      </c>
      <c r="E2138" s="176"/>
      <c r="F2138" s="381"/>
      <c r="G2138" s="402"/>
      <c r="H2138" s="383"/>
      <c r="I2138" s="147"/>
    </row>
    <row r="2139" customFormat="false" ht="15.75" hidden="false" customHeight="true" outlineLevel="0" collapsed="false">
      <c r="A2139" s="233" t="s">
        <v>1560</v>
      </c>
      <c r="B2139" s="168"/>
      <c r="D2139" s="149"/>
      <c r="E2139" s="176"/>
      <c r="F2139" s="187"/>
      <c r="G2139" s="178"/>
      <c r="H2139" s="176" t="s">
        <v>1703</v>
      </c>
      <c r="I2139" s="147"/>
    </row>
    <row r="2140" customFormat="false" ht="15.75" hidden="false" customHeight="true" outlineLevel="0" collapsed="false">
      <c r="B2140" s="234"/>
      <c r="D2140" s="149"/>
      <c r="E2140" s="176"/>
      <c r="F2140" s="178"/>
      <c r="G2140" s="178"/>
      <c r="H2140" s="403" t="n">
        <v>7</v>
      </c>
      <c r="I2140" s="147"/>
    </row>
    <row r="2141" customFormat="false" ht="15.75" hidden="false" customHeight="true" outlineLevel="0" collapsed="false">
      <c r="A2141" s="190"/>
      <c r="B2141" s="160" t="s">
        <v>1712</v>
      </c>
      <c r="C2141" s="161"/>
      <c r="D2141" s="251"/>
      <c r="E2141" s="176"/>
      <c r="F2141" s="288"/>
      <c r="G2141" s="178"/>
      <c r="H2141" s="209" t="n">
        <f aca="false">ROUND(SUM(H2140),2)</f>
        <v>7</v>
      </c>
      <c r="I2141" s="147"/>
    </row>
    <row r="2142" customFormat="false" ht="15" hidden="false" customHeight="false" outlineLevel="0" collapsed="false">
      <c r="D2142" s="149"/>
      <c r="E2142" s="176"/>
      <c r="F2142" s="196"/>
      <c r="G2142" s="246"/>
      <c r="H2142" s="270"/>
      <c r="I2142" s="147"/>
    </row>
    <row r="2143" customFormat="false" ht="15.75" hidden="false" customHeight="true" outlineLevel="0" collapsed="false">
      <c r="A2143" s="150" t="s">
        <v>488</v>
      </c>
      <c r="B2143" s="168" t="s">
        <v>489</v>
      </c>
      <c r="C2143" s="382" t="s">
        <v>1364</v>
      </c>
      <c r="D2143" s="400" t="n">
        <f aca="false">H2146</f>
        <v>8</v>
      </c>
      <c r="E2143" s="176"/>
      <c r="F2143" s="381"/>
      <c r="G2143" s="402"/>
      <c r="H2143" s="383"/>
      <c r="I2143" s="147"/>
    </row>
    <row r="2144" customFormat="false" ht="15.75" hidden="false" customHeight="true" outlineLevel="0" collapsed="false">
      <c r="A2144" s="233" t="s">
        <v>1560</v>
      </c>
      <c r="B2144" s="168"/>
      <c r="D2144" s="149"/>
      <c r="E2144" s="176"/>
      <c r="F2144" s="187"/>
      <c r="G2144" s="178"/>
      <c r="H2144" s="176" t="s">
        <v>1703</v>
      </c>
      <c r="I2144" s="147"/>
    </row>
    <row r="2145" customFormat="false" ht="15.75" hidden="false" customHeight="true" outlineLevel="0" collapsed="false">
      <c r="B2145" s="234"/>
      <c r="D2145" s="149"/>
      <c r="E2145" s="176"/>
      <c r="F2145" s="178"/>
      <c r="G2145" s="178"/>
      <c r="H2145" s="403" t="n">
        <v>8</v>
      </c>
      <c r="I2145" s="147"/>
    </row>
    <row r="2146" customFormat="false" ht="15.75" hidden="false" customHeight="true" outlineLevel="0" collapsed="false">
      <c r="A2146" s="190"/>
      <c r="B2146" s="160" t="s">
        <v>1712</v>
      </c>
      <c r="C2146" s="161"/>
      <c r="D2146" s="251"/>
      <c r="E2146" s="176"/>
      <c r="F2146" s="288"/>
      <c r="G2146" s="178"/>
      <c r="H2146" s="209" t="n">
        <f aca="false">ROUND(SUM(H2145),2)</f>
        <v>8</v>
      </c>
      <c r="I2146" s="147"/>
    </row>
    <row r="2147" customFormat="false" ht="15" hidden="false" customHeight="false" outlineLevel="0" collapsed="false">
      <c r="D2147" s="149"/>
      <c r="E2147" s="176"/>
      <c r="F2147" s="196"/>
      <c r="G2147" s="246"/>
      <c r="H2147" s="270"/>
      <c r="I2147" s="147"/>
    </row>
    <row r="2148" customFormat="false" ht="39" hidden="false" customHeight="true" outlineLevel="0" collapsed="false">
      <c r="A2148" s="150" t="s">
        <v>490</v>
      </c>
      <c r="B2148" s="168" t="s">
        <v>491</v>
      </c>
      <c r="C2148" s="382" t="s">
        <v>1364</v>
      </c>
      <c r="D2148" s="400" t="n">
        <f aca="false">H2151</f>
        <v>1</v>
      </c>
      <c r="E2148" s="176"/>
      <c r="F2148" s="381"/>
      <c r="G2148" s="402"/>
      <c r="H2148" s="383"/>
      <c r="I2148" s="147"/>
    </row>
    <row r="2149" customFormat="false" ht="15.75" hidden="false" customHeight="true" outlineLevel="0" collapsed="false">
      <c r="A2149" s="233" t="s">
        <v>1560</v>
      </c>
      <c r="B2149" s="168"/>
      <c r="D2149" s="149"/>
      <c r="E2149" s="176"/>
      <c r="F2149" s="187"/>
      <c r="G2149" s="178"/>
      <c r="H2149" s="176" t="s">
        <v>1703</v>
      </c>
      <c r="I2149" s="147"/>
    </row>
    <row r="2150" customFormat="false" ht="15.75" hidden="false" customHeight="true" outlineLevel="0" collapsed="false">
      <c r="B2150" s="234"/>
      <c r="D2150" s="149"/>
      <c r="E2150" s="176"/>
      <c r="F2150" s="178"/>
      <c r="G2150" s="178"/>
      <c r="H2150" s="403" t="n">
        <v>1</v>
      </c>
      <c r="I2150" s="147"/>
    </row>
    <row r="2151" customFormat="false" ht="15.75" hidden="false" customHeight="true" outlineLevel="0" collapsed="false">
      <c r="A2151" s="190"/>
      <c r="B2151" s="160" t="s">
        <v>1712</v>
      </c>
      <c r="C2151" s="161"/>
      <c r="D2151" s="251"/>
      <c r="E2151" s="176"/>
      <c r="F2151" s="288"/>
      <c r="G2151" s="178"/>
      <c r="H2151" s="209" t="n">
        <f aca="false">ROUND(SUM(H2150),2)</f>
        <v>1</v>
      </c>
      <c r="I2151" s="147"/>
    </row>
    <row r="2152" customFormat="false" ht="15" hidden="false" customHeight="false" outlineLevel="0" collapsed="false">
      <c r="D2152" s="149"/>
      <c r="E2152" s="176"/>
      <c r="F2152" s="196"/>
      <c r="G2152" s="246"/>
      <c r="H2152" s="270"/>
      <c r="I2152" s="147"/>
    </row>
    <row r="2153" customFormat="false" ht="30" hidden="false" customHeight="true" outlineLevel="0" collapsed="false">
      <c r="A2153" s="150" t="s">
        <v>492</v>
      </c>
      <c r="B2153" s="168" t="s">
        <v>493</v>
      </c>
      <c r="C2153" s="382" t="s">
        <v>1364</v>
      </c>
      <c r="D2153" s="400" t="n">
        <f aca="false">H2156</f>
        <v>2</v>
      </c>
      <c r="E2153" s="176"/>
      <c r="F2153" s="381"/>
      <c r="G2153" s="402"/>
      <c r="H2153" s="383"/>
      <c r="I2153" s="147"/>
    </row>
    <row r="2154" customFormat="false" ht="15.75" hidden="false" customHeight="true" outlineLevel="0" collapsed="false">
      <c r="A2154" s="233" t="s">
        <v>1560</v>
      </c>
      <c r="B2154" s="168"/>
      <c r="D2154" s="149"/>
      <c r="E2154" s="176"/>
      <c r="F2154" s="187"/>
      <c r="G2154" s="178"/>
      <c r="H2154" s="176" t="s">
        <v>1703</v>
      </c>
      <c r="I2154" s="147"/>
    </row>
    <row r="2155" customFormat="false" ht="15.75" hidden="false" customHeight="true" outlineLevel="0" collapsed="false">
      <c r="B2155" s="234"/>
      <c r="D2155" s="149"/>
      <c r="E2155" s="176"/>
      <c r="F2155" s="178"/>
      <c r="G2155" s="178"/>
      <c r="H2155" s="403" t="n">
        <v>2</v>
      </c>
      <c r="I2155" s="147"/>
    </row>
    <row r="2156" customFormat="false" ht="15.75" hidden="false" customHeight="true" outlineLevel="0" collapsed="false">
      <c r="A2156" s="190"/>
      <c r="B2156" s="160" t="s">
        <v>1712</v>
      </c>
      <c r="C2156" s="161"/>
      <c r="D2156" s="251"/>
      <c r="E2156" s="176"/>
      <c r="F2156" s="288"/>
      <c r="G2156" s="178"/>
      <c r="H2156" s="209" t="n">
        <f aca="false">ROUND(SUM(H2155),2)</f>
        <v>2</v>
      </c>
      <c r="I2156" s="147"/>
    </row>
    <row r="2157" customFormat="false" ht="15" hidden="false" customHeight="false" outlineLevel="0" collapsed="false">
      <c r="B2157" s="355"/>
      <c r="D2157" s="149"/>
      <c r="E2157" s="176"/>
      <c r="F2157" s="196"/>
      <c r="G2157" s="246"/>
      <c r="H2157" s="270"/>
      <c r="I2157" s="147"/>
    </row>
    <row r="2158" customFormat="false" ht="33.75" hidden="false" customHeight="true" outlineLevel="0" collapsed="false">
      <c r="A2158" s="150" t="s">
        <v>494</v>
      </c>
      <c r="B2158" s="168" t="s">
        <v>495</v>
      </c>
      <c r="C2158" s="382" t="s">
        <v>1364</v>
      </c>
      <c r="D2158" s="400" t="n">
        <f aca="false">H2161</f>
        <v>3</v>
      </c>
      <c r="E2158" s="176"/>
      <c r="F2158" s="381"/>
      <c r="G2158" s="402"/>
      <c r="H2158" s="383"/>
      <c r="I2158" s="147"/>
    </row>
    <row r="2159" customFormat="false" ht="15.75" hidden="false" customHeight="true" outlineLevel="0" collapsed="false">
      <c r="A2159" s="233" t="s">
        <v>1560</v>
      </c>
      <c r="B2159" s="168"/>
      <c r="D2159" s="149"/>
      <c r="E2159" s="176"/>
      <c r="F2159" s="187"/>
      <c r="G2159" s="178"/>
      <c r="H2159" s="176" t="s">
        <v>1703</v>
      </c>
      <c r="I2159" s="147"/>
    </row>
    <row r="2160" customFormat="false" ht="15.75" hidden="false" customHeight="true" outlineLevel="0" collapsed="false">
      <c r="B2160" s="234"/>
      <c r="D2160" s="149"/>
      <c r="E2160" s="176"/>
      <c r="F2160" s="178"/>
      <c r="G2160" s="178"/>
      <c r="H2160" s="403" t="n">
        <v>3</v>
      </c>
      <c r="I2160" s="147"/>
    </row>
    <row r="2161" customFormat="false" ht="15.75" hidden="false" customHeight="true" outlineLevel="0" collapsed="false">
      <c r="A2161" s="190"/>
      <c r="B2161" s="160" t="s">
        <v>1712</v>
      </c>
      <c r="C2161" s="161"/>
      <c r="D2161" s="251"/>
      <c r="E2161" s="176"/>
      <c r="F2161" s="288"/>
      <c r="G2161" s="178"/>
      <c r="H2161" s="209" t="n">
        <f aca="false">ROUND(SUM(H2160),2)</f>
        <v>3</v>
      </c>
      <c r="I2161" s="147"/>
    </row>
    <row r="2162" customFormat="false" ht="15" hidden="false" customHeight="false" outlineLevel="0" collapsed="false">
      <c r="D2162" s="149"/>
      <c r="E2162" s="176"/>
      <c r="F2162" s="196"/>
      <c r="G2162" s="246"/>
      <c r="H2162" s="270"/>
      <c r="I2162" s="147"/>
    </row>
    <row r="2163" customFormat="false" ht="39" hidden="false" customHeight="true" outlineLevel="0" collapsed="false">
      <c r="A2163" s="150" t="s">
        <v>496</v>
      </c>
      <c r="B2163" s="168" t="s">
        <v>497</v>
      </c>
      <c r="C2163" s="382" t="s">
        <v>1364</v>
      </c>
      <c r="D2163" s="400" t="n">
        <f aca="false">H2166</f>
        <v>3</v>
      </c>
      <c r="E2163" s="176"/>
      <c r="F2163" s="381"/>
      <c r="G2163" s="402"/>
      <c r="H2163" s="383"/>
      <c r="I2163" s="147"/>
    </row>
    <row r="2164" customFormat="false" ht="15.75" hidden="false" customHeight="true" outlineLevel="0" collapsed="false">
      <c r="A2164" s="233" t="s">
        <v>1560</v>
      </c>
      <c r="B2164" s="168"/>
      <c r="D2164" s="149"/>
      <c r="E2164" s="176"/>
      <c r="F2164" s="187"/>
      <c r="G2164" s="178"/>
      <c r="H2164" s="176" t="s">
        <v>1703</v>
      </c>
      <c r="I2164" s="147"/>
    </row>
    <row r="2165" customFormat="false" ht="15.75" hidden="false" customHeight="true" outlineLevel="0" collapsed="false">
      <c r="B2165" s="234"/>
      <c r="D2165" s="149"/>
      <c r="E2165" s="176"/>
      <c r="F2165" s="178"/>
      <c r="G2165" s="178"/>
      <c r="H2165" s="403" t="n">
        <v>3</v>
      </c>
      <c r="I2165" s="147"/>
    </row>
    <row r="2166" customFormat="false" ht="15.75" hidden="false" customHeight="true" outlineLevel="0" collapsed="false">
      <c r="A2166" s="190"/>
      <c r="B2166" s="160" t="s">
        <v>1712</v>
      </c>
      <c r="C2166" s="161"/>
      <c r="D2166" s="251"/>
      <c r="E2166" s="176"/>
      <c r="F2166" s="288"/>
      <c r="G2166" s="178"/>
      <c r="H2166" s="209" t="n">
        <f aca="false">ROUND(SUM(H2165),2)</f>
        <v>3</v>
      </c>
      <c r="I2166" s="147"/>
    </row>
    <row r="2167" customFormat="false" ht="15" hidden="false" customHeight="false" outlineLevel="0" collapsed="false">
      <c r="D2167" s="149"/>
      <c r="E2167" s="176"/>
      <c r="F2167" s="196"/>
      <c r="G2167" s="246"/>
      <c r="H2167" s="270"/>
      <c r="I2167" s="147"/>
    </row>
    <row r="2168" customFormat="false" ht="54.75" hidden="false" customHeight="true" outlineLevel="0" collapsed="false">
      <c r="A2168" s="150" t="s">
        <v>498</v>
      </c>
      <c r="B2168" s="168" t="s">
        <v>499</v>
      </c>
      <c r="C2168" s="399" t="s">
        <v>1364</v>
      </c>
      <c r="D2168" s="400" t="n">
        <f aca="false">H2171</f>
        <v>5</v>
      </c>
      <c r="E2168" s="176"/>
      <c r="F2168" s="381"/>
      <c r="G2168" s="402"/>
      <c r="H2168" s="383"/>
      <c r="I2168" s="147"/>
    </row>
    <row r="2169" customFormat="false" ht="15.75" hidden="false" customHeight="true" outlineLevel="0" collapsed="false">
      <c r="A2169" s="233" t="s">
        <v>1560</v>
      </c>
      <c r="B2169" s="168"/>
      <c r="D2169" s="149"/>
      <c r="E2169" s="176"/>
      <c r="F2169" s="187"/>
      <c r="G2169" s="178"/>
      <c r="H2169" s="176" t="s">
        <v>1703</v>
      </c>
      <c r="I2169" s="147"/>
    </row>
    <row r="2170" customFormat="false" ht="15.75" hidden="false" customHeight="true" outlineLevel="0" collapsed="false">
      <c r="B2170" s="234"/>
      <c r="D2170" s="149"/>
      <c r="E2170" s="176"/>
      <c r="F2170" s="178"/>
      <c r="G2170" s="178"/>
      <c r="H2170" s="403" t="n">
        <v>5</v>
      </c>
      <c r="I2170" s="147"/>
    </row>
    <row r="2171" customFormat="false" ht="15.75" hidden="false" customHeight="true" outlineLevel="0" collapsed="false">
      <c r="A2171" s="190"/>
      <c r="B2171" s="160" t="s">
        <v>1712</v>
      </c>
      <c r="C2171" s="161"/>
      <c r="D2171" s="251"/>
      <c r="E2171" s="176"/>
      <c r="F2171" s="288"/>
      <c r="G2171" s="178"/>
      <c r="H2171" s="209" t="n">
        <f aca="false">ROUND(SUM(H2170),2)</f>
        <v>5</v>
      </c>
      <c r="I2171" s="147"/>
    </row>
    <row r="2172" customFormat="false" ht="15.75" hidden="false" customHeight="true" outlineLevel="0" collapsed="false">
      <c r="B2172" s="355"/>
      <c r="D2172" s="149"/>
      <c r="E2172" s="176"/>
      <c r="F2172" s="196"/>
      <c r="G2172" s="246"/>
      <c r="H2172" s="270"/>
      <c r="I2172" s="147"/>
    </row>
    <row r="2173" customFormat="false" ht="50.25" hidden="false" customHeight="true" outlineLevel="0" collapsed="false">
      <c r="A2173" s="150" t="s">
        <v>500</v>
      </c>
      <c r="B2173" s="168" t="s">
        <v>501</v>
      </c>
      <c r="C2173" s="399" t="s">
        <v>1364</v>
      </c>
      <c r="D2173" s="400" t="n">
        <f aca="false">H2176</f>
        <v>2</v>
      </c>
      <c r="E2173" s="176"/>
      <c r="F2173" s="381"/>
      <c r="G2173" s="402"/>
      <c r="H2173" s="383"/>
      <c r="I2173" s="147"/>
    </row>
    <row r="2174" customFormat="false" ht="15" hidden="false" customHeight="false" outlineLevel="0" collapsed="false">
      <c r="A2174" s="233" t="s">
        <v>1560</v>
      </c>
      <c r="B2174" s="168"/>
      <c r="D2174" s="149"/>
      <c r="E2174" s="176"/>
      <c r="F2174" s="187"/>
      <c r="G2174" s="178"/>
      <c r="H2174" s="176" t="s">
        <v>1703</v>
      </c>
      <c r="I2174" s="147"/>
    </row>
    <row r="2175" customFormat="false" ht="15.75" hidden="false" customHeight="true" outlineLevel="0" collapsed="false">
      <c r="B2175" s="234"/>
      <c r="D2175" s="149"/>
      <c r="E2175" s="176"/>
      <c r="F2175" s="178"/>
      <c r="G2175" s="178"/>
      <c r="H2175" s="403" t="n">
        <v>2</v>
      </c>
      <c r="I2175" s="147"/>
    </row>
    <row r="2176" customFormat="false" ht="15.75" hidden="false" customHeight="true" outlineLevel="0" collapsed="false">
      <c r="A2176" s="190"/>
      <c r="B2176" s="160" t="s">
        <v>1712</v>
      </c>
      <c r="C2176" s="161"/>
      <c r="D2176" s="251"/>
      <c r="E2176" s="176"/>
      <c r="F2176" s="288"/>
      <c r="G2176" s="178"/>
      <c r="H2176" s="209" t="n">
        <f aca="false">ROUND(SUM(H2175),2)</f>
        <v>2</v>
      </c>
      <c r="I2176" s="147"/>
    </row>
    <row r="2177" customFormat="false" ht="15.75" hidden="false" customHeight="true" outlineLevel="0" collapsed="false">
      <c r="D2177" s="149"/>
      <c r="E2177" s="176"/>
      <c r="F2177" s="196"/>
      <c r="G2177" s="246"/>
      <c r="H2177" s="270"/>
      <c r="I2177" s="147"/>
    </row>
    <row r="2178" customFormat="false" ht="15.75" hidden="false" customHeight="true" outlineLevel="0" collapsed="false">
      <c r="A2178" s="150" t="s">
        <v>1714</v>
      </c>
      <c r="B2178" s="151" t="s">
        <v>1715</v>
      </c>
      <c r="C2178" s="152"/>
      <c r="D2178" s="149"/>
      <c r="E2178" s="149"/>
      <c r="F2178" s="152"/>
      <c r="G2178" s="180"/>
      <c r="H2178" s="208"/>
      <c r="I2178" s="147"/>
    </row>
    <row r="2179" customFormat="false" ht="15" hidden="false" customHeight="false" outlineLevel="0" collapsed="false">
      <c r="A2179" s="150"/>
      <c r="B2179" s="151"/>
      <c r="D2179" s="149"/>
      <c r="E2179" s="176"/>
      <c r="F2179" s="144"/>
      <c r="G2179" s="289"/>
      <c r="H2179" s="287"/>
      <c r="I2179" s="147"/>
    </row>
    <row r="2180" customFormat="false" ht="30.75" hidden="false" customHeight="true" outlineLevel="0" collapsed="false">
      <c r="A2180" s="150" t="s">
        <v>504</v>
      </c>
      <c r="B2180" s="168" t="s">
        <v>505</v>
      </c>
      <c r="C2180" s="399" t="s">
        <v>1090</v>
      </c>
      <c r="D2180" s="400" t="n">
        <f aca="false">H2183</f>
        <v>32</v>
      </c>
      <c r="E2180" s="176"/>
      <c r="F2180" s="381"/>
      <c r="G2180" s="402"/>
      <c r="H2180" s="383"/>
      <c r="I2180" s="147"/>
    </row>
    <row r="2181" customFormat="false" ht="15.75" hidden="false" customHeight="true" outlineLevel="0" collapsed="false">
      <c r="A2181" s="233" t="s">
        <v>1560</v>
      </c>
      <c r="B2181" s="168"/>
      <c r="D2181" s="149"/>
      <c r="E2181" s="176"/>
      <c r="F2181" s="187"/>
      <c r="G2181" s="178"/>
      <c r="H2181" s="176" t="s">
        <v>1161</v>
      </c>
      <c r="I2181" s="147"/>
    </row>
    <row r="2182" customFormat="false" ht="15.75" hidden="false" customHeight="true" outlineLevel="0" collapsed="false">
      <c r="B2182" s="234"/>
      <c r="D2182" s="149"/>
      <c r="E2182" s="176"/>
      <c r="F2182" s="178"/>
      <c r="G2182" s="178"/>
      <c r="H2182" s="403" t="n">
        <v>32</v>
      </c>
      <c r="I2182" s="147"/>
    </row>
    <row r="2183" customFormat="false" ht="15.75" hidden="false" customHeight="true" outlineLevel="0" collapsed="false">
      <c r="A2183" s="190"/>
      <c r="B2183" s="160" t="s">
        <v>1712</v>
      </c>
      <c r="C2183" s="161"/>
      <c r="D2183" s="251"/>
      <c r="E2183" s="176"/>
      <c r="F2183" s="288"/>
      <c r="G2183" s="178"/>
      <c r="H2183" s="209" t="n">
        <f aca="false">ROUND(SUM(H2182),2)</f>
        <v>32</v>
      </c>
      <c r="I2183" s="147"/>
    </row>
    <row r="2184" customFormat="false" ht="15" hidden="false" customHeight="false" outlineLevel="0" collapsed="false">
      <c r="D2184" s="149"/>
      <c r="E2184" s="176"/>
      <c r="F2184" s="196"/>
      <c r="G2184" s="246"/>
      <c r="H2184" s="270"/>
      <c r="I2184" s="147"/>
    </row>
    <row r="2185" customFormat="false" ht="36.75" hidden="false" customHeight="true" outlineLevel="0" collapsed="false">
      <c r="A2185" s="150" t="s">
        <v>506</v>
      </c>
      <c r="B2185" s="168" t="s">
        <v>507</v>
      </c>
      <c r="C2185" s="399" t="s">
        <v>1090</v>
      </c>
      <c r="D2185" s="400" t="n">
        <f aca="false">H2188</f>
        <v>40</v>
      </c>
      <c r="E2185" s="176"/>
      <c r="F2185" s="381"/>
      <c r="G2185" s="402"/>
      <c r="H2185" s="383"/>
      <c r="I2185" s="147"/>
    </row>
    <row r="2186" customFormat="false" ht="15.75" hidden="false" customHeight="true" outlineLevel="0" collapsed="false">
      <c r="A2186" s="233" t="s">
        <v>1560</v>
      </c>
      <c r="B2186" s="168"/>
      <c r="D2186" s="149"/>
      <c r="E2186" s="176"/>
      <c r="F2186" s="187"/>
      <c r="G2186" s="178"/>
      <c r="H2186" s="176" t="s">
        <v>1161</v>
      </c>
      <c r="I2186" s="147"/>
    </row>
    <row r="2187" customFormat="false" ht="15.75" hidden="false" customHeight="true" outlineLevel="0" collapsed="false">
      <c r="B2187" s="234"/>
      <c r="D2187" s="149"/>
      <c r="E2187" s="176"/>
      <c r="F2187" s="178"/>
      <c r="G2187" s="178"/>
      <c r="H2187" s="403" t="n">
        <v>40</v>
      </c>
      <c r="I2187" s="147"/>
    </row>
    <row r="2188" customFormat="false" ht="15.75" hidden="false" customHeight="true" outlineLevel="0" collapsed="false">
      <c r="A2188" s="190"/>
      <c r="B2188" s="160" t="s">
        <v>1712</v>
      </c>
      <c r="C2188" s="161"/>
      <c r="D2188" s="251"/>
      <c r="E2188" s="176"/>
      <c r="F2188" s="288"/>
      <c r="G2188" s="178"/>
      <c r="H2188" s="209" t="n">
        <f aca="false">ROUND(SUM(H2187),2)</f>
        <v>40</v>
      </c>
      <c r="I2188" s="147"/>
    </row>
    <row r="2189" customFormat="false" ht="15.75" hidden="false" customHeight="true" outlineLevel="0" collapsed="false">
      <c r="B2189" s="355"/>
      <c r="D2189" s="149"/>
      <c r="E2189" s="176"/>
      <c r="F2189" s="196"/>
      <c r="G2189" s="246"/>
      <c r="H2189" s="270"/>
      <c r="I2189" s="147"/>
    </row>
    <row r="2190" customFormat="false" ht="49.5" hidden="false" customHeight="true" outlineLevel="0" collapsed="false">
      <c r="A2190" s="150" t="s">
        <v>508</v>
      </c>
      <c r="B2190" s="168" t="s">
        <v>509</v>
      </c>
      <c r="C2190" s="399" t="s">
        <v>1369</v>
      </c>
      <c r="D2190" s="400" t="n">
        <f aca="false">H2193</f>
        <v>2</v>
      </c>
      <c r="E2190" s="176"/>
      <c r="F2190" s="381"/>
      <c r="G2190" s="402"/>
      <c r="H2190" s="383"/>
      <c r="I2190" s="147"/>
    </row>
    <row r="2191" customFormat="false" ht="15.75" hidden="false" customHeight="true" outlineLevel="0" collapsed="false">
      <c r="A2191" s="233" t="s">
        <v>1560</v>
      </c>
      <c r="B2191" s="168"/>
      <c r="D2191" s="149"/>
      <c r="E2191" s="176"/>
      <c r="F2191" s="187"/>
      <c r="G2191" s="178"/>
      <c r="H2191" s="176" t="s">
        <v>1703</v>
      </c>
      <c r="I2191" s="147"/>
    </row>
    <row r="2192" customFormat="false" ht="15.75" hidden="false" customHeight="true" outlineLevel="0" collapsed="false">
      <c r="B2192" s="234"/>
      <c r="D2192" s="149"/>
      <c r="E2192" s="176"/>
      <c r="F2192" s="178"/>
      <c r="G2192" s="178"/>
      <c r="H2192" s="403" t="n">
        <v>2</v>
      </c>
      <c r="I2192" s="147"/>
    </row>
    <row r="2193" customFormat="false" ht="15.75" hidden="false" customHeight="true" outlineLevel="0" collapsed="false">
      <c r="A2193" s="190"/>
      <c r="B2193" s="160" t="s">
        <v>1712</v>
      </c>
      <c r="C2193" s="161"/>
      <c r="D2193" s="251"/>
      <c r="E2193" s="176"/>
      <c r="F2193" s="288"/>
      <c r="G2193" s="178"/>
      <c r="H2193" s="209" t="n">
        <f aca="false">ROUND(SUM(H2192),2)</f>
        <v>2</v>
      </c>
      <c r="I2193" s="147"/>
    </row>
    <row r="2194" customFormat="false" ht="15" hidden="false" customHeight="false" outlineLevel="0" collapsed="false">
      <c r="D2194" s="149"/>
      <c r="E2194" s="176"/>
      <c r="F2194" s="196"/>
      <c r="G2194" s="246"/>
      <c r="H2194" s="270"/>
      <c r="I2194" s="147"/>
    </row>
    <row r="2195" customFormat="false" ht="36" hidden="false" customHeight="true" outlineLevel="0" collapsed="false">
      <c r="A2195" s="150" t="s">
        <v>510</v>
      </c>
      <c r="B2195" s="168" t="s">
        <v>511</v>
      </c>
      <c r="C2195" s="399" t="s">
        <v>1657</v>
      </c>
      <c r="D2195" s="400" t="n">
        <f aca="false">H2198</f>
        <v>2</v>
      </c>
      <c r="E2195" s="176"/>
      <c r="F2195" s="381"/>
      <c r="G2195" s="402"/>
      <c r="H2195" s="383"/>
      <c r="I2195" s="147"/>
    </row>
    <row r="2196" customFormat="false" ht="15.75" hidden="false" customHeight="true" outlineLevel="0" collapsed="false">
      <c r="A2196" s="233" t="s">
        <v>1560</v>
      </c>
      <c r="B2196" s="168"/>
      <c r="D2196" s="149"/>
      <c r="E2196" s="176"/>
      <c r="F2196" s="187"/>
      <c r="G2196" s="178"/>
      <c r="H2196" s="176" t="s">
        <v>1161</v>
      </c>
      <c r="I2196" s="147"/>
    </row>
    <row r="2197" customFormat="false" ht="15.75" hidden="false" customHeight="true" outlineLevel="0" collapsed="false">
      <c r="B2197" s="234"/>
      <c r="D2197" s="149"/>
      <c r="E2197" s="176"/>
      <c r="F2197" s="178"/>
      <c r="G2197" s="178"/>
      <c r="H2197" s="403" t="n">
        <v>2</v>
      </c>
      <c r="I2197" s="147"/>
    </row>
    <row r="2198" customFormat="false" ht="15.75" hidden="false" customHeight="true" outlineLevel="0" collapsed="false">
      <c r="A2198" s="190"/>
      <c r="B2198" s="160" t="s">
        <v>1712</v>
      </c>
      <c r="C2198" s="161"/>
      <c r="D2198" s="251"/>
      <c r="E2198" s="176"/>
      <c r="F2198" s="288"/>
      <c r="G2198" s="178"/>
      <c r="H2198" s="209" t="n">
        <f aca="false">ROUND(SUM(H2197),2)</f>
        <v>2</v>
      </c>
      <c r="I2198" s="147"/>
    </row>
    <row r="2199" customFormat="false" ht="15" hidden="false" customHeight="false" outlineLevel="0" collapsed="false">
      <c r="D2199" s="149"/>
      <c r="E2199" s="176"/>
      <c r="F2199" s="196"/>
      <c r="G2199" s="246"/>
      <c r="H2199" s="270"/>
      <c r="I2199" s="147"/>
    </row>
    <row r="2200" customFormat="false" ht="36" hidden="false" customHeight="true" outlineLevel="0" collapsed="false">
      <c r="A2200" s="150" t="s">
        <v>512</v>
      </c>
      <c r="B2200" s="168" t="s">
        <v>513</v>
      </c>
      <c r="C2200" s="399" t="s">
        <v>1657</v>
      </c>
      <c r="D2200" s="400" t="n">
        <f aca="false">H2203</f>
        <v>2</v>
      </c>
      <c r="E2200" s="176"/>
      <c r="F2200" s="381"/>
      <c r="G2200" s="402"/>
      <c r="H2200" s="383"/>
      <c r="I2200" s="147"/>
    </row>
    <row r="2201" customFormat="false" ht="15.75" hidden="false" customHeight="true" outlineLevel="0" collapsed="false">
      <c r="A2201" s="233" t="s">
        <v>1560</v>
      </c>
      <c r="B2201" s="168"/>
      <c r="D2201" s="149"/>
      <c r="E2201" s="176"/>
      <c r="F2201" s="187"/>
      <c r="G2201" s="178"/>
      <c r="H2201" s="176" t="s">
        <v>1161</v>
      </c>
      <c r="I2201" s="147"/>
    </row>
    <row r="2202" customFormat="false" ht="15.75" hidden="false" customHeight="true" outlineLevel="0" collapsed="false">
      <c r="B2202" s="234"/>
      <c r="D2202" s="149"/>
      <c r="E2202" s="176"/>
      <c r="F2202" s="178"/>
      <c r="G2202" s="178"/>
      <c r="H2202" s="403" t="n">
        <v>2</v>
      </c>
      <c r="I2202" s="147"/>
    </row>
    <row r="2203" customFormat="false" ht="15.75" hidden="false" customHeight="true" outlineLevel="0" collapsed="false">
      <c r="A2203" s="190"/>
      <c r="B2203" s="160" t="s">
        <v>1712</v>
      </c>
      <c r="C2203" s="161"/>
      <c r="D2203" s="251"/>
      <c r="E2203" s="176"/>
      <c r="F2203" s="288"/>
      <c r="G2203" s="178"/>
      <c r="H2203" s="209" t="n">
        <f aca="false">ROUND(SUM(H2202),2)</f>
        <v>2</v>
      </c>
      <c r="I2203" s="147"/>
    </row>
    <row r="2204" customFormat="false" ht="15" hidden="false" customHeight="false" outlineLevel="0" collapsed="false">
      <c r="D2204" s="149"/>
      <c r="E2204" s="176"/>
      <c r="F2204" s="196"/>
      <c r="G2204" s="246"/>
      <c r="H2204" s="270"/>
      <c r="I2204" s="147"/>
    </row>
    <row r="2205" customFormat="false" ht="36" hidden="false" customHeight="true" outlineLevel="0" collapsed="false">
      <c r="A2205" s="150" t="s">
        <v>514</v>
      </c>
      <c r="B2205" s="168" t="s">
        <v>515</v>
      </c>
      <c r="C2205" s="399" t="s">
        <v>1657</v>
      </c>
      <c r="D2205" s="400" t="n">
        <f aca="false">H2208</f>
        <v>4</v>
      </c>
      <c r="E2205" s="176"/>
      <c r="F2205" s="381"/>
      <c r="G2205" s="402"/>
      <c r="H2205" s="383"/>
      <c r="I2205" s="147"/>
    </row>
    <row r="2206" customFormat="false" ht="15.75" hidden="false" customHeight="true" outlineLevel="0" collapsed="false">
      <c r="A2206" s="233" t="s">
        <v>1560</v>
      </c>
      <c r="B2206" s="168"/>
      <c r="D2206" s="149"/>
      <c r="E2206" s="176"/>
      <c r="F2206" s="187"/>
      <c r="G2206" s="178"/>
      <c r="H2206" s="176" t="s">
        <v>1161</v>
      </c>
      <c r="I2206" s="147"/>
    </row>
    <row r="2207" customFormat="false" ht="15.75" hidden="false" customHeight="true" outlineLevel="0" collapsed="false">
      <c r="B2207" s="234"/>
      <c r="D2207" s="149"/>
      <c r="E2207" s="176"/>
      <c r="F2207" s="178"/>
      <c r="G2207" s="178"/>
      <c r="H2207" s="403" t="n">
        <v>4</v>
      </c>
      <c r="I2207" s="147"/>
    </row>
    <row r="2208" customFormat="false" ht="15.75" hidden="false" customHeight="true" outlineLevel="0" collapsed="false">
      <c r="A2208" s="190"/>
      <c r="B2208" s="160" t="s">
        <v>1712</v>
      </c>
      <c r="C2208" s="161"/>
      <c r="D2208" s="251"/>
      <c r="E2208" s="176"/>
      <c r="F2208" s="288"/>
      <c r="G2208" s="178"/>
      <c r="H2208" s="209" t="n">
        <f aca="false">ROUND(SUM(H2207),2)</f>
        <v>4</v>
      </c>
      <c r="I2208" s="147"/>
    </row>
    <row r="2209" customFormat="false" ht="15" hidden="false" customHeight="false" outlineLevel="0" collapsed="false">
      <c r="D2209" s="149"/>
      <c r="E2209" s="176"/>
      <c r="F2209" s="196"/>
      <c r="G2209" s="246"/>
      <c r="H2209" s="270"/>
      <c r="I2209" s="147"/>
    </row>
    <row r="2210" customFormat="false" ht="36" hidden="false" customHeight="true" outlineLevel="0" collapsed="false">
      <c r="A2210" s="150" t="s">
        <v>516</v>
      </c>
      <c r="B2210" s="168" t="s">
        <v>517</v>
      </c>
      <c r="C2210" s="399" t="s">
        <v>1657</v>
      </c>
      <c r="D2210" s="400" t="n">
        <f aca="false">H2213</f>
        <v>2</v>
      </c>
      <c r="E2210" s="176"/>
      <c r="F2210" s="381"/>
      <c r="G2210" s="402"/>
      <c r="H2210" s="383"/>
      <c r="I2210" s="147"/>
    </row>
    <row r="2211" customFormat="false" ht="15.75" hidden="false" customHeight="true" outlineLevel="0" collapsed="false">
      <c r="A2211" s="233" t="s">
        <v>1560</v>
      </c>
      <c r="B2211" s="168"/>
      <c r="D2211" s="149"/>
      <c r="E2211" s="176"/>
      <c r="F2211" s="187"/>
      <c r="G2211" s="178"/>
      <c r="H2211" s="176" t="s">
        <v>1161</v>
      </c>
      <c r="I2211" s="147"/>
    </row>
    <row r="2212" customFormat="false" ht="15.75" hidden="false" customHeight="true" outlineLevel="0" collapsed="false">
      <c r="B2212" s="234"/>
      <c r="D2212" s="149"/>
      <c r="E2212" s="176"/>
      <c r="F2212" s="178"/>
      <c r="G2212" s="178"/>
      <c r="H2212" s="403" t="n">
        <v>2</v>
      </c>
      <c r="I2212" s="147"/>
    </row>
    <row r="2213" customFormat="false" ht="15.75" hidden="false" customHeight="true" outlineLevel="0" collapsed="false">
      <c r="A2213" s="190"/>
      <c r="B2213" s="160" t="s">
        <v>1712</v>
      </c>
      <c r="C2213" s="161"/>
      <c r="D2213" s="251"/>
      <c r="E2213" s="176"/>
      <c r="F2213" s="288"/>
      <c r="G2213" s="178"/>
      <c r="H2213" s="209" t="n">
        <f aca="false">ROUND(SUM(H2212),2)</f>
        <v>2</v>
      </c>
      <c r="I2213" s="147"/>
    </row>
    <row r="2214" customFormat="false" ht="15" hidden="false" customHeight="false" outlineLevel="0" collapsed="false">
      <c r="D2214" s="149"/>
      <c r="E2214" s="176"/>
      <c r="F2214" s="196"/>
      <c r="G2214" s="246"/>
      <c r="H2214" s="270"/>
      <c r="I2214" s="147"/>
    </row>
    <row r="2215" customFormat="false" ht="36" hidden="false" customHeight="true" outlineLevel="0" collapsed="false">
      <c r="A2215" s="150" t="s">
        <v>518</v>
      </c>
      <c r="B2215" s="168" t="s">
        <v>519</v>
      </c>
      <c r="C2215" s="399" t="s">
        <v>1657</v>
      </c>
      <c r="D2215" s="400" t="n">
        <f aca="false">H2218</f>
        <v>708</v>
      </c>
      <c r="E2215" s="176"/>
      <c r="F2215" s="381"/>
      <c r="G2215" s="402"/>
      <c r="H2215" s="383"/>
      <c r="I2215" s="147"/>
    </row>
    <row r="2216" customFormat="false" ht="15.75" hidden="false" customHeight="true" outlineLevel="0" collapsed="false">
      <c r="A2216" s="233" t="s">
        <v>1560</v>
      </c>
      <c r="B2216" s="168"/>
      <c r="D2216" s="149"/>
      <c r="E2216" s="176"/>
      <c r="F2216" s="187"/>
      <c r="G2216" s="178"/>
      <c r="H2216" s="176" t="s">
        <v>1161</v>
      </c>
      <c r="I2216" s="147"/>
    </row>
    <row r="2217" customFormat="false" ht="15.75" hidden="false" customHeight="true" outlineLevel="0" collapsed="false">
      <c r="B2217" s="234"/>
      <c r="D2217" s="149"/>
      <c r="E2217" s="176"/>
      <c r="F2217" s="178"/>
      <c r="G2217" s="178"/>
      <c r="H2217" s="403" t="n">
        <v>708</v>
      </c>
      <c r="I2217" s="147"/>
    </row>
    <row r="2218" customFormat="false" ht="15.75" hidden="false" customHeight="true" outlineLevel="0" collapsed="false">
      <c r="A2218" s="190"/>
      <c r="B2218" s="160" t="s">
        <v>1712</v>
      </c>
      <c r="C2218" s="161"/>
      <c r="D2218" s="251"/>
      <c r="E2218" s="176"/>
      <c r="F2218" s="288"/>
      <c r="G2218" s="178"/>
      <c r="H2218" s="209" t="n">
        <f aca="false">ROUND(SUM(H2217),2)</f>
        <v>708</v>
      </c>
      <c r="I2218" s="147"/>
    </row>
    <row r="2219" customFormat="false" ht="15" hidden="false" customHeight="false" outlineLevel="0" collapsed="false">
      <c r="D2219" s="149"/>
      <c r="E2219" s="176"/>
      <c r="F2219" s="196"/>
      <c r="G2219" s="246"/>
      <c r="H2219" s="270"/>
      <c r="I2219" s="147"/>
    </row>
    <row r="2220" customFormat="false" ht="36" hidden="false" customHeight="true" outlineLevel="0" collapsed="false">
      <c r="A2220" s="150" t="s">
        <v>520</v>
      </c>
      <c r="B2220" s="168" t="s">
        <v>519</v>
      </c>
      <c r="C2220" s="399" t="s">
        <v>1657</v>
      </c>
      <c r="D2220" s="400" t="n">
        <f aca="false">H2223</f>
        <v>45</v>
      </c>
      <c r="E2220" s="176"/>
      <c r="F2220" s="381"/>
      <c r="G2220" s="402"/>
      <c r="H2220" s="383"/>
      <c r="I2220" s="147"/>
    </row>
    <row r="2221" customFormat="false" ht="15.75" hidden="false" customHeight="true" outlineLevel="0" collapsed="false">
      <c r="A2221" s="233" t="s">
        <v>1560</v>
      </c>
      <c r="B2221" s="168"/>
      <c r="D2221" s="149"/>
      <c r="E2221" s="176"/>
      <c r="F2221" s="187"/>
      <c r="G2221" s="178"/>
      <c r="H2221" s="176" t="s">
        <v>1161</v>
      </c>
      <c r="I2221" s="147"/>
    </row>
    <row r="2222" customFormat="false" ht="15.75" hidden="false" customHeight="true" outlineLevel="0" collapsed="false">
      <c r="B2222" s="234"/>
      <c r="D2222" s="149"/>
      <c r="E2222" s="176"/>
      <c r="F2222" s="178"/>
      <c r="G2222" s="178"/>
      <c r="H2222" s="403" t="n">
        <v>45</v>
      </c>
      <c r="I2222" s="147"/>
    </row>
    <row r="2223" customFormat="false" ht="15.75" hidden="false" customHeight="true" outlineLevel="0" collapsed="false">
      <c r="A2223" s="190"/>
      <c r="B2223" s="160" t="s">
        <v>1712</v>
      </c>
      <c r="C2223" s="161"/>
      <c r="D2223" s="251"/>
      <c r="E2223" s="176"/>
      <c r="F2223" s="288"/>
      <c r="G2223" s="178"/>
      <c r="H2223" s="209" t="n">
        <f aca="false">ROUND(SUM(H2222),2)</f>
        <v>45</v>
      </c>
      <c r="I2223" s="147"/>
    </row>
    <row r="2224" customFormat="false" ht="15.75" hidden="false" customHeight="true" outlineLevel="0" collapsed="false">
      <c r="D2224" s="149"/>
      <c r="E2224" s="176"/>
      <c r="F2224" s="196"/>
      <c r="G2224" s="246"/>
      <c r="H2224" s="270"/>
      <c r="I2224" s="147"/>
    </row>
    <row r="2225" customFormat="false" ht="36" hidden="false" customHeight="true" outlineLevel="0" collapsed="false">
      <c r="A2225" s="150" t="s">
        <v>522</v>
      </c>
      <c r="B2225" s="168" t="s">
        <v>523</v>
      </c>
      <c r="C2225" s="399" t="s">
        <v>1657</v>
      </c>
      <c r="D2225" s="400" t="n">
        <f aca="false">H2228</f>
        <v>2</v>
      </c>
      <c r="E2225" s="176"/>
      <c r="F2225" s="381"/>
      <c r="G2225" s="402"/>
      <c r="H2225" s="383"/>
      <c r="I2225" s="147"/>
    </row>
    <row r="2226" customFormat="false" ht="15" hidden="false" customHeight="false" outlineLevel="0" collapsed="false">
      <c r="A2226" s="233" t="s">
        <v>1560</v>
      </c>
      <c r="B2226" s="168"/>
      <c r="D2226" s="149"/>
      <c r="E2226" s="176"/>
      <c r="F2226" s="187"/>
      <c r="G2226" s="178"/>
      <c r="H2226" s="176" t="s">
        <v>1703</v>
      </c>
      <c r="I2226" s="147"/>
    </row>
    <row r="2227" customFormat="false" ht="15.75" hidden="false" customHeight="true" outlineLevel="0" collapsed="false">
      <c r="B2227" s="234"/>
      <c r="D2227" s="149"/>
      <c r="E2227" s="176"/>
      <c r="F2227" s="178"/>
      <c r="G2227" s="178"/>
      <c r="H2227" s="403" t="n">
        <v>2</v>
      </c>
      <c r="I2227" s="147"/>
    </row>
    <row r="2228" customFormat="false" ht="15.75" hidden="false" customHeight="true" outlineLevel="0" collapsed="false">
      <c r="A2228" s="190"/>
      <c r="B2228" s="160" t="s">
        <v>1712</v>
      </c>
      <c r="C2228" s="161"/>
      <c r="D2228" s="251"/>
      <c r="E2228" s="176"/>
      <c r="F2228" s="288"/>
      <c r="G2228" s="178"/>
      <c r="H2228" s="209" t="n">
        <f aca="false">ROUND(SUM(H2227),2)</f>
        <v>2</v>
      </c>
      <c r="I2228" s="147"/>
    </row>
    <row r="2229" customFormat="false" ht="15.75" hidden="false" customHeight="true" outlineLevel="0" collapsed="false">
      <c r="D2229" s="149"/>
      <c r="E2229" s="176"/>
      <c r="F2229" s="196"/>
      <c r="G2229" s="246"/>
      <c r="H2229" s="270"/>
      <c r="I2229" s="147"/>
    </row>
    <row r="2230" customFormat="false" ht="36.75" hidden="false" customHeight="true" outlineLevel="0" collapsed="false">
      <c r="A2230" s="150" t="s">
        <v>524</v>
      </c>
      <c r="B2230" s="168" t="s">
        <v>525</v>
      </c>
      <c r="C2230" s="399" t="s">
        <v>1657</v>
      </c>
      <c r="D2230" s="400" t="n">
        <f aca="false">H2233</f>
        <v>34</v>
      </c>
      <c r="E2230" s="176"/>
      <c r="F2230" s="381"/>
      <c r="G2230" s="402"/>
      <c r="H2230" s="383"/>
      <c r="I2230" s="147"/>
    </row>
    <row r="2231" customFormat="false" ht="15" hidden="false" customHeight="false" outlineLevel="0" collapsed="false">
      <c r="A2231" s="233" t="s">
        <v>1560</v>
      </c>
      <c r="B2231" s="168"/>
      <c r="D2231" s="149"/>
      <c r="E2231" s="176"/>
      <c r="F2231" s="187"/>
      <c r="G2231" s="178"/>
      <c r="H2231" s="176" t="s">
        <v>1703</v>
      </c>
      <c r="I2231" s="147"/>
    </row>
    <row r="2232" customFormat="false" ht="15.75" hidden="false" customHeight="true" outlineLevel="0" collapsed="false">
      <c r="B2232" s="234"/>
      <c r="D2232" s="149"/>
      <c r="E2232" s="176"/>
      <c r="F2232" s="178"/>
      <c r="G2232" s="178"/>
      <c r="H2232" s="403" t="n">
        <v>34</v>
      </c>
      <c r="I2232" s="147"/>
    </row>
    <row r="2233" customFormat="false" ht="15.75" hidden="false" customHeight="true" outlineLevel="0" collapsed="false">
      <c r="A2233" s="190"/>
      <c r="B2233" s="160" t="s">
        <v>1712</v>
      </c>
      <c r="C2233" s="161"/>
      <c r="D2233" s="251"/>
      <c r="E2233" s="176"/>
      <c r="F2233" s="288"/>
      <c r="G2233" s="178"/>
      <c r="H2233" s="209" t="n">
        <f aca="false">ROUND(SUM(H2232),2)</f>
        <v>34</v>
      </c>
      <c r="I2233" s="147"/>
    </row>
    <row r="2234" customFormat="false" ht="15.75" hidden="false" customHeight="true" outlineLevel="0" collapsed="false">
      <c r="D2234" s="149"/>
      <c r="E2234" s="176"/>
      <c r="F2234" s="196"/>
      <c r="G2234" s="246"/>
      <c r="H2234" s="270"/>
      <c r="I2234" s="147"/>
    </row>
    <row r="2235" customFormat="false" ht="36.75" hidden="false" customHeight="true" outlineLevel="0" collapsed="false">
      <c r="A2235" s="150" t="s">
        <v>526</v>
      </c>
      <c r="B2235" s="168" t="s">
        <v>527</v>
      </c>
      <c r="C2235" s="399" t="s">
        <v>1657</v>
      </c>
      <c r="D2235" s="400" t="n">
        <f aca="false">H2238</f>
        <v>5</v>
      </c>
      <c r="E2235" s="176"/>
      <c r="F2235" s="381"/>
      <c r="G2235" s="402"/>
      <c r="H2235" s="383"/>
      <c r="I2235" s="147"/>
    </row>
    <row r="2236" customFormat="false" ht="15" hidden="false" customHeight="false" outlineLevel="0" collapsed="false">
      <c r="A2236" s="233" t="s">
        <v>1560</v>
      </c>
      <c r="B2236" s="168"/>
      <c r="D2236" s="149"/>
      <c r="E2236" s="176"/>
      <c r="F2236" s="187"/>
      <c r="G2236" s="178"/>
      <c r="H2236" s="176" t="s">
        <v>1716</v>
      </c>
      <c r="I2236" s="147"/>
    </row>
    <row r="2237" customFormat="false" ht="15.75" hidden="false" customHeight="true" outlineLevel="0" collapsed="false">
      <c r="B2237" s="234"/>
      <c r="D2237" s="149"/>
      <c r="E2237" s="176"/>
      <c r="F2237" s="178"/>
      <c r="G2237" s="178"/>
      <c r="H2237" s="403" t="n">
        <v>5</v>
      </c>
      <c r="I2237" s="147"/>
    </row>
    <row r="2238" customFormat="false" ht="15.75" hidden="false" customHeight="true" outlineLevel="0" collapsed="false">
      <c r="A2238" s="190"/>
      <c r="B2238" s="160" t="s">
        <v>1712</v>
      </c>
      <c r="C2238" s="161"/>
      <c r="D2238" s="251"/>
      <c r="E2238" s="176"/>
      <c r="F2238" s="288"/>
      <c r="G2238" s="178"/>
      <c r="H2238" s="209" t="n">
        <f aca="false">ROUND(SUM(H2237),2)</f>
        <v>5</v>
      </c>
      <c r="I2238" s="147"/>
    </row>
    <row r="2239" customFormat="false" ht="15.75" hidden="false" customHeight="true" outlineLevel="0" collapsed="false">
      <c r="D2239" s="149"/>
      <c r="E2239" s="176"/>
      <c r="F2239" s="196"/>
      <c r="G2239" s="246"/>
      <c r="H2239" s="270"/>
      <c r="I2239" s="147"/>
    </row>
    <row r="2240" customFormat="false" ht="35.25" hidden="false" customHeight="true" outlineLevel="0" collapsed="false">
      <c r="A2240" s="150" t="s">
        <v>528</v>
      </c>
      <c r="B2240" s="168" t="s">
        <v>529</v>
      </c>
      <c r="C2240" s="399" t="s">
        <v>1657</v>
      </c>
      <c r="D2240" s="400" t="n">
        <f aca="false">H2243</f>
        <v>15</v>
      </c>
      <c r="E2240" s="176"/>
      <c r="F2240" s="381"/>
      <c r="G2240" s="402"/>
      <c r="H2240" s="383"/>
      <c r="I2240" s="147"/>
    </row>
    <row r="2241" customFormat="false" ht="15" hidden="false" customHeight="false" outlineLevel="0" collapsed="false">
      <c r="A2241" s="233" t="s">
        <v>1560</v>
      </c>
      <c r="B2241" s="168"/>
      <c r="D2241" s="149"/>
      <c r="E2241" s="176"/>
      <c r="F2241" s="187"/>
      <c r="G2241" s="178"/>
      <c r="H2241" s="176" t="s">
        <v>1703</v>
      </c>
      <c r="I2241" s="147"/>
    </row>
    <row r="2242" customFormat="false" ht="15.75" hidden="false" customHeight="true" outlineLevel="0" collapsed="false">
      <c r="B2242" s="234"/>
      <c r="D2242" s="149"/>
      <c r="E2242" s="176"/>
      <c r="F2242" s="178"/>
      <c r="G2242" s="178"/>
      <c r="H2242" s="403" t="n">
        <v>15</v>
      </c>
      <c r="I2242" s="147"/>
    </row>
    <row r="2243" customFormat="false" ht="15.75" hidden="false" customHeight="true" outlineLevel="0" collapsed="false">
      <c r="A2243" s="190"/>
      <c r="B2243" s="160" t="s">
        <v>1712</v>
      </c>
      <c r="C2243" s="161"/>
      <c r="D2243" s="251"/>
      <c r="E2243" s="176"/>
      <c r="F2243" s="288"/>
      <c r="G2243" s="178"/>
      <c r="H2243" s="209" t="n">
        <f aca="false">ROUND(SUM(H2242),2)</f>
        <v>15</v>
      </c>
      <c r="I2243" s="147"/>
    </row>
    <row r="2244" customFormat="false" ht="15.75" hidden="false" customHeight="true" outlineLevel="0" collapsed="false">
      <c r="D2244" s="149"/>
      <c r="E2244" s="176"/>
      <c r="F2244" s="196"/>
      <c r="G2244" s="246"/>
      <c r="H2244" s="270"/>
      <c r="I2244" s="147"/>
    </row>
    <row r="2245" customFormat="false" ht="36" hidden="false" customHeight="true" outlineLevel="0" collapsed="false">
      <c r="A2245" s="150" t="s">
        <v>530</v>
      </c>
      <c r="B2245" s="168" t="s">
        <v>531</v>
      </c>
      <c r="C2245" s="399" t="s">
        <v>1090</v>
      </c>
      <c r="D2245" s="400" t="n">
        <f aca="false">H2248</f>
        <v>957</v>
      </c>
      <c r="E2245" s="176"/>
      <c r="F2245" s="381"/>
      <c r="G2245" s="402"/>
      <c r="H2245" s="383"/>
      <c r="I2245" s="147"/>
    </row>
    <row r="2246" customFormat="false" ht="15" hidden="false" customHeight="false" outlineLevel="0" collapsed="false">
      <c r="A2246" s="233" t="s">
        <v>1560</v>
      </c>
      <c r="B2246" s="168"/>
      <c r="D2246" s="149"/>
      <c r="E2246" s="176"/>
      <c r="F2246" s="187"/>
      <c r="G2246" s="178"/>
      <c r="H2246" s="176" t="s">
        <v>1703</v>
      </c>
      <c r="I2246" s="147"/>
    </row>
    <row r="2247" customFormat="false" ht="15.75" hidden="false" customHeight="true" outlineLevel="0" collapsed="false">
      <c r="B2247" s="234"/>
      <c r="D2247" s="149"/>
      <c r="E2247" s="176"/>
      <c r="F2247" s="178"/>
      <c r="G2247" s="178"/>
      <c r="H2247" s="403" t="n">
        <v>957</v>
      </c>
      <c r="I2247" s="147"/>
    </row>
    <row r="2248" customFormat="false" ht="15.75" hidden="false" customHeight="true" outlineLevel="0" collapsed="false">
      <c r="A2248" s="190"/>
      <c r="B2248" s="160" t="s">
        <v>1712</v>
      </c>
      <c r="C2248" s="161"/>
      <c r="D2248" s="251"/>
      <c r="E2248" s="176"/>
      <c r="F2248" s="288"/>
      <c r="G2248" s="178"/>
      <c r="H2248" s="209" t="n">
        <f aca="false">ROUND(SUM(H2247),2)</f>
        <v>957</v>
      </c>
      <c r="I2248" s="147"/>
    </row>
    <row r="2249" customFormat="false" ht="15.75" hidden="false" customHeight="true" outlineLevel="0" collapsed="false">
      <c r="D2249" s="149"/>
      <c r="E2249" s="176"/>
      <c r="F2249" s="196"/>
      <c r="G2249" s="246"/>
      <c r="H2249" s="270"/>
      <c r="I2249" s="147"/>
    </row>
    <row r="2250" customFormat="false" ht="39" hidden="false" customHeight="true" outlineLevel="0" collapsed="false">
      <c r="A2250" s="150" t="s">
        <v>532</v>
      </c>
      <c r="B2250" s="168" t="s">
        <v>533</v>
      </c>
      <c r="C2250" s="399" t="s">
        <v>1090</v>
      </c>
      <c r="D2250" s="400" t="n">
        <f aca="false">H2253</f>
        <v>37</v>
      </c>
      <c r="E2250" s="176"/>
      <c r="F2250" s="381"/>
      <c r="G2250" s="402"/>
      <c r="H2250" s="383"/>
      <c r="I2250" s="147"/>
    </row>
    <row r="2251" customFormat="false" ht="15" hidden="false" customHeight="false" outlineLevel="0" collapsed="false">
      <c r="A2251" s="233" t="s">
        <v>1560</v>
      </c>
      <c r="B2251" s="234"/>
      <c r="D2251" s="149"/>
      <c r="E2251" s="176"/>
      <c r="F2251" s="187"/>
      <c r="G2251" s="178"/>
      <c r="H2251" s="176" t="s">
        <v>1716</v>
      </c>
      <c r="I2251" s="147"/>
    </row>
    <row r="2252" customFormat="false" ht="15.75" hidden="false" customHeight="true" outlineLevel="0" collapsed="false">
      <c r="D2252" s="149"/>
      <c r="E2252" s="176"/>
      <c r="F2252" s="178"/>
      <c r="G2252" s="178"/>
      <c r="H2252" s="403" t="n">
        <v>37</v>
      </c>
      <c r="I2252" s="147"/>
    </row>
    <row r="2253" customFormat="false" ht="15.75" hidden="false" customHeight="true" outlineLevel="0" collapsed="false">
      <c r="A2253" s="190"/>
      <c r="B2253" s="160" t="s">
        <v>1712</v>
      </c>
      <c r="C2253" s="161"/>
      <c r="D2253" s="251"/>
      <c r="E2253" s="176"/>
      <c r="F2253" s="288"/>
      <c r="G2253" s="178"/>
      <c r="H2253" s="209" t="n">
        <f aca="false">ROUND(SUM(H2252),2)</f>
        <v>37</v>
      </c>
      <c r="I2253" s="147"/>
    </row>
    <row r="2254" customFormat="false" ht="15.75" hidden="false" customHeight="true" outlineLevel="0" collapsed="false">
      <c r="A2254" s="190"/>
      <c r="B2254" s="160"/>
      <c r="C2254" s="161"/>
      <c r="D2254" s="251"/>
      <c r="E2254" s="176"/>
      <c r="F2254" s="288"/>
      <c r="G2254" s="178"/>
      <c r="H2254" s="209"/>
      <c r="I2254" s="147"/>
    </row>
    <row r="2255" customFormat="false" ht="36" hidden="false" customHeight="true" outlineLevel="0" collapsed="false">
      <c r="A2255" s="150" t="s">
        <v>534</v>
      </c>
      <c r="B2255" s="168" t="s">
        <v>535</v>
      </c>
      <c r="C2255" s="399" t="s">
        <v>1090</v>
      </c>
      <c r="D2255" s="400" t="n">
        <f aca="false">H2258</f>
        <v>8</v>
      </c>
      <c r="E2255" s="176"/>
      <c r="F2255" s="288"/>
      <c r="G2255" s="178"/>
      <c r="H2255" s="209"/>
      <c r="I2255" s="147"/>
    </row>
    <row r="2256" customFormat="false" ht="15.75" hidden="false" customHeight="true" outlineLevel="0" collapsed="false">
      <c r="A2256" s="233" t="s">
        <v>1560</v>
      </c>
      <c r="B2256" s="234"/>
      <c r="C2256" s="399"/>
      <c r="D2256" s="400"/>
      <c r="E2256" s="176"/>
      <c r="F2256" s="288"/>
      <c r="G2256" s="178"/>
      <c r="H2256" s="176" t="s">
        <v>1716</v>
      </c>
      <c r="I2256" s="147"/>
    </row>
    <row r="2257" customFormat="false" ht="15.75" hidden="false" customHeight="true" outlineLevel="0" collapsed="false">
      <c r="C2257" s="399"/>
      <c r="D2257" s="400"/>
      <c r="E2257" s="176"/>
      <c r="F2257" s="288"/>
      <c r="G2257" s="178"/>
      <c r="H2257" s="403" t="n">
        <v>8</v>
      </c>
      <c r="I2257" s="147"/>
    </row>
    <row r="2258" customFormat="false" ht="15.75" hidden="false" customHeight="true" outlineLevel="0" collapsed="false">
      <c r="A2258" s="190"/>
      <c r="B2258" s="160" t="s">
        <v>1712</v>
      </c>
      <c r="C2258" s="399"/>
      <c r="D2258" s="400"/>
      <c r="E2258" s="176"/>
      <c r="F2258" s="288"/>
      <c r="G2258" s="178"/>
      <c r="H2258" s="209" t="n">
        <f aca="false">ROUND(SUM(H2257),2)</f>
        <v>8</v>
      </c>
      <c r="I2258" s="147"/>
    </row>
    <row r="2259" customFormat="false" ht="15.75" hidden="false" customHeight="true" outlineLevel="0" collapsed="false">
      <c r="A2259" s="190"/>
      <c r="B2259" s="160"/>
      <c r="C2259" s="399"/>
      <c r="D2259" s="400"/>
      <c r="E2259" s="176"/>
      <c r="F2259" s="288"/>
      <c r="G2259" s="178"/>
      <c r="H2259" s="209"/>
      <c r="I2259" s="147"/>
    </row>
    <row r="2260" customFormat="false" ht="36" hidden="false" customHeight="true" outlineLevel="0" collapsed="false">
      <c r="A2260" s="150" t="s">
        <v>536</v>
      </c>
      <c r="B2260" s="168" t="s">
        <v>537</v>
      </c>
      <c r="C2260" s="399" t="s">
        <v>1090</v>
      </c>
      <c r="D2260" s="400" t="n">
        <f aca="false">H2263</f>
        <v>27</v>
      </c>
      <c r="E2260" s="176"/>
      <c r="F2260" s="288"/>
      <c r="G2260" s="178"/>
      <c r="H2260" s="209"/>
      <c r="I2260" s="147"/>
    </row>
    <row r="2261" customFormat="false" ht="15.75" hidden="false" customHeight="true" outlineLevel="0" collapsed="false">
      <c r="A2261" s="233" t="s">
        <v>1560</v>
      </c>
      <c r="B2261" s="234"/>
      <c r="C2261" s="399"/>
      <c r="D2261" s="400"/>
      <c r="E2261" s="176"/>
      <c r="F2261" s="288"/>
      <c r="G2261" s="178"/>
      <c r="H2261" s="176" t="s">
        <v>1716</v>
      </c>
      <c r="I2261" s="147"/>
    </row>
    <row r="2262" customFormat="false" ht="15.75" hidden="false" customHeight="true" outlineLevel="0" collapsed="false">
      <c r="C2262" s="399"/>
      <c r="D2262" s="400"/>
      <c r="E2262" s="176"/>
      <c r="F2262" s="288"/>
      <c r="G2262" s="178"/>
      <c r="H2262" s="403" t="n">
        <v>27</v>
      </c>
      <c r="I2262" s="147"/>
    </row>
    <row r="2263" customFormat="false" ht="15.75" hidden="false" customHeight="true" outlineLevel="0" collapsed="false">
      <c r="A2263" s="190"/>
      <c r="B2263" s="160" t="s">
        <v>1712</v>
      </c>
      <c r="C2263" s="399"/>
      <c r="D2263" s="400"/>
      <c r="E2263" s="176"/>
      <c r="F2263" s="288"/>
      <c r="G2263" s="178"/>
      <c r="H2263" s="209" t="n">
        <f aca="false">ROUND(SUM(H2262),2)</f>
        <v>27</v>
      </c>
      <c r="I2263" s="147"/>
    </row>
    <row r="2264" customFormat="false" ht="15.75" hidden="false" customHeight="true" outlineLevel="0" collapsed="false">
      <c r="A2264" s="190"/>
      <c r="B2264" s="160"/>
      <c r="C2264" s="399"/>
      <c r="D2264" s="400"/>
      <c r="E2264" s="176"/>
      <c r="F2264" s="288"/>
      <c r="G2264" s="178"/>
      <c r="H2264" s="209"/>
      <c r="I2264" s="147"/>
    </row>
    <row r="2265" customFormat="false" ht="36" hidden="false" customHeight="true" outlineLevel="0" collapsed="false">
      <c r="A2265" s="150" t="s">
        <v>538</v>
      </c>
      <c r="B2265" s="168" t="s">
        <v>539</v>
      </c>
      <c r="C2265" s="399" t="s">
        <v>1090</v>
      </c>
      <c r="D2265" s="400" t="n">
        <f aca="false">H2268</f>
        <v>22</v>
      </c>
      <c r="E2265" s="176"/>
      <c r="F2265" s="288"/>
      <c r="G2265" s="178"/>
      <c r="H2265" s="209"/>
      <c r="I2265" s="147"/>
    </row>
    <row r="2266" customFormat="false" ht="15.75" hidden="false" customHeight="true" outlineLevel="0" collapsed="false">
      <c r="A2266" s="233" t="s">
        <v>1560</v>
      </c>
      <c r="B2266" s="234"/>
      <c r="C2266" s="399"/>
      <c r="D2266" s="400"/>
      <c r="E2266" s="176"/>
      <c r="F2266" s="288"/>
      <c r="G2266" s="178"/>
      <c r="H2266" s="176" t="s">
        <v>1716</v>
      </c>
      <c r="I2266" s="147"/>
    </row>
    <row r="2267" customFormat="false" ht="15.75" hidden="false" customHeight="true" outlineLevel="0" collapsed="false">
      <c r="C2267" s="399"/>
      <c r="D2267" s="400"/>
      <c r="E2267" s="176"/>
      <c r="F2267" s="288"/>
      <c r="G2267" s="178"/>
      <c r="H2267" s="403" t="n">
        <v>22</v>
      </c>
      <c r="I2267" s="147"/>
    </row>
    <row r="2268" customFormat="false" ht="15.75" hidden="false" customHeight="true" outlineLevel="0" collapsed="false">
      <c r="A2268" s="190"/>
      <c r="B2268" s="160" t="s">
        <v>1712</v>
      </c>
      <c r="C2268" s="399"/>
      <c r="D2268" s="400"/>
      <c r="E2268" s="176"/>
      <c r="F2268" s="288"/>
      <c r="G2268" s="178"/>
      <c r="H2268" s="209" t="n">
        <f aca="false">ROUND(SUM(H2267),2)</f>
        <v>22</v>
      </c>
      <c r="I2268" s="147"/>
    </row>
    <row r="2269" customFormat="false" ht="15.75" hidden="false" customHeight="true" outlineLevel="0" collapsed="false">
      <c r="A2269" s="190"/>
      <c r="B2269" s="160"/>
      <c r="C2269" s="399"/>
      <c r="D2269" s="400"/>
      <c r="E2269" s="176"/>
      <c r="F2269" s="288"/>
      <c r="G2269" s="178"/>
      <c r="H2269" s="209"/>
      <c r="I2269" s="147"/>
    </row>
    <row r="2270" customFormat="false" ht="36" hidden="false" customHeight="true" outlineLevel="0" collapsed="false">
      <c r="A2270" s="150" t="s">
        <v>540</v>
      </c>
      <c r="B2270" s="168" t="s">
        <v>541</v>
      </c>
      <c r="C2270" s="399" t="s">
        <v>1090</v>
      </c>
      <c r="D2270" s="400" t="n">
        <f aca="false">H2273</f>
        <v>9</v>
      </c>
      <c r="E2270" s="176"/>
      <c r="F2270" s="288"/>
      <c r="G2270" s="178"/>
      <c r="H2270" s="209"/>
      <c r="I2270" s="147"/>
    </row>
    <row r="2271" customFormat="false" ht="15.75" hidden="false" customHeight="true" outlineLevel="0" collapsed="false">
      <c r="A2271" s="233" t="s">
        <v>1560</v>
      </c>
      <c r="B2271" s="234"/>
      <c r="C2271" s="399"/>
      <c r="D2271" s="400"/>
      <c r="E2271" s="176"/>
      <c r="F2271" s="288"/>
      <c r="G2271" s="178"/>
      <c r="H2271" s="176" t="s">
        <v>1716</v>
      </c>
      <c r="I2271" s="147"/>
    </row>
    <row r="2272" customFormat="false" ht="15.75" hidden="false" customHeight="true" outlineLevel="0" collapsed="false">
      <c r="C2272" s="399"/>
      <c r="D2272" s="400"/>
      <c r="E2272" s="176"/>
      <c r="F2272" s="288"/>
      <c r="G2272" s="178"/>
      <c r="H2272" s="403" t="n">
        <v>9</v>
      </c>
      <c r="I2272" s="147"/>
    </row>
    <row r="2273" customFormat="false" ht="15.75" hidden="false" customHeight="true" outlineLevel="0" collapsed="false">
      <c r="A2273" s="190"/>
      <c r="B2273" s="160" t="s">
        <v>1712</v>
      </c>
      <c r="C2273" s="399"/>
      <c r="D2273" s="400"/>
      <c r="E2273" s="176"/>
      <c r="F2273" s="288"/>
      <c r="G2273" s="178"/>
      <c r="H2273" s="209" t="n">
        <f aca="false">ROUND(SUM(H2272),2)</f>
        <v>9</v>
      </c>
      <c r="I2273" s="147"/>
    </row>
    <row r="2274" customFormat="false" ht="15.75" hidden="false" customHeight="true" outlineLevel="0" collapsed="false">
      <c r="A2274" s="190"/>
      <c r="B2274" s="160"/>
      <c r="C2274" s="399"/>
      <c r="D2274" s="400"/>
      <c r="E2274" s="176"/>
      <c r="F2274" s="288"/>
      <c r="G2274" s="178"/>
      <c r="H2274" s="209"/>
      <c r="I2274" s="147"/>
    </row>
    <row r="2275" customFormat="false" ht="36" hidden="false" customHeight="true" outlineLevel="0" collapsed="false">
      <c r="A2275" s="150" t="s">
        <v>542</v>
      </c>
      <c r="B2275" s="168" t="s">
        <v>543</v>
      </c>
      <c r="C2275" s="399" t="s">
        <v>1090</v>
      </c>
      <c r="D2275" s="400" t="n">
        <f aca="false">H2278</f>
        <v>4</v>
      </c>
      <c r="E2275" s="176"/>
      <c r="F2275" s="288"/>
      <c r="G2275" s="178"/>
      <c r="H2275" s="209"/>
      <c r="I2275" s="147"/>
    </row>
    <row r="2276" customFormat="false" ht="15.75" hidden="false" customHeight="true" outlineLevel="0" collapsed="false">
      <c r="A2276" s="233" t="s">
        <v>1560</v>
      </c>
      <c r="B2276" s="234"/>
      <c r="C2276" s="399"/>
      <c r="D2276" s="400"/>
      <c r="E2276" s="176"/>
      <c r="F2276" s="288"/>
      <c r="G2276" s="178"/>
      <c r="H2276" s="176" t="s">
        <v>1716</v>
      </c>
      <c r="I2276" s="147"/>
    </row>
    <row r="2277" customFormat="false" ht="15.75" hidden="false" customHeight="true" outlineLevel="0" collapsed="false">
      <c r="C2277" s="399"/>
      <c r="D2277" s="400"/>
      <c r="E2277" s="176"/>
      <c r="F2277" s="288"/>
      <c r="G2277" s="178"/>
      <c r="H2277" s="403" t="n">
        <v>4</v>
      </c>
      <c r="I2277" s="147"/>
    </row>
    <row r="2278" customFormat="false" ht="15.75" hidden="false" customHeight="true" outlineLevel="0" collapsed="false">
      <c r="A2278" s="190"/>
      <c r="B2278" s="160" t="s">
        <v>1712</v>
      </c>
      <c r="C2278" s="399"/>
      <c r="D2278" s="400"/>
      <c r="E2278" s="176"/>
      <c r="F2278" s="288"/>
      <c r="G2278" s="178"/>
      <c r="H2278" s="209" t="n">
        <f aca="false">ROUND(SUM(H2277),2)</f>
        <v>4</v>
      </c>
      <c r="I2278" s="147"/>
    </row>
    <row r="2279" customFormat="false" ht="15.75" hidden="false" customHeight="true" outlineLevel="0" collapsed="false">
      <c r="A2279" s="190"/>
      <c r="B2279" s="160"/>
      <c r="C2279" s="399"/>
      <c r="D2279" s="400"/>
      <c r="E2279" s="176"/>
      <c r="F2279" s="288"/>
      <c r="G2279" s="178"/>
      <c r="H2279" s="209"/>
      <c r="I2279" s="147"/>
    </row>
    <row r="2280" customFormat="false" ht="36" hidden="false" customHeight="true" outlineLevel="0" collapsed="false">
      <c r="A2280" s="150" t="s">
        <v>544</v>
      </c>
      <c r="B2280" s="168" t="s">
        <v>545</v>
      </c>
      <c r="C2280" s="399" t="s">
        <v>1090</v>
      </c>
      <c r="D2280" s="400" t="n">
        <f aca="false">H2283</f>
        <v>30</v>
      </c>
      <c r="E2280" s="176"/>
      <c r="F2280" s="288"/>
      <c r="G2280" s="178"/>
      <c r="H2280" s="209"/>
      <c r="I2280" s="147"/>
    </row>
    <row r="2281" customFormat="false" ht="15.75" hidden="false" customHeight="true" outlineLevel="0" collapsed="false">
      <c r="A2281" s="233" t="s">
        <v>1560</v>
      </c>
      <c r="B2281" s="234"/>
      <c r="C2281" s="399"/>
      <c r="D2281" s="400"/>
      <c r="E2281" s="176"/>
      <c r="F2281" s="288"/>
      <c r="G2281" s="178"/>
      <c r="H2281" s="176" t="s">
        <v>1716</v>
      </c>
      <c r="I2281" s="147"/>
    </row>
    <row r="2282" customFormat="false" ht="15.75" hidden="false" customHeight="true" outlineLevel="0" collapsed="false">
      <c r="C2282" s="399"/>
      <c r="D2282" s="400"/>
      <c r="E2282" s="176"/>
      <c r="F2282" s="288"/>
      <c r="G2282" s="178"/>
      <c r="H2282" s="403" t="n">
        <v>30</v>
      </c>
      <c r="I2282" s="147"/>
    </row>
    <row r="2283" customFormat="false" ht="15.75" hidden="false" customHeight="true" outlineLevel="0" collapsed="false">
      <c r="A2283" s="190"/>
      <c r="B2283" s="160" t="s">
        <v>1712</v>
      </c>
      <c r="C2283" s="399"/>
      <c r="D2283" s="400"/>
      <c r="E2283" s="176"/>
      <c r="F2283" s="288"/>
      <c r="G2283" s="178"/>
      <c r="H2283" s="209" t="n">
        <f aca="false">ROUND(SUM(H2282),2)</f>
        <v>30</v>
      </c>
      <c r="I2283" s="147"/>
    </row>
    <row r="2284" customFormat="false" ht="15.75" hidden="false" customHeight="true" outlineLevel="0" collapsed="false">
      <c r="A2284" s="190"/>
      <c r="B2284" s="160"/>
      <c r="C2284" s="399"/>
      <c r="D2284" s="400"/>
      <c r="E2284" s="176"/>
      <c r="F2284" s="288"/>
      <c r="G2284" s="178"/>
      <c r="H2284" s="209"/>
      <c r="I2284" s="147"/>
    </row>
    <row r="2285" customFormat="false" ht="36" hidden="false" customHeight="true" outlineLevel="0" collapsed="false">
      <c r="A2285" s="150" t="s">
        <v>546</v>
      </c>
      <c r="B2285" s="168" t="s">
        <v>547</v>
      </c>
      <c r="C2285" s="399" t="s">
        <v>1090</v>
      </c>
      <c r="D2285" s="400" t="n">
        <f aca="false">H2288</f>
        <v>8</v>
      </c>
      <c r="E2285" s="176"/>
      <c r="F2285" s="288"/>
      <c r="G2285" s="178"/>
      <c r="H2285" s="209"/>
      <c r="I2285" s="147"/>
    </row>
    <row r="2286" customFormat="false" ht="15.75" hidden="false" customHeight="true" outlineLevel="0" collapsed="false">
      <c r="A2286" s="233" t="s">
        <v>1560</v>
      </c>
      <c r="B2286" s="234"/>
      <c r="C2286" s="399"/>
      <c r="D2286" s="400"/>
      <c r="E2286" s="176"/>
      <c r="F2286" s="288"/>
      <c r="G2286" s="178"/>
      <c r="H2286" s="176" t="s">
        <v>1716</v>
      </c>
      <c r="I2286" s="147"/>
    </row>
    <row r="2287" customFormat="false" ht="15.75" hidden="false" customHeight="true" outlineLevel="0" collapsed="false">
      <c r="C2287" s="399"/>
      <c r="D2287" s="400"/>
      <c r="E2287" s="176"/>
      <c r="F2287" s="288"/>
      <c r="G2287" s="178"/>
      <c r="H2287" s="403" t="n">
        <v>8</v>
      </c>
      <c r="I2287" s="147"/>
    </row>
    <row r="2288" customFormat="false" ht="15.75" hidden="false" customHeight="true" outlineLevel="0" collapsed="false">
      <c r="A2288" s="190"/>
      <c r="B2288" s="160" t="s">
        <v>1712</v>
      </c>
      <c r="C2288" s="399"/>
      <c r="D2288" s="400"/>
      <c r="E2288" s="176"/>
      <c r="F2288" s="288"/>
      <c r="G2288" s="178"/>
      <c r="H2288" s="209" t="n">
        <f aca="false">ROUND(SUM(H2287),2)</f>
        <v>8</v>
      </c>
      <c r="I2288" s="147"/>
    </row>
    <row r="2289" customFormat="false" ht="15.75" hidden="false" customHeight="true" outlineLevel="0" collapsed="false">
      <c r="A2289" s="190"/>
      <c r="B2289" s="160"/>
      <c r="C2289" s="399"/>
      <c r="D2289" s="400"/>
      <c r="E2289" s="176"/>
      <c r="F2289" s="288"/>
      <c r="G2289" s="178"/>
      <c r="H2289" s="209"/>
      <c r="I2289" s="147"/>
    </row>
    <row r="2290" customFormat="false" ht="36" hidden="false" customHeight="true" outlineLevel="0" collapsed="false">
      <c r="A2290" s="150" t="s">
        <v>548</v>
      </c>
      <c r="B2290" s="168" t="s">
        <v>549</v>
      </c>
      <c r="C2290" s="399" t="s">
        <v>1090</v>
      </c>
      <c r="D2290" s="400" t="n">
        <f aca="false">H2293</f>
        <v>80</v>
      </c>
      <c r="E2290" s="176"/>
      <c r="F2290" s="288"/>
      <c r="G2290" s="178"/>
      <c r="H2290" s="209"/>
      <c r="I2290" s="147"/>
    </row>
    <row r="2291" customFormat="false" ht="15.75" hidden="false" customHeight="true" outlineLevel="0" collapsed="false">
      <c r="A2291" s="233" t="s">
        <v>1560</v>
      </c>
      <c r="B2291" s="234"/>
      <c r="C2291" s="399"/>
      <c r="D2291" s="400"/>
      <c r="E2291" s="176"/>
      <c r="F2291" s="288"/>
      <c r="G2291" s="178"/>
      <c r="H2291" s="176" t="s">
        <v>1716</v>
      </c>
      <c r="I2291" s="147"/>
    </row>
    <row r="2292" customFormat="false" ht="15.75" hidden="false" customHeight="true" outlineLevel="0" collapsed="false">
      <c r="C2292" s="399"/>
      <c r="D2292" s="400"/>
      <c r="E2292" s="176"/>
      <c r="F2292" s="288"/>
      <c r="G2292" s="178"/>
      <c r="H2292" s="403" t="n">
        <v>80</v>
      </c>
      <c r="I2292" s="147"/>
    </row>
    <row r="2293" customFormat="false" ht="15.75" hidden="false" customHeight="true" outlineLevel="0" collapsed="false">
      <c r="A2293" s="190"/>
      <c r="B2293" s="160" t="s">
        <v>1712</v>
      </c>
      <c r="C2293" s="399"/>
      <c r="D2293" s="400"/>
      <c r="E2293" s="176"/>
      <c r="F2293" s="288"/>
      <c r="G2293" s="178"/>
      <c r="H2293" s="209" t="n">
        <f aca="false">ROUND(SUM(H2292),2)</f>
        <v>80</v>
      </c>
      <c r="I2293" s="147"/>
    </row>
    <row r="2294" customFormat="false" ht="15.75" hidden="false" customHeight="true" outlineLevel="0" collapsed="false">
      <c r="A2294" s="190"/>
      <c r="B2294" s="160"/>
      <c r="C2294" s="399"/>
      <c r="D2294" s="400"/>
      <c r="E2294" s="176"/>
      <c r="F2294" s="288"/>
      <c r="G2294" s="178"/>
      <c r="H2294" s="209"/>
      <c r="I2294" s="147"/>
    </row>
    <row r="2295" customFormat="false" ht="36" hidden="false" customHeight="true" outlineLevel="0" collapsed="false">
      <c r="A2295" s="150" t="s">
        <v>550</v>
      </c>
      <c r="B2295" s="168" t="s">
        <v>551</v>
      </c>
      <c r="C2295" s="399" t="s">
        <v>1364</v>
      </c>
      <c r="D2295" s="400" t="n">
        <f aca="false">H2298</f>
        <v>27</v>
      </c>
      <c r="E2295" s="176"/>
      <c r="F2295" s="288"/>
      <c r="G2295" s="178"/>
      <c r="H2295" s="209"/>
      <c r="I2295" s="147"/>
    </row>
    <row r="2296" customFormat="false" ht="15.75" hidden="false" customHeight="true" outlineLevel="0" collapsed="false">
      <c r="A2296" s="233" t="s">
        <v>1560</v>
      </c>
      <c r="B2296" s="234"/>
      <c r="C2296" s="399"/>
      <c r="D2296" s="400"/>
      <c r="E2296" s="176"/>
      <c r="F2296" s="288"/>
      <c r="G2296" s="178"/>
      <c r="H2296" s="176" t="s">
        <v>1716</v>
      </c>
      <c r="I2296" s="147"/>
    </row>
    <row r="2297" customFormat="false" ht="15.75" hidden="false" customHeight="true" outlineLevel="0" collapsed="false">
      <c r="C2297" s="399"/>
      <c r="D2297" s="400"/>
      <c r="E2297" s="176"/>
      <c r="F2297" s="288"/>
      <c r="G2297" s="178"/>
      <c r="H2297" s="403" t="n">
        <v>27</v>
      </c>
      <c r="I2297" s="147"/>
    </row>
    <row r="2298" customFormat="false" ht="15.75" hidden="false" customHeight="true" outlineLevel="0" collapsed="false">
      <c r="A2298" s="190"/>
      <c r="B2298" s="160" t="s">
        <v>1712</v>
      </c>
      <c r="C2298" s="399"/>
      <c r="D2298" s="400"/>
      <c r="E2298" s="176"/>
      <c r="F2298" s="288"/>
      <c r="G2298" s="178"/>
      <c r="H2298" s="209" t="n">
        <f aca="false">ROUND(SUM(H2297),2)</f>
        <v>27</v>
      </c>
      <c r="I2298" s="147"/>
    </row>
    <row r="2299" customFormat="false" ht="15.75" hidden="false" customHeight="true" outlineLevel="0" collapsed="false">
      <c r="A2299" s="190"/>
      <c r="B2299" s="160"/>
      <c r="C2299" s="399"/>
      <c r="D2299" s="400"/>
      <c r="E2299" s="176"/>
      <c r="F2299" s="288"/>
      <c r="G2299" s="178"/>
      <c r="H2299" s="209"/>
      <c r="I2299" s="147"/>
    </row>
    <row r="2300" customFormat="false" ht="36" hidden="false" customHeight="true" outlineLevel="0" collapsed="false">
      <c r="A2300" s="150" t="s">
        <v>552</v>
      </c>
      <c r="B2300" s="168" t="s">
        <v>553</v>
      </c>
      <c r="C2300" s="399" t="s">
        <v>1364</v>
      </c>
      <c r="D2300" s="400" t="n">
        <f aca="false">H2303</f>
        <v>5</v>
      </c>
      <c r="E2300" s="176"/>
      <c r="F2300" s="288"/>
      <c r="G2300" s="178"/>
      <c r="H2300" s="209"/>
      <c r="I2300" s="147"/>
    </row>
    <row r="2301" customFormat="false" ht="15.75" hidden="false" customHeight="true" outlineLevel="0" collapsed="false">
      <c r="A2301" s="233" t="s">
        <v>1560</v>
      </c>
      <c r="B2301" s="234"/>
      <c r="C2301" s="399"/>
      <c r="D2301" s="400"/>
      <c r="E2301" s="176"/>
      <c r="F2301" s="288"/>
      <c r="G2301" s="178"/>
      <c r="H2301" s="176" t="s">
        <v>1716</v>
      </c>
      <c r="I2301" s="147"/>
    </row>
    <row r="2302" customFormat="false" ht="15.75" hidden="false" customHeight="true" outlineLevel="0" collapsed="false">
      <c r="C2302" s="399"/>
      <c r="D2302" s="400"/>
      <c r="E2302" s="176"/>
      <c r="F2302" s="288"/>
      <c r="G2302" s="178"/>
      <c r="H2302" s="403" t="n">
        <v>5</v>
      </c>
      <c r="I2302" s="147"/>
    </row>
    <row r="2303" customFormat="false" ht="15.75" hidden="false" customHeight="true" outlineLevel="0" collapsed="false">
      <c r="A2303" s="190"/>
      <c r="B2303" s="160" t="s">
        <v>1712</v>
      </c>
      <c r="C2303" s="399"/>
      <c r="D2303" s="400"/>
      <c r="E2303" s="176"/>
      <c r="F2303" s="288"/>
      <c r="G2303" s="178"/>
      <c r="H2303" s="209" t="n">
        <f aca="false">ROUND(SUM(H2302),2)</f>
        <v>5</v>
      </c>
      <c r="I2303" s="147"/>
    </row>
    <row r="2304" customFormat="false" ht="15.75" hidden="false" customHeight="true" outlineLevel="0" collapsed="false">
      <c r="A2304" s="190"/>
      <c r="B2304" s="160"/>
      <c r="C2304" s="399"/>
      <c r="D2304" s="400"/>
      <c r="E2304" s="176"/>
      <c r="F2304" s="288"/>
      <c r="G2304" s="178"/>
      <c r="H2304" s="209"/>
      <c r="I2304" s="147"/>
    </row>
    <row r="2305" customFormat="false" ht="36" hidden="false" customHeight="true" outlineLevel="0" collapsed="false">
      <c r="A2305" s="150" t="s">
        <v>554</v>
      </c>
      <c r="B2305" s="168" t="s">
        <v>555</v>
      </c>
      <c r="C2305" s="399" t="s">
        <v>1364</v>
      </c>
      <c r="D2305" s="400" t="n">
        <f aca="false">H2308</f>
        <v>54</v>
      </c>
      <c r="E2305" s="176"/>
      <c r="F2305" s="288"/>
      <c r="G2305" s="178"/>
      <c r="H2305" s="209"/>
      <c r="I2305" s="147"/>
    </row>
    <row r="2306" customFormat="false" ht="15.75" hidden="false" customHeight="true" outlineLevel="0" collapsed="false">
      <c r="A2306" s="233" t="s">
        <v>1560</v>
      </c>
      <c r="B2306" s="234"/>
      <c r="C2306" s="399"/>
      <c r="D2306" s="400"/>
      <c r="E2306" s="176"/>
      <c r="F2306" s="288"/>
      <c r="G2306" s="178"/>
      <c r="H2306" s="176" t="s">
        <v>1716</v>
      </c>
      <c r="I2306" s="147"/>
    </row>
    <row r="2307" customFormat="false" ht="15.75" hidden="false" customHeight="true" outlineLevel="0" collapsed="false">
      <c r="C2307" s="399"/>
      <c r="D2307" s="400"/>
      <c r="E2307" s="176"/>
      <c r="F2307" s="288"/>
      <c r="G2307" s="178"/>
      <c r="H2307" s="403" t="n">
        <v>54</v>
      </c>
      <c r="I2307" s="147"/>
    </row>
    <row r="2308" customFormat="false" ht="15.75" hidden="false" customHeight="true" outlineLevel="0" collapsed="false">
      <c r="A2308" s="190"/>
      <c r="B2308" s="160" t="s">
        <v>1712</v>
      </c>
      <c r="C2308" s="399"/>
      <c r="D2308" s="400"/>
      <c r="E2308" s="176"/>
      <c r="F2308" s="288"/>
      <c r="G2308" s="178"/>
      <c r="H2308" s="209" t="n">
        <f aca="false">ROUND(SUM(H2307),2)</f>
        <v>54</v>
      </c>
      <c r="I2308" s="147"/>
    </row>
    <row r="2309" customFormat="false" ht="15.75" hidden="false" customHeight="true" outlineLevel="0" collapsed="false">
      <c r="A2309" s="190"/>
      <c r="B2309" s="160"/>
      <c r="C2309" s="399"/>
      <c r="D2309" s="400"/>
      <c r="E2309" s="176"/>
      <c r="F2309" s="288"/>
      <c r="G2309" s="178"/>
      <c r="H2309" s="209"/>
      <c r="I2309" s="147"/>
    </row>
    <row r="2310" customFormat="false" ht="36" hidden="false" customHeight="true" outlineLevel="0" collapsed="false">
      <c r="A2310" s="150" t="s">
        <v>556</v>
      </c>
      <c r="B2310" s="168" t="s">
        <v>557</v>
      </c>
      <c r="C2310" s="399" t="s">
        <v>1369</v>
      </c>
      <c r="D2310" s="400" t="n">
        <f aca="false">H2313</f>
        <v>1</v>
      </c>
      <c r="E2310" s="176"/>
      <c r="F2310" s="288"/>
      <c r="G2310" s="178"/>
      <c r="H2310" s="209"/>
      <c r="I2310" s="147"/>
    </row>
    <row r="2311" customFormat="false" ht="15.75" hidden="false" customHeight="true" outlineLevel="0" collapsed="false">
      <c r="A2311" s="233" t="s">
        <v>1560</v>
      </c>
      <c r="B2311" s="234"/>
      <c r="C2311" s="399"/>
      <c r="D2311" s="400"/>
      <c r="E2311" s="176"/>
      <c r="F2311" s="288"/>
      <c r="G2311" s="178"/>
      <c r="H2311" s="176" t="s">
        <v>1716</v>
      </c>
      <c r="I2311" s="147"/>
    </row>
    <row r="2312" customFormat="false" ht="15.75" hidden="false" customHeight="true" outlineLevel="0" collapsed="false">
      <c r="C2312" s="399"/>
      <c r="D2312" s="400"/>
      <c r="E2312" s="176"/>
      <c r="F2312" s="288"/>
      <c r="G2312" s="178"/>
      <c r="H2312" s="403" t="n">
        <v>1</v>
      </c>
      <c r="I2312" s="147"/>
    </row>
    <row r="2313" customFormat="false" ht="15.75" hidden="false" customHeight="true" outlineLevel="0" collapsed="false">
      <c r="A2313" s="190"/>
      <c r="B2313" s="160" t="s">
        <v>1712</v>
      </c>
      <c r="C2313" s="399"/>
      <c r="D2313" s="400"/>
      <c r="E2313" s="176"/>
      <c r="F2313" s="288"/>
      <c r="G2313" s="178"/>
      <c r="H2313" s="209" t="n">
        <f aca="false">ROUND(SUM(H2312),2)</f>
        <v>1</v>
      </c>
      <c r="I2313" s="147"/>
    </row>
    <row r="2314" customFormat="false" ht="15.75" hidden="false" customHeight="true" outlineLevel="0" collapsed="false">
      <c r="A2314" s="190"/>
      <c r="B2314" s="160"/>
      <c r="C2314" s="399"/>
      <c r="D2314" s="400"/>
      <c r="E2314" s="176"/>
      <c r="F2314" s="288"/>
      <c r="G2314" s="178"/>
      <c r="H2314" s="209"/>
      <c r="I2314" s="147"/>
    </row>
    <row r="2315" customFormat="false" ht="36" hidden="false" customHeight="true" outlineLevel="0" collapsed="false">
      <c r="A2315" s="150" t="s">
        <v>558</v>
      </c>
      <c r="B2315" s="168" t="s">
        <v>559</v>
      </c>
      <c r="C2315" s="399" t="s">
        <v>1657</v>
      </c>
      <c r="D2315" s="400" t="n">
        <f aca="false">H2318</f>
        <v>105</v>
      </c>
      <c r="E2315" s="176"/>
      <c r="F2315" s="288"/>
      <c r="G2315" s="178"/>
      <c r="H2315" s="209"/>
      <c r="I2315" s="147"/>
    </row>
    <row r="2316" customFormat="false" ht="15.75" hidden="false" customHeight="true" outlineLevel="0" collapsed="false">
      <c r="A2316" s="233" t="s">
        <v>1560</v>
      </c>
      <c r="B2316" s="234"/>
      <c r="C2316" s="399"/>
      <c r="D2316" s="400"/>
      <c r="E2316" s="176"/>
      <c r="F2316" s="288"/>
      <c r="G2316" s="178"/>
      <c r="H2316" s="176" t="s">
        <v>1716</v>
      </c>
      <c r="I2316" s="147"/>
    </row>
    <row r="2317" customFormat="false" ht="15.75" hidden="false" customHeight="true" outlineLevel="0" collapsed="false">
      <c r="C2317" s="399"/>
      <c r="D2317" s="400"/>
      <c r="E2317" s="176"/>
      <c r="F2317" s="288"/>
      <c r="G2317" s="178"/>
      <c r="H2317" s="403" t="n">
        <v>105</v>
      </c>
      <c r="I2317" s="147"/>
    </row>
    <row r="2318" customFormat="false" ht="15.75" hidden="false" customHeight="true" outlineLevel="0" collapsed="false">
      <c r="A2318" s="190"/>
      <c r="B2318" s="160" t="s">
        <v>1712</v>
      </c>
      <c r="C2318" s="399"/>
      <c r="D2318" s="400"/>
      <c r="E2318" s="176"/>
      <c r="F2318" s="288"/>
      <c r="G2318" s="178"/>
      <c r="H2318" s="209" t="n">
        <f aca="false">ROUND(SUM(H2317),2)</f>
        <v>105</v>
      </c>
      <c r="I2318" s="147"/>
    </row>
    <row r="2319" customFormat="false" ht="15.75" hidden="false" customHeight="true" outlineLevel="0" collapsed="false">
      <c r="A2319" s="190"/>
      <c r="B2319" s="160"/>
      <c r="C2319" s="399"/>
      <c r="D2319" s="400"/>
      <c r="E2319" s="176"/>
      <c r="F2319" s="288"/>
      <c r="G2319" s="178"/>
      <c r="H2319" s="209"/>
      <c r="I2319" s="147"/>
    </row>
    <row r="2320" customFormat="false" ht="75" hidden="false" customHeight="true" outlineLevel="0" collapsed="false">
      <c r="A2320" s="150" t="s">
        <v>560</v>
      </c>
      <c r="B2320" s="168" t="s">
        <v>561</v>
      </c>
      <c r="C2320" s="399" t="s">
        <v>1369</v>
      </c>
      <c r="D2320" s="400" t="n">
        <f aca="false">H2323</f>
        <v>70</v>
      </c>
      <c r="E2320" s="176"/>
      <c r="F2320" s="288"/>
      <c r="G2320" s="178"/>
      <c r="H2320" s="209"/>
      <c r="I2320" s="147"/>
    </row>
    <row r="2321" customFormat="false" ht="15.75" hidden="false" customHeight="true" outlineLevel="0" collapsed="false">
      <c r="A2321" s="233" t="s">
        <v>1560</v>
      </c>
      <c r="B2321" s="234"/>
      <c r="C2321" s="399"/>
      <c r="D2321" s="400"/>
      <c r="E2321" s="176"/>
      <c r="F2321" s="288"/>
      <c r="G2321" s="178"/>
      <c r="H2321" s="176" t="s">
        <v>1716</v>
      </c>
      <c r="I2321" s="147"/>
    </row>
    <row r="2322" customFormat="false" ht="15.75" hidden="false" customHeight="true" outlineLevel="0" collapsed="false">
      <c r="C2322" s="399"/>
      <c r="D2322" s="400"/>
      <c r="E2322" s="176"/>
      <c r="F2322" s="288"/>
      <c r="G2322" s="178"/>
      <c r="H2322" s="403" t="n">
        <v>70</v>
      </c>
      <c r="I2322" s="147"/>
    </row>
    <row r="2323" customFormat="false" ht="15.75" hidden="false" customHeight="true" outlineLevel="0" collapsed="false">
      <c r="A2323" s="190"/>
      <c r="B2323" s="160" t="s">
        <v>1712</v>
      </c>
      <c r="C2323" s="399"/>
      <c r="D2323" s="400"/>
      <c r="E2323" s="176"/>
      <c r="F2323" s="288"/>
      <c r="G2323" s="178"/>
      <c r="H2323" s="209" t="n">
        <f aca="false">ROUND(SUM(H2322),2)</f>
        <v>70</v>
      </c>
      <c r="I2323" s="147"/>
    </row>
    <row r="2324" customFormat="false" ht="15.75" hidden="false" customHeight="true" outlineLevel="0" collapsed="false">
      <c r="A2324" s="190"/>
      <c r="B2324" s="160"/>
      <c r="C2324" s="399"/>
      <c r="D2324" s="400"/>
      <c r="E2324" s="176"/>
      <c r="F2324" s="288"/>
      <c r="G2324" s="178"/>
      <c r="H2324" s="209"/>
      <c r="I2324" s="147"/>
    </row>
    <row r="2325" customFormat="false" ht="36" hidden="false" customHeight="true" outlineLevel="0" collapsed="false">
      <c r="A2325" s="150" t="s">
        <v>562</v>
      </c>
      <c r="B2325" s="168" t="s">
        <v>563</v>
      </c>
      <c r="C2325" s="399" t="s">
        <v>1369</v>
      </c>
      <c r="D2325" s="400" t="n">
        <f aca="false">H2328</f>
        <v>6</v>
      </c>
      <c r="E2325" s="176"/>
      <c r="F2325" s="288"/>
      <c r="G2325" s="178"/>
      <c r="H2325" s="209"/>
      <c r="I2325" s="147"/>
    </row>
    <row r="2326" customFormat="false" ht="15.75" hidden="false" customHeight="true" outlineLevel="0" collapsed="false">
      <c r="A2326" s="233" t="s">
        <v>1560</v>
      </c>
      <c r="B2326" s="234"/>
      <c r="C2326" s="161"/>
      <c r="D2326" s="251"/>
      <c r="E2326" s="176"/>
      <c r="F2326" s="288"/>
      <c r="G2326" s="178"/>
      <c r="H2326" s="176" t="s">
        <v>1716</v>
      </c>
      <c r="I2326" s="147"/>
    </row>
    <row r="2327" customFormat="false" ht="15.75" hidden="false" customHeight="true" outlineLevel="0" collapsed="false">
      <c r="C2327" s="161"/>
      <c r="D2327" s="251"/>
      <c r="E2327" s="176"/>
      <c r="F2327" s="288"/>
      <c r="G2327" s="178"/>
      <c r="H2327" s="403" t="n">
        <v>6</v>
      </c>
      <c r="I2327" s="147"/>
    </row>
    <row r="2328" customFormat="false" ht="15.75" hidden="false" customHeight="true" outlineLevel="0" collapsed="false">
      <c r="A2328" s="190"/>
      <c r="B2328" s="160" t="s">
        <v>1712</v>
      </c>
      <c r="C2328" s="161"/>
      <c r="D2328" s="251"/>
      <c r="E2328" s="176"/>
      <c r="F2328" s="288"/>
      <c r="G2328" s="178"/>
      <c r="H2328" s="209" t="n">
        <f aca="false">ROUND(SUM(H2327),2)</f>
        <v>6</v>
      </c>
      <c r="I2328" s="147"/>
    </row>
    <row r="2329" customFormat="false" ht="15.75" hidden="false" customHeight="true" outlineLevel="0" collapsed="false">
      <c r="A2329" s="190"/>
      <c r="B2329" s="160"/>
      <c r="C2329" s="161"/>
      <c r="D2329" s="251"/>
      <c r="E2329" s="176"/>
      <c r="F2329" s="288"/>
      <c r="G2329" s="178"/>
      <c r="H2329" s="209"/>
      <c r="I2329" s="147"/>
    </row>
    <row r="2330" customFormat="false" ht="15.75" hidden="false" customHeight="true" outlineLevel="0" collapsed="false">
      <c r="A2330" s="150" t="s">
        <v>564</v>
      </c>
      <c r="B2330" s="168" t="s">
        <v>565</v>
      </c>
      <c r="C2330" s="404" t="s">
        <v>1398</v>
      </c>
      <c r="D2330" s="405" t="n">
        <f aca="false">H2333</f>
        <v>35</v>
      </c>
      <c r="E2330" s="176"/>
      <c r="F2330" s="288"/>
      <c r="G2330" s="178"/>
      <c r="H2330" s="209"/>
      <c r="I2330" s="147"/>
    </row>
    <row r="2331" customFormat="false" ht="15.75" hidden="false" customHeight="true" outlineLevel="0" collapsed="false">
      <c r="A2331" s="233" t="s">
        <v>1560</v>
      </c>
      <c r="B2331" s="234"/>
      <c r="C2331" s="161"/>
      <c r="D2331" s="251"/>
      <c r="E2331" s="176"/>
      <c r="F2331" s="288"/>
      <c r="G2331" s="178"/>
      <c r="H2331" s="176" t="s">
        <v>1716</v>
      </c>
      <c r="I2331" s="147"/>
    </row>
    <row r="2332" customFormat="false" ht="15.75" hidden="false" customHeight="true" outlineLevel="0" collapsed="false">
      <c r="C2332" s="161"/>
      <c r="D2332" s="251"/>
      <c r="E2332" s="176"/>
      <c r="F2332" s="288"/>
      <c r="G2332" s="178"/>
      <c r="H2332" s="403" t="n">
        <v>35</v>
      </c>
      <c r="I2332" s="147"/>
    </row>
    <row r="2333" customFormat="false" ht="15.75" hidden="false" customHeight="true" outlineLevel="0" collapsed="false">
      <c r="A2333" s="190"/>
      <c r="B2333" s="160" t="s">
        <v>1712</v>
      </c>
      <c r="C2333" s="161"/>
      <c r="D2333" s="251"/>
      <c r="E2333" s="176"/>
      <c r="F2333" s="288"/>
      <c r="G2333" s="178"/>
      <c r="H2333" s="209" t="n">
        <f aca="false">ROUND(SUM(H2332),2)</f>
        <v>35</v>
      </c>
      <c r="I2333" s="147"/>
    </row>
    <row r="2334" customFormat="false" ht="15.75" hidden="false" customHeight="true" outlineLevel="0" collapsed="false">
      <c r="A2334" s="190"/>
      <c r="B2334" s="160"/>
      <c r="C2334" s="161"/>
      <c r="D2334" s="251"/>
      <c r="E2334" s="176"/>
      <c r="F2334" s="288"/>
      <c r="G2334" s="178"/>
      <c r="H2334" s="209"/>
      <c r="I2334" s="147"/>
    </row>
    <row r="2335" customFormat="false" ht="15.75" hidden="false" customHeight="true" outlineLevel="0" collapsed="false">
      <c r="A2335" s="150" t="s">
        <v>1717</v>
      </c>
      <c r="B2335" s="151" t="s">
        <v>567</v>
      </c>
      <c r="C2335" s="152"/>
      <c r="D2335" s="149"/>
      <c r="E2335" s="149"/>
      <c r="F2335" s="152"/>
      <c r="G2335" s="180"/>
      <c r="H2335" s="208"/>
      <c r="I2335" s="147"/>
    </row>
    <row r="2336" customFormat="false" ht="15.75" hidden="false" customHeight="true" outlineLevel="0" collapsed="false">
      <c r="D2336" s="149"/>
      <c r="E2336" s="176"/>
      <c r="F2336" s="196"/>
      <c r="G2336" s="246"/>
      <c r="H2336" s="270"/>
      <c r="I2336" s="147"/>
    </row>
    <row r="2337" customFormat="false" ht="36" hidden="false" customHeight="true" outlineLevel="0" collapsed="false">
      <c r="A2337" s="150" t="s">
        <v>568</v>
      </c>
      <c r="B2337" s="168" t="s">
        <v>569</v>
      </c>
      <c r="C2337" s="399" t="s">
        <v>1090</v>
      </c>
      <c r="D2337" s="400" t="n">
        <f aca="false">H2340</f>
        <v>6230</v>
      </c>
      <c r="E2337" s="176"/>
      <c r="F2337" s="381"/>
      <c r="G2337" s="402"/>
      <c r="H2337" s="383"/>
      <c r="I2337" s="147"/>
    </row>
    <row r="2338" customFormat="false" ht="15.75" hidden="false" customHeight="true" outlineLevel="0" collapsed="false">
      <c r="A2338" s="233" t="s">
        <v>1560</v>
      </c>
      <c r="B2338" s="355"/>
      <c r="D2338" s="149"/>
      <c r="E2338" s="176"/>
      <c r="F2338" s="187"/>
      <c r="G2338" s="178"/>
      <c r="H2338" s="176" t="s">
        <v>1161</v>
      </c>
      <c r="I2338" s="147"/>
    </row>
    <row r="2339" customFormat="false" ht="15.75" hidden="false" customHeight="true" outlineLevel="0" collapsed="false">
      <c r="D2339" s="149"/>
      <c r="E2339" s="176"/>
      <c r="F2339" s="178"/>
      <c r="G2339" s="178"/>
      <c r="H2339" s="403" t="n">
        <v>6230</v>
      </c>
      <c r="I2339" s="147"/>
    </row>
    <row r="2340" customFormat="false" ht="15.75" hidden="false" customHeight="true" outlineLevel="0" collapsed="false">
      <c r="A2340" s="190"/>
      <c r="B2340" s="160" t="s">
        <v>1712</v>
      </c>
      <c r="C2340" s="161"/>
      <c r="D2340" s="251"/>
      <c r="E2340" s="176"/>
      <c r="F2340" s="288"/>
      <c r="G2340" s="178"/>
      <c r="H2340" s="209" t="n">
        <f aca="false">ROUND(SUM(H2339),2)</f>
        <v>6230</v>
      </c>
      <c r="I2340" s="147"/>
    </row>
    <row r="2341" customFormat="false" ht="15.75" hidden="false" customHeight="true" outlineLevel="0" collapsed="false">
      <c r="D2341" s="149"/>
      <c r="E2341" s="176"/>
      <c r="F2341" s="196"/>
      <c r="G2341" s="246"/>
      <c r="H2341" s="270"/>
      <c r="I2341" s="147"/>
    </row>
    <row r="2342" customFormat="false" ht="36" hidden="false" customHeight="true" outlineLevel="0" collapsed="false">
      <c r="A2342" s="150" t="s">
        <v>570</v>
      </c>
      <c r="B2342" s="168" t="s">
        <v>571</v>
      </c>
      <c r="C2342" s="399" t="s">
        <v>1090</v>
      </c>
      <c r="D2342" s="400" t="n">
        <f aca="false">H2345</f>
        <v>3000</v>
      </c>
      <c r="E2342" s="176"/>
      <c r="F2342" s="381"/>
      <c r="G2342" s="402"/>
      <c r="H2342" s="383"/>
      <c r="I2342" s="147"/>
    </row>
    <row r="2343" customFormat="false" ht="15.75" hidden="false" customHeight="true" outlineLevel="0" collapsed="false">
      <c r="A2343" s="233" t="s">
        <v>1560</v>
      </c>
      <c r="B2343" s="355"/>
      <c r="D2343" s="149"/>
      <c r="E2343" s="176"/>
      <c r="F2343" s="187"/>
      <c r="G2343" s="178"/>
      <c r="H2343" s="176" t="s">
        <v>1161</v>
      </c>
      <c r="I2343" s="147"/>
    </row>
    <row r="2344" customFormat="false" ht="15.75" hidden="false" customHeight="true" outlineLevel="0" collapsed="false">
      <c r="D2344" s="149"/>
      <c r="E2344" s="176"/>
      <c r="F2344" s="178"/>
      <c r="G2344" s="178"/>
      <c r="H2344" s="403" t="n">
        <v>3000</v>
      </c>
      <c r="I2344" s="147"/>
    </row>
    <row r="2345" customFormat="false" ht="15.75" hidden="false" customHeight="true" outlineLevel="0" collapsed="false">
      <c r="A2345" s="190"/>
      <c r="B2345" s="160" t="s">
        <v>1712</v>
      </c>
      <c r="C2345" s="161"/>
      <c r="D2345" s="251"/>
      <c r="E2345" s="176"/>
      <c r="F2345" s="288"/>
      <c r="G2345" s="178"/>
      <c r="H2345" s="209" t="n">
        <f aca="false">ROUND(SUM(H2344),2)</f>
        <v>3000</v>
      </c>
      <c r="I2345" s="147"/>
    </row>
    <row r="2346" customFormat="false" ht="15" hidden="false" customHeight="false" outlineLevel="0" collapsed="false">
      <c r="D2346" s="149"/>
      <c r="E2346" s="176"/>
      <c r="F2346" s="196"/>
      <c r="G2346" s="246"/>
      <c r="H2346" s="270"/>
      <c r="I2346" s="147"/>
    </row>
    <row r="2347" customFormat="false" ht="36" hidden="false" customHeight="true" outlineLevel="0" collapsed="false">
      <c r="A2347" s="150" t="s">
        <v>572</v>
      </c>
      <c r="B2347" s="168" t="s">
        <v>573</v>
      </c>
      <c r="C2347" s="399" t="s">
        <v>1090</v>
      </c>
      <c r="D2347" s="400" t="n">
        <f aca="false">H2350</f>
        <v>333</v>
      </c>
      <c r="E2347" s="176"/>
      <c r="F2347" s="381"/>
      <c r="G2347" s="402"/>
      <c r="H2347" s="383"/>
      <c r="I2347" s="147"/>
    </row>
    <row r="2348" customFormat="false" ht="15.75" hidden="false" customHeight="true" outlineLevel="0" collapsed="false">
      <c r="A2348" s="233" t="s">
        <v>1560</v>
      </c>
      <c r="B2348" s="355"/>
      <c r="D2348" s="149"/>
      <c r="E2348" s="176"/>
      <c r="F2348" s="187"/>
      <c r="G2348" s="178"/>
      <c r="H2348" s="176" t="s">
        <v>1161</v>
      </c>
      <c r="I2348" s="147"/>
    </row>
    <row r="2349" customFormat="false" ht="15.75" hidden="false" customHeight="true" outlineLevel="0" collapsed="false">
      <c r="D2349" s="149"/>
      <c r="E2349" s="176"/>
      <c r="F2349" s="178"/>
      <c r="G2349" s="178"/>
      <c r="H2349" s="403" t="n">
        <v>333</v>
      </c>
      <c r="I2349" s="147"/>
    </row>
    <row r="2350" customFormat="false" ht="15.75" hidden="false" customHeight="true" outlineLevel="0" collapsed="false">
      <c r="A2350" s="190"/>
      <c r="B2350" s="160" t="s">
        <v>1712</v>
      </c>
      <c r="C2350" s="161"/>
      <c r="D2350" s="251"/>
      <c r="E2350" s="176"/>
      <c r="F2350" s="288"/>
      <c r="G2350" s="178"/>
      <c r="H2350" s="209" t="n">
        <f aca="false">ROUND(SUM(H2349),2)</f>
        <v>333</v>
      </c>
      <c r="I2350" s="147"/>
    </row>
    <row r="2351" customFormat="false" ht="15" hidden="false" customHeight="false" outlineLevel="0" collapsed="false">
      <c r="D2351" s="149"/>
      <c r="E2351" s="176"/>
      <c r="F2351" s="196"/>
      <c r="G2351" s="246"/>
      <c r="H2351" s="270"/>
      <c r="I2351" s="147"/>
    </row>
    <row r="2352" customFormat="false" ht="36" hidden="false" customHeight="true" outlineLevel="0" collapsed="false">
      <c r="A2352" s="150" t="s">
        <v>574</v>
      </c>
      <c r="B2352" s="168" t="s">
        <v>575</v>
      </c>
      <c r="C2352" s="399" t="s">
        <v>1090</v>
      </c>
      <c r="D2352" s="400" t="n">
        <f aca="false">H2355</f>
        <v>179</v>
      </c>
      <c r="E2352" s="176"/>
      <c r="F2352" s="381"/>
      <c r="G2352" s="402"/>
      <c r="H2352" s="383"/>
      <c r="I2352" s="147"/>
    </row>
    <row r="2353" customFormat="false" ht="15.75" hidden="false" customHeight="true" outlineLevel="0" collapsed="false">
      <c r="A2353" s="233" t="s">
        <v>1560</v>
      </c>
      <c r="B2353" s="355"/>
      <c r="D2353" s="149"/>
      <c r="E2353" s="176"/>
      <c r="F2353" s="187"/>
      <c r="G2353" s="178"/>
      <c r="H2353" s="176" t="s">
        <v>1161</v>
      </c>
      <c r="I2353" s="147"/>
    </row>
    <row r="2354" customFormat="false" ht="15.75" hidden="false" customHeight="true" outlineLevel="0" collapsed="false">
      <c r="D2354" s="149"/>
      <c r="E2354" s="176"/>
      <c r="F2354" s="178"/>
      <c r="G2354" s="178"/>
      <c r="H2354" s="403" t="n">
        <v>179</v>
      </c>
      <c r="I2354" s="147"/>
    </row>
    <row r="2355" customFormat="false" ht="15.75" hidden="false" customHeight="true" outlineLevel="0" collapsed="false">
      <c r="A2355" s="190"/>
      <c r="B2355" s="160" t="s">
        <v>1712</v>
      </c>
      <c r="C2355" s="161"/>
      <c r="D2355" s="251"/>
      <c r="E2355" s="176"/>
      <c r="F2355" s="288"/>
      <c r="G2355" s="178"/>
      <c r="H2355" s="209" t="n">
        <f aca="false">ROUND(SUM(H2354),2)</f>
        <v>179</v>
      </c>
      <c r="I2355" s="147"/>
    </row>
    <row r="2356" customFormat="false" ht="15" hidden="false" customHeight="false" outlineLevel="0" collapsed="false">
      <c r="D2356" s="149"/>
      <c r="E2356" s="176"/>
      <c r="F2356" s="196"/>
      <c r="G2356" s="246"/>
      <c r="H2356" s="270"/>
      <c r="I2356" s="147"/>
    </row>
    <row r="2357" customFormat="false" ht="15" hidden="false" customHeight="false" outlineLevel="0" collapsed="false">
      <c r="A2357" s="150" t="s">
        <v>576</v>
      </c>
      <c r="B2357" s="406" t="s">
        <v>577</v>
      </c>
      <c r="C2357" s="144" t="s">
        <v>1090</v>
      </c>
      <c r="D2357" s="149"/>
      <c r="E2357" s="176"/>
      <c r="F2357" s="196"/>
      <c r="G2357" s="246"/>
      <c r="H2357" s="270"/>
      <c r="I2357" s="147"/>
    </row>
    <row r="2358" customFormat="false" ht="15" hidden="false" customHeight="false" outlineLevel="0" collapsed="false">
      <c r="A2358" s="233" t="s">
        <v>1560</v>
      </c>
      <c r="D2358" s="149"/>
      <c r="E2358" s="176"/>
      <c r="F2358" s="196"/>
      <c r="G2358" s="246"/>
      <c r="H2358" s="176" t="s">
        <v>1161</v>
      </c>
      <c r="I2358" s="147"/>
    </row>
    <row r="2359" customFormat="false" ht="15" hidden="false" customHeight="false" outlineLevel="0" collapsed="false">
      <c r="D2359" s="149"/>
      <c r="E2359" s="176"/>
      <c r="F2359" s="196"/>
      <c r="G2359" s="246"/>
      <c r="H2359" s="403" t="n">
        <v>658</v>
      </c>
      <c r="I2359" s="147"/>
    </row>
    <row r="2360" customFormat="false" ht="15" hidden="false" customHeight="false" outlineLevel="0" collapsed="false">
      <c r="B2360" s="160" t="s">
        <v>1712</v>
      </c>
      <c r="D2360" s="149"/>
      <c r="E2360" s="176"/>
      <c r="F2360" s="196"/>
      <c r="G2360" s="246"/>
      <c r="H2360" s="209" t="n">
        <f aca="false">ROUND(SUM(H2359),2)</f>
        <v>658</v>
      </c>
      <c r="I2360" s="147"/>
    </row>
    <row r="2361" customFormat="false" ht="15" hidden="false" customHeight="false" outlineLevel="0" collapsed="false">
      <c r="D2361" s="149"/>
      <c r="E2361" s="176"/>
      <c r="F2361" s="196"/>
      <c r="G2361" s="246"/>
      <c r="H2361" s="270"/>
      <c r="I2361" s="147"/>
    </row>
    <row r="2362" customFormat="false" ht="36" hidden="false" customHeight="true" outlineLevel="0" collapsed="false">
      <c r="A2362" s="150" t="s">
        <v>578</v>
      </c>
      <c r="B2362" s="168" t="s">
        <v>579</v>
      </c>
      <c r="C2362" s="399" t="s">
        <v>1657</v>
      </c>
      <c r="D2362" s="400" t="n">
        <f aca="false">H2365</f>
        <v>97</v>
      </c>
      <c r="E2362" s="176"/>
      <c r="F2362" s="381"/>
      <c r="G2362" s="402"/>
      <c r="H2362" s="383"/>
      <c r="I2362" s="147"/>
    </row>
    <row r="2363" customFormat="false" ht="15.75" hidden="false" customHeight="true" outlineLevel="0" collapsed="false">
      <c r="A2363" s="233" t="s">
        <v>1560</v>
      </c>
      <c r="B2363" s="355"/>
      <c r="D2363" s="149"/>
      <c r="E2363" s="176"/>
      <c r="F2363" s="187"/>
      <c r="G2363" s="178"/>
      <c r="H2363" s="176" t="s">
        <v>1161</v>
      </c>
      <c r="I2363" s="147"/>
    </row>
    <row r="2364" customFormat="false" ht="15.75" hidden="false" customHeight="true" outlineLevel="0" collapsed="false">
      <c r="D2364" s="149"/>
      <c r="E2364" s="176"/>
      <c r="F2364" s="178"/>
      <c r="G2364" s="178"/>
      <c r="H2364" s="403" t="n">
        <v>97</v>
      </c>
      <c r="I2364" s="147"/>
    </row>
    <row r="2365" customFormat="false" ht="15.75" hidden="false" customHeight="true" outlineLevel="0" collapsed="false">
      <c r="A2365" s="190"/>
      <c r="B2365" s="160" t="s">
        <v>1712</v>
      </c>
      <c r="C2365" s="161"/>
      <c r="D2365" s="251"/>
      <c r="E2365" s="176"/>
      <c r="F2365" s="288"/>
      <c r="G2365" s="178"/>
      <c r="H2365" s="209" t="n">
        <f aca="false">ROUND(SUM(H2364),2)</f>
        <v>97</v>
      </c>
      <c r="I2365" s="147"/>
    </row>
    <row r="2366" customFormat="false" ht="15" hidden="false" customHeight="false" outlineLevel="0" collapsed="false">
      <c r="D2366" s="149"/>
      <c r="E2366" s="176"/>
      <c r="F2366" s="196"/>
      <c r="G2366" s="246"/>
      <c r="H2366" s="270"/>
      <c r="I2366" s="147"/>
    </row>
    <row r="2367" customFormat="false" ht="36" hidden="false" customHeight="true" outlineLevel="0" collapsed="false">
      <c r="A2367" s="150" t="s">
        <v>580</v>
      </c>
      <c r="B2367" s="168" t="s">
        <v>581</v>
      </c>
      <c r="C2367" s="399" t="s">
        <v>1090</v>
      </c>
      <c r="D2367" s="400" t="n">
        <f aca="false">H2370</f>
        <v>135</v>
      </c>
      <c r="E2367" s="176"/>
      <c r="F2367" s="381"/>
      <c r="G2367" s="402"/>
      <c r="H2367" s="383"/>
      <c r="I2367" s="147"/>
    </row>
    <row r="2368" customFormat="false" ht="15.75" hidden="false" customHeight="true" outlineLevel="0" collapsed="false">
      <c r="A2368" s="233" t="s">
        <v>1560</v>
      </c>
      <c r="B2368" s="355"/>
      <c r="D2368" s="149"/>
      <c r="E2368" s="176"/>
      <c r="F2368" s="187"/>
      <c r="G2368" s="178"/>
      <c r="H2368" s="176" t="s">
        <v>1161</v>
      </c>
      <c r="I2368" s="147"/>
    </row>
    <row r="2369" customFormat="false" ht="15.75" hidden="false" customHeight="true" outlineLevel="0" collapsed="false">
      <c r="D2369" s="149"/>
      <c r="E2369" s="176"/>
      <c r="F2369" s="178"/>
      <c r="G2369" s="178"/>
      <c r="H2369" s="403" t="n">
        <v>135</v>
      </c>
      <c r="I2369" s="147"/>
    </row>
    <row r="2370" customFormat="false" ht="15.75" hidden="false" customHeight="true" outlineLevel="0" collapsed="false">
      <c r="A2370" s="190"/>
      <c r="B2370" s="160" t="s">
        <v>1712</v>
      </c>
      <c r="C2370" s="161"/>
      <c r="D2370" s="251"/>
      <c r="E2370" s="176"/>
      <c r="F2370" s="288"/>
      <c r="G2370" s="178"/>
      <c r="H2370" s="209" t="n">
        <f aca="false">ROUND(SUM(H2369),2)</f>
        <v>135</v>
      </c>
      <c r="I2370" s="147"/>
    </row>
    <row r="2371" customFormat="false" ht="15" hidden="false" customHeight="false" outlineLevel="0" collapsed="false">
      <c r="D2371" s="149"/>
      <c r="E2371" s="176"/>
      <c r="F2371" s="196"/>
      <c r="G2371" s="246"/>
      <c r="H2371" s="270"/>
      <c r="I2371" s="147"/>
    </row>
    <row r="2372" customFormat="false" ht="36" hidden="false" customHeight="true" outlineLevel="0" collapsed="false">
      <c r="A2372" s="150" t="s">
        <v>582</v>
      </c>
      <c r="B2372" s="168" t="s">
        <v>583</v>
      </c>
      <c r="C2372" s="399" t="s">
        <v>1090</v>
      </c>
      <c r="D2372" s="400" t="n">
        <f aca="false">H2375</f>
        <v>426</v>
      </c>
      <c r="E2372" s="176"/>
      <c r="F2372" s="381"/>
      <c r="G2372" s="402"/>
      <c r="H2372" s="383"/>
      <c r="I2372" s="147"/>
    </row>
    <row r="2373" customFormat="false" ht="15.75" hidden="false" customHeight="true" outlineLevel="0" collapsed="false">
      <c r="A2373" s="233" t="s">
        <v>1560</v>
      </c>
      <c r="B2373" s="355"/>
      <c r="D2373" s="149"/>
      <c r="E2373" s="176"/>
      <c r="F2373" s="187"/>
      <c r="G2373" s="178"/>
      <c r="H2373" s="176" t="s">
        <v>1161</v>
      </c>
      <c r="I2373" s="147"/>
    </row>
    <row r="2374" customFormat="false" ht="15" hidden="false" customHeight="false" outlineLevel="0" collapsed="false">
      <c r="D2374" s="149"/>
      <c r="E2374" s="176"/>
      <c r="F2374" s="178"/>
      <c r="G2374" s="178"/>
      <c r="H2374" s="403" t="n">
        <v>426</v>
      </c>
      <c r="I2374" s="147"/>
    </row>
    <row r="2375" customFormat="false" ht="15.75" hidden="false" customHeight="true" outlineLevel="0" collapsed="false">
      <c r="A2375" s="190"/>
      <c r="B2375" s="160" t="s">
        <v>1712</v>
      </c>
      <c r="C2375" s="161"/>
      <c r="D2375" s="251"/>
      <c r="E2375" s="176"/>
      <c r="F2375" s="288"/>
      <c r="G2375" s="178"/>
      <c r="H2375" s="209" t="n">
        <f aca="false">ROUND(SUM(H2374),2)</f>
        <v>426</v>
      </c>
      <c r="I2375" s="147"/>
    </row>
    <row r="2376" customFormat="false" ht="15" hidden="false" customHeight="false" outlineLevel="0" collapsed="false">
      <c r="D2376" s="149"/>
      <c r="E2376" s="176"/>
      <c r="F2376" s="196"/>
      <c r="G2376" s="246"/>
      <c r="H2376" s="270"/>
      <c r="I2376" s="147"/>
    </row>
    <row r="2377" customFormat="false" ht="36" hidden="false" customHeight="true" outlineLevel="0" collapsed="false">
      <c r="A2377" s="150" t="s">
        <v>584</v>
      </c>
      <c r="B2377" s="168" t="s">
        <v>585</v>
      </c>
      <c r="C2377" s="399" t="s">
        <v>1090</v>
      </c>
      <c r="D2377" s="400" t="n">
        <f aca="false">H2380</f>
        <v>157</v>
      </c>
      <c r="E2377" s="176"/>
      <c r="F2377" s="381"/>
      <c r="G2377" s="402"/>
      <c r="H2377" s="383"/>
      <c r="I2377" s="147"/>
    </row>
    <row r="2378" customFormat="false" ht="15.75" hidden="false" customHeight="true" outlineLevel="0" collapsed="false">
      <c r="A2378" s="233" t="s">
        <v>1560</v>
      </c>
      <c r="B2378" s="234"/>
      <c r="D2378" s="149"/>
      <c r="E2378" s="176"/>
      <c r="F2378" s="187"/>
      <c r="G2378" s="178"/>
      <c r="H2378" s="176" t="s">
        <v>1161</v>
      </c>
      <c r="I2378" s="147"/>
    </row>
    <row r="2379" customFormat="false" ht="15.75" hidden="false" customHeight="true" outlineLevel="0" collapsed="false">
      <c r="D2379" s="149"/>
      <c r="E2379" s="176"/>
      <c r="F2379" s="178"/>
      <c r="G2379" s="178"/>
      <c r="H2379" s="403" t="n">
        <v>157</v>
      </c>
      <c r="I2379" s="147"/>
    </row>
    <row r="2380" customFormat="false" ht="15.75" hidden="false" customHeight="true" outlineLevel="0" collapsed="false">
      <c r="A2380" s="190"/>
      <c r="B2380" s="160" t="s">
        <v>1712</v>
      </c>
      <c r="C2380" s="161"/>
      <c r="D2380" s="251"/>
      <c r="E2380" s="176"/>
      <c r="F2380" s="288"/>
      <c r="G2380" s="178"/>
      <c r="H2380" s="209" t="n">
        <f aca="false">ROUND(SUM(H2379),2)</f>
        <v>157</v>
      </c>
      <c r="I2380" s="147"/>
    </row>
    <row r="2381" customFormat="false" ht="15" hidden="false" customHeight="false" outlineLevel="0" collapsed="false">
      <c r="B2381" s="355"/>
      <c r="D2381" s="149"/>
      <c r="E2381" s="176"/>
      <c r="F2381" s="196"/>
      <c r="G2381" s="246"/>
      <c r="H2381" s="270"/>
      <c r="I2381" s="147"/>
    </row>
    <row r="2382" customFormat="false" ht="36" hidden="false" customHeight="true" outlineLevel="0" collapsed="false">
      <c r="A2382" s="150" t="s">
        <v>586</v>
      </c>
      <c r="B2382" s="168" t="s">
        <v>1718</v>
      </c>
      <c r="C2382" s="399" t="s">
        <v>1090</v>
      </c>
      <c r="D2382" s="400" t="n">
        <f aca="false">H2385</f>
        <v>163</v>
      </c>
      <c r="E2382" s="176"/>
      <c r="F2382" s="381"/>
      <c r="G2382" s="402"/>
      <c r="H2382" s="383"/>
      <c r="I2382" s="147"/>
    </row>
    <row r="2383" customFormat="false" ht="15.75" hidden="false" customHeight="true" outlineLevel="0" collapsed="false">
      <c r="A2383" s="233" t="s">
        <v>1560</v>
      </c>
      <c r="B2383" s="355"/>
      <c r="D2383" s="149"/>
      <c r="E2383" s="176"/>
      <c r="F2383" s="187"/>
      <c r="G2383" s="178"/>
      <c r="H2383" s="176" t="s">
        <v>1161</v>
      </c>
      <c r="I2383" s="147"/>
    </row>
    <row r="2384" customFormat="false" ht="15.75" hidden="false" customHeight="true" outlineLevel="0" collapsed="false">
      <c r="D2384" s="149"/>
      <c r="E2384" s="176"/>
      <c r="F2384" s="178"/>
      <c r="G2384" s="178"/>
      <c r="H2384" s="403" t="n">
        <v>163</v>
      </c>
      <c r="I2384" s="147"/>
    </row>
    <row r="2385" customFormat="false" ht="15.75" hidden="false" customHeight="true" outlineLevel="0" collapsed="false">
      <c r="A2385" s="190"/>
      <c r="B2385" s="160" t="s">
        <v>1712</v>
      </c>
      <c r="C2385" s="161"/>
      <c r="D2385" s="251"/>
      <c r="E2385" s="176"/>
      <c r="F2385" s="288"/>
      <c r="G2385" s="178"/>
      <c r="H2385" s="209" t="n">
        <f aca="false">ROUND(SUM(H2384),2)</f>
        <v>163</v>
      </c>
      <c r="I2385" s="147"/>
    </row>
    <row r="2386" customFormat="false" ht="15" hidden="false" customHeight="false" outlineLevel="0" collapsed="false">
      <c r="D2386" s="149"/>
      <c r="E2386" s="176"/>
      <c r="F2386" s="196"/>
      <c r="G2386" s="246"/>
      <c r="H2386" s="270"/>
      <c r="I2386" s="147"/>
    </row>
    <row r="2387" customFormat="false" ht="36" hidden="false" customHeight="true" outlineLevel="0" collapsed="false">
      <c r="A2387" s="150" t="s">
        <v>588</v>
      </c>
      <c r="B2387" s="168" t="s">
        <v>589</v>
      </c>
      <c r="C2387" s="399" t="s">
        <v>1090</v>
      </c>
      <c r="D2387" s="400" t="n">
        <f aca="false">H2390</f>
        <v>388</v>
      </c>
      <c r="E2387" s="176"/>
      <c r="F2387" s="381"/>
      <c r="G2387" s="402"/>
      <c r="H2387" s="383"/>
      <c r="I2387" s="147"/>
    </row>
    <row r="2388" customFormat="false" ht="15.75" hidden="false" customHeight="true" outlineLevel="0" collapsed="false">
      <c r="A2388" s="233" t="s">
        <v>1560</v>
      </c>
      <c r="B2388" s="234"/>
      <c r="D2388" s="149"/>
      <c r="E2388" s="176"/>
      <c r="F2388" s="187"/>
      <c r="G2388" s="178"/>
      <c r="H2388" s="176" t="s">
        <v>1161</v>
      </c>
      <c r="I2388" s="147"/>
    </row>
    <row r="2389" customFormat="false" ht="15.75" hidden="false" customHeight="true" outlineLevel="0" collapsed="false">
      <c r="D2389" s="149"/>
      <c r="E2389" s="176"/>
      <c r="F2389" s="178"/>
      <c r="G2389" s="178"/>
      <c r="H2389" s="403" t="n">
        <v>388</v>
      </c>
      <c r="I2389" s="147"/>
    </row>
    <row r="2390" customFormat="false" ht="15.75" hidden="false" customHeight="true" outlineLevel="0" collapsed="false">
      <c r="A2390" s="190"/>
      <c r="B2390" s="160" t="s">
        <v>1712</v>
      </c>
      <c r="C2390" s="161"/>
      <c r="D2390" s="251"/>
      <c r="E2390" s="176"/>
      <c r="F2390" s="288"/>
      <c r="G2390" s="178"/>
      <c r="H2390" s="209" t="n">
        <f aca="false">ROUND(SUM(H2389),2)</f>
        <v>388</v>
      </c>
      <c r="I2390" s="147"/>
    </row>
    <row r="2391" customFormat="false" ht="15" hidden="false" customHeight="false" outlineLevel="0" collapsed="false">
      <c r="D2391" s="149"/>
      <c r="E2391" s="176"/>
      <c r="F2391" s="196"/>
      <c r="G2391" s="246"/>
      <c r="H2391" s="270"/>
      <c r="I2391" s="147"/>
    </row>
    <row r="2392" customFormat="false" ht="36" hidden="false" customHeight="true" outlineLevel="0" collapsed="false">
      <c r="A2392" s="150" t="s">
        <v>590</v>
      </c>
      <c r="B2392" s="406" t="s">
        <v>591</v>
      </c>
      <c r="C2392" s="399" t="s">
        <v>1090</v>
      </c>
      <c r="D2392" s="400" t="n">
        <f aca="false">H2395</f>
        <v>41</v>
      </c>
      <c r="E2392" s="176"/>
      <c r="F2392" s="381"/>
      <c r="G2392" s="402"/>
      <c r="H2392" s="383"/>
      <c r="I2392" s="147"/>
    </row>
    <row r="2393" customFormat="false" ht="15.75" hidden="false" customHeight="true" outlineLevel="0" collapsed="false">
      <c r="A2393" s="233" t="s">
        <v>1560</v>
      </c>
      <c r="B2393" s="234"/>
      <c r="D2393" s="149"/>
      <c r="E2393" s="176"/>
      <c r="F2393" s="187"/>
      <c r="G2393" s="178"/>
      <c r="H2393" s="176" t="s">
        <v>1161</v>
      </c>
      <c r="I2393" s="147"/>
    </row>
    <row r="2394" customFormat="false" ht="15.75" hidden="false" customHeight="true" outlineLevel="0" collapsed="false">
      <c r="D2394" s="149"/>
      <c r="E2394" s="176"/>
      <c r="F2394" s="178"/>
      <c r="G2394" s="178"/>
      <c r="H2394" s="403" t="n">
        <v>41</v>
      </c>
      <c r="I2394" s="147"/>
    </row>
    <row r="2395" customFormat="false" ht="15" hidden="false" customHeight="false" outlineLevel="0" collapsed="false">
      <c r="A2395" s="190"/>
      <c r="B2395" s="160" t="s">
        <v>1712</v>
      </c>
      <c r="C2395" s="161"/>
      <c r="D2395" s="251"/>
      <c r="E2395" s="176"/>
      <c r="F2395" s="288"/>
      <c r="G2395" s="178"/>
      <c r="H2395" s="209" t="n">
        <f aca="false">ROUND(SUM(H2394),2)</f>
        <v>41</v>
      </c>
      <c r="I2395" s="147"/>
    </row>
    <row r="2396" customFormat="false" ht="15.75" hidden="false" customHeight="true" outlineLevel="0" collapsed="false">
      <c r="A2396" s="190"/>
      <c r="B2396" s="160"/>
      <c r="C2396" s="161"/>
      <c r="D2396" s="251"/>
      <c r="E2396" s="176"/>
      <c r="F2396" s="288"/>
      <c r="G2396" s="178"/>
      <c r="H2396" s="209"/>
      <c r="I2396" s="147"/>
    </row>
    <row r="2397" customFormat="false" ht="15.75" hidden="false" customHeight="true" outlineLevel="0" collapsed="false">
      <c r="A2397" s="150" t="s">
        <v>1719</v>
      </c>
      <c r="B2397" s="151" t="s">
        <v>593</v>
      </c>
      <c r="C2397" s="152"/>
      <c r="D2397" s="149"/>
      <c r="E2397" s="149"/>
      <c r="F2397" s="152"/>
      <c r="G2397" s="180"/>
      <c r="H2397" s="208"/>
      <c r="I2397" s="147"/>
    </row>
    <row r="2398" customFormat="false" ht="36" hidden="false" customHeight="true" outlineLevel="0" collapsed="false">
      <c r="A2398" s="150" t="s">
        <v>594</v>
      </c>
      <c r="B2398" s="168" t="s">
        <v>595</v>
      </c>
      <c r="C2398" s="399" t="s">
        <v>1364</v>
      </c>
      <c r="D2398" s="400" t="n">
        <f aca="false">H2401</f>
        <v>7</v>
      </c>
      <c r="E2398" s="176"/>
      <c r="F2398" s="381"/>
      <c r="G2398" s="402"/>
      <c r="H2398" s="383"/>
      <c r="I2398" s="147"/>
    </row>
    <row r="2399" customFormat="false" ht="15.75" hidden="false" customHeight="true" outlineLevel="0" collapsed="false">
      <c r="A2399" s="233" t="s">
        <v>1560</v>
      </c>
      <c r="B2399" s="234"/>
      <c r="D2399" s="149"/>
      <c r="E2399" s="176"/>
      <c r="F2399" s="187"/>
      <c r="G2399" s="178"/>
      <c r="H2399" s="176" t="s">
        <v>1703</v>
      </c>
      <c r="I2399" s="147"/>
    </row>
    <row r="2400" customFormat="false" ht="15.75" hidden="false" customHeight="true" outlineLevel="0" collapsed="false">
      <c r="D2400" s="149"/>
      <c r="E2400" s="176"/>
      <c r="F2400" s="178"/>
      <c r="G2400" s="178"/>
      <c r="H2400" s="403" t="n">
        <v>7</v>
      </c>
      <c r="I2400" s="147"/>
    </row>
    <row r="2401" customFormat="false" ht="15.75" hidden="false" customHeight="true" outlineLevel="0" collapsed="false">
      <c r="A2401" s="190"/>
      <c r="B2401" s="160" t="s">
        <v>1712</v>
      </c>
      <c r="C2401" s="161"/>
      <c r="D2401" s="251"/>
      <c r="E2401" s="176"/>
      <c r="F2401" s="288"/>
      <c r="G2401" s="178"/>
      <c r="H2401" s="209" t="n">
        <f aca="false">ROUND(SUM(H2400),2)</f>
        <v>7</v>
      </c>
      <c r="I2401" s="147"/>
    </row>
    <row r="2402" customFormat="false" ht="15" hidden="false" customHeight="false" outlineLevel="0" collapsed="false">
      <c r="A2402" s="190"/>
      <c r="B2402" s="160"/>
      <c r="C2402" s="161"/>
      <c r="D2402" s="251"/>
      <c r="E2402" s="176"/>
      <c r="F2402" s="288"/>
      <c r="G2402" s="178"/>
      <c r="H2402" s="209"/>
      <c r="I2402" s="147"/>
    </row>
    <row r="2403" customFormat="false" ht="33.75" hidden="false" customHeight="true" outlineLevel="0" collapsed="false">
      <c r="A2403" s="150" t="s">
        <v>596</v>
      </c>
      <c r="B2403" s="168" t="s">
        <v>597</v>
      </c>
      <c r="C2403" s="399" t="s">
        <v>1364</v>
      </c>
      <c r="D2403" s="400" t="n">
        <f aca="false">H2406</f>
        <v>44</v>
      </c>
      <c r="E2403" s="176"/>
      <c r="F2403" s="381"/>
      <c r="G2403" s="402"/>
      <c r="H2403" s="383"/>
      <c r="I2403" s="147"/>
    </row>
    <row r="2404" customFormat="false" ht="15.75" hidden="false" customHeight="true" outlineLevel="0" collapsed="false">
      <c r="A2404" s="233" t="s">
        <v>1560</v>
      </c>
      <c r="B2404" s="234"/>
      <c r="D2404" s="149"/>
      <c r="E2404" s="176"/>
      <c r="F2404" s="187"/>
      <c r="G2404" s="178"/>
      <c r="H2404" s="176" t="s">
        <v>1703</v>
      </c>
      <c r="I2404" s="147"/>
    </row>
    <row r="2405" customFormat="false" ht="15.75" hidden="false" customHeight="true" outlineLevel="0" collapsed="false">
      <c r="D2405" s="149"/>
      <c r="E2405" s="176"/>
      <c r="F2405" s="178"/>
      <c r="G2405" s="178"/>
      <c r="H2405" s="403" t="n">
        <v>44</v>
      </c>
      <c r="I2405" s="147"/>
    </row>
    <row r="2406" customFormat="false" ht="15.75" hidden="false" customHeight="true" outlineLevel="0" collapsed="false">
      <c r="A2406" s="190"/>
      <c r="B2406" s="160" t="s">
        <v>1712</v>
      </c>
      <c r="C2406" s="161"/>
      <c r="D2406" s="251"/>
      <c r="E2406" s="176"/>
      <c r="F2406" s="288"/>
      <c r="G2406" s="178"/>
      <c r="H2406" s="209" t="n">
        <f aca="false">ROUND(SUM(H2405),2)</f>
        <v>44</v>
      </c>
      <c r="I2406" s="147"/>
    </row>
    <row r="2407" customFormat="false" ht="15" hidden="false" customHeight="false" outlineLevel="0" collapsed="false">
      <c r="A2407" s="190"/>
      <c r="B2407" s="160"/>
      <c r="C2407" s="161"/>
      <c r="D2407" s="251"/>
      <c r="E2407" s="176"/>
      <c r="F2407" s="288"/>
      <c r="G2407" s="178"/>
      <c r="H2407" s="209"/>
      <c r="I2407" s="147"/>
    </row>
    <row r="2408" customFormat="false" ht="28.5" hidden="false" customHeight="true" outlineLevel="0" collapsed="false">
      <c r="A2408" s="150" t="s">
        <v>598</v>
      </c>
      <c r="B2408" s="168" t="s">
        <v>599</v>
      </c>
      <c r="C2408" s="399" t="s">
        <v>1364</v>
      </c>
      <c r="D2408" s="400" t="n">
        <f aca="false">H2411</f>
        <v>3</v>
      </c>
      <c r="E2408" s="176"/>
      <c r="F2408" s="381"/>
      <c r="G2408" s="402"/>
      <c r="H2408" s="383"/>
      <c r="I2408" s="147"/>
    </row>
    <row r="2409" customFormat="false" ht="15.75" hidden="false" customHeight="true" outlineLevel="0" collapsed="false">
      <c r="A2409" s="233" t="s">
        <v>1560</v>
      </c>
      <c r="B2409" s="234"/>
      <c r="D2409" s="149"/>
      <c r="E2409" s="176"/>
      <c r="F2409" s="187"/>
      <c r="G2409" s="178"/>
      <c r="H2409" s="176" t="s">
        <v>1703</v>
      </c>
      <c r="I2409" s="147"/>
    </row>
    <row r="2410" customFormat="false" ht="15.75" hidden="false" customHeight="true" outlineLevel="0" collapsed="false">
      <c r="D2410" s="149"/>
      <c r="E2410" s="176"/>
      <c r="F2410" s="178"/>
      <c r="G2410" s="178"/>
      <c r="H2410" s="403" t="n">
        <v>3</v>
      </c>
      <c r="I2410" s="147"/>
    </row>
    <row r="2411" customFormat="false" ht="15.75" hidden="false" customHeight="true" outlineLevel="0" collapsed="false">
      <c r="A2411" s="190"/>
      <c r="B2411" s="160" t="s">
        <v>1712</v>
      </c>
      <c r="C2411" s="161"/>
      <c r="D2411" s="251"/>
      <c r="E2411" s="176"/>
      <c r="F2411" s="288"/>
      <c r="G2411" s="178"/>
      <c r="H2411" s="209" t="n">
        <v>3</v>
      </c>
      <c r="I2411" s="147"/>
    </row>
    <row r="2412" customFormat="false" ht="15.75" hidden="false" customHeight="true" outlineLevel="0" collapsed="false">
      <c r="A2412" s="190"/>
      <c r="B2412" s="160"/>
      <c r="C2412" s="161"/>
      <c r="D2412" s="251"/>
      <c r="E2412" s="176"/>
      <c r="F2412" s="288"/>
      <c r="G2412" s="178"/>
      <c r="H2412" s="209"/>
      <c r="I2412" s="147"/>
    </row>
    <row r="2413" customFormat="false" ht="31.5" hidden="false" customHeight="true" outlineLevel="0" collapsed="false">
      <c r="A2413" s="150" t="s">
        <v>600</v>
      </c>
      <c r="B2413" s="168" t="s">
        <v>601</v>
      </c>
      <c r="C2413" s="399" t="s">
        <v>1364</v>
      </c>
      <c r="D2413" s="400" t="n">
        <f aca="false">H2416</f>
        <v>9</v>
      </c>
      <c r="E2413" s="176"/>
      <c r="F2413" s="381"/>
      <c r="G2413" s="402"/>
      <c r="H2413" s="383"/>
      <c r="I2413" s="147"/>
    </row>
    <row r="2414" customFormat="false" ht="15.75" hidden="false" customHeight="true" outlineLevel="0" collapsed="false">
      <c r="A2414" s="233" t="s">
        <v>1560</v>
      </c>
      <c r="B2414" s="234"/>
      <c r="D2414" s="149"/>
      <c r="E2414" s="176"/>
      <c r="F2414" s="187"/>
      <c r="G2414" s="178"/>
      <c r="H2414" s="176" t="s">
        <v>1703</v>
      </c>
      <c r="I2414" s="147"/>
    </row>
    <row r="2415" customFormat="false" ht="15.75" hidden="false" customHeight="true" outlineLevel="0" collapsed="false">
      <c r="D2415" s="149"/>
      <c r="E2415" s="176"/>
      <c r="F2415" s="178"/>
      <c r="G2415" s="178"/>
      <c r="H2415" s="403" t="n">
        <v>9</v>
      </c>
      <c r="I2415" s="147"/>
    </row>
    <row r="2416" customFormat="false" ht="15.75" hidden="false" customHeight="true" outlineLevel="0" collapsed="false">
      <c r="A2416" s="190"/>
      <c r="B2416" s="160" t="s">
        <v>1712</v>
      </c>
      <c r="C2416" s="161"/>
      <c r="D2416" s="251"/>
      <c r="E2416" s="176"/>
      <c r="F2416" s="288"/>
      <c r="G2416" s="178"/>
      <c r="H2416" s="209" t="n">
        <f aca="false">ROUND(SUM(H2415),2)</f>
        <v>9</v>
      </c>
      <c r="I2416" s="147"/>
    </row>
    <row r="2417" customFormat="false" ht="15" hidden="false" customHeight="false" outlineLevel="0" collapsed="false">
      <c r="A2417" s="190"/>
      <c r="B2417" s="160"/>
      <c r="C2417" s="161"/>
      <c r="D2417" s="251"/>
      <c r="E2417" s="176"/>
      <c r="F2417" s="288"/>
      <c r="G2417" s="178"/>
      <c r="H2417" s="209"/>
      <c r="I2417" s="147"/>
    </row>
    <row r="2418" customFormat="false" ht="38.25" hidden="false" customHeight="true" outlineLevel="0" collapsed="false">
      <c r="A2418" s="150" t="s">
        <v>602</v>
      </c>
      <c r="B2418" s="168" t="s">
        <v>603</v>
      </c>
      <c r="C2418" s="399" t="s">
        <v>1364</v>
      </c>
      <c r="D2418" s="400" t="n">
        <f aca="false">H2421</f>
        <v>15</v>
      </c>
      <c r="E2418" s="176"/>
      <c r="F2418" s="381"/>
      <c r="G2418" s="402"/>
      <c r="H2418" s="383"/>
      <c r="I2418" s="147"/>
    </row>
    <row r="2419" customFormat="false" ht="15.75" hidden="false" customHeight="true" outlineLevel="0" collapsed="false">
      <c r="A2419" s="233" t="s">
        <v>1560</v>
      </c>
      <c r="B2419" s="234"/>
      <c r="D2419" s="149"/>
      <c r="E2419" s="176"/>
      <c r="F2419" s="187"/>
      <c r="G2419" s="178"/>
      <c r="H2419" s="176" t="s">
        <v>1703</v>
      </c>
      <c r="I2419" s="147"/>
    </row>
    <row r="2420" customFormat="false" ht="15.75" hidden="false" customHeight="true" outlineLevel="0" collapsed="false">
      <c r="D2420" s="149"/>
      <c r="E2420" s="176"/>
      <c r="F2420" s="178"/>
      <c r="G2420" s="178"/>
      <c r="H2420" s="403" t="n">
        <v>15</v>
      </c>
      <c r="I2420" s="147"/>
    </row>
    <row r="2421" customFormat="false" ht="15.75" hidden="false" customHeight="true" outlineLevel="0" collapsed="false">
      <c r="A2421" s="190"/>
      <c r="B2421" s="160" t="s">
        <v>1712</v>
      </c>
      <c r="C2421" s="161"/>
      <c r="D2421" s="251"/>
      <c r="E2421" s="176"/>
      <c r="F2421" s="288"/>
      <c r="G2421" s="178"/>
      <c r="H2421" s="209" t="n">
        <f aca="false">ROUND(SUM(H2420),2)</f>
        <v>15</v>
      </c>
      <c r="I2421" s="147"/>
    </row>
    <row r="2422" customFormat="false" ht="15" hidden="false" customHeight="false" outlineLevel="0" collapsed="false">
      <c r="A2422" s="190"/>
      <c r="B2422" s="160"/>
      <c r="C2422" s="161"/>
      <c r="D2422" s="251"/>
      <c r="E2422" s="176"/>
      <c r="F2422" s="288"/>
      <c r="G2422" s="178"/>
      <c r="H2422" s="209"/>
      <c r="I2422" s="147"/>
    </row>
    <row r="2423" customFormat="false" ht="36" hidden="false" customHeight="true" outlineLevel="0" collapsed="false">
      <c r="A2423" s="150" t="s">
        <v>604</v>
      </c>
      <c r="B2423" s="168" t="s">
        <v>605</v>
      </c>
      <c r="C2423" s="399" t="s">
        <v>1364</v>
      </c>
      <c r="D2423" s="400" t="n">
        <f aca="false">H2426</f>
        <v>18</v>
      </c>
      <c r="E2423" s="176"/>
      <c r="F2423" s="381"/>
      <c r="G2423" s="402"/>
      <c r="H2423" s="383"/>
      <c r="I2423" s="147"/>
    </row>
    <row r="2424" customFormat="false" ht="15.75" hidden="false" customHeight="true" outlineLevel="0" collapsed="false">
      <c r="A2424" s="233" t="s">
        <v>1560</v>
      </c>
      <c r="B2424" s="234"/>
      <c r="D2424" s="149"/>
      <c r="E2424" s="176"/>
      <c r="F2424" s="187"/>
      <c r="G2424" s="178"/>
      <c r="H2424" s="176" t="s">
        <v>1703</v>
      </c>
      <c r="I2424" s="147"/>
    </row>
    <row r="2425" customFormat="false" ht="15.75" hidden="false" customHeight="true" outlineLevel="0" collapsed="false">
      <c r="D2425" s="149"/>
      <c r="E2425" s="176"/>
      <c r="F2425" s="178"/>
      <c r="G2425" s="178"/>
      <c r="H2425" s="403" t="n">
        <v>18</v>
      </c>
      <c r="I2425" s="147"/>
    </row>
    <row r="2426" customFormat="false" ht="15.75" hidden="false" customHeight="true" outlineLevel="0" collapsed="false">
      <c r="A2426" s="190"/>
      <c r="B2426" s="160" t="s">
        <v>1712</v>
      </c>
      <c r="C2426" s="161"/>
      <c r="D2426" s="251"/>
      <c r="E2426" s="176"/>
      <c r="F2426" s="288"/>
      <c r="G2426" s="178"/>
      <c r="H2426" s="209" t="n">
        <f aca="false">ROUND(SUM(H2425),2)</f>
        <v>18</v>
      </c>
      <c r="I2426" s="147"/>
    </row>
    <row r="2427" customFormat="false" ht="15" hidden="false" customHeight="false" outlineLevel="0" collapsed="false">
      <c r="A2427" s="190"/>
      <c r="B2427" s="160"/>
      <c r="C2427" s="161"/>
      <c r="D2427" s="251"/>
      <c r="E2427" s="176"/>
      <c r="F2427" s="288"/>
      <c r="G2427" s="178"/>
      <c r="H2427" s="209"/>
      <c r="I2427" s="147"/>
    </row>
    <row r="2428" customFormat="false" ht="35.25" hidden="false" customHeight="true" outlineLevel="0" collapsed="false">
      <c r="A2428" s="150" t="s">
        <v>606</v>
      </c>
      <c r="B2428" s="168" t="s">
        <v>607</v>
      </c>
      <c r="C2428" s="399" t="s">
        <v>1364</v>
      </c>
      <c r="D2428" s="400" t="n">
        <f aca="false">H2431</f>
        <v>1</v>
      </c>
      <c r="E2428" s="176"/>
      <c r="F2428" s="381"/>
      <c r="G2428" s="402"/>
      <c r="H2428" s="383"/>
      <c r="I2428" s="147"/>
    </row>
    <row r="2429" customFormat="false" ht="15.75" hidden="false" customHeight="true" outlineLevel="0" collapsed="false">
      <c r="A2429" s="233" t="s">
        <v>1560</v>
      </c>
      <c r="B2429" s="234"/>
      <c r="D2429" s="149"/>
      <c r="E2429" s="176"/>
      <c r="F2429" s="187"/>
      <c r="G2429" s="178"/>
      <c r="H2429" s="176" t="s">
        <v>1703</v>
      </c>
      <c r="I2429" s="147"/>
    </row>
    <row r="2430" customFormat="false" ht="15.75" hidden="false" customHeight="true" outlineLevel="0" collapsed="false">
      <c r="D2430" s="149"/>
      <c r="E2430" s="176"/>
      <c r="F2430" s="178"/>
      <c r="G2430" s="178"/>
      <c r="H2430" s="403" t="n">
        <v>1</v>
      </c>
      <c r="I2430" s="147"/>
    </row>
    <row r="2431" customFormat="false" ht="15.75" hidden="false" customHeight="true" outlineLevel="0" collapsed="false">
      <c r="A2431" s="190"/>
      <c r="B2431" s="160" t="s">
        <v>1712</v>
      </c>
      <c r="C2431" s="161"/>
      <c r="D2431" s="251"/>
      <c r="E2431" s="176"/>
      <c r="F2431" s="288"/>
      <c r="G2431" s="178"/>
      <c r="H2431" s="209" t="n">
        <f aca="false">ROUND(SUM(H2430),2)</f>
        <v>1</v>
      </c>
      <c r="I2431" s="147"/>
    </row>
    <row r="2432" customFormat="false" ht="15.75" hidden="false" customHeight="true" outlineLevel="0" collapsed="false">
      <c r="A2432" s="190"/>
      <c r="B2432" s="160"/>
      <c r="C2432" s="161"/>
      <c r="D2432" s="251"/>
      <c r="E2432" s="176"/>
      <c r="F2432" s="288"/>
      <c r="G2432" s="178"/>
      <c r="H2432" s="209"/>
      <c r="I2432" s="147"/>
    </row>
    <row r="2433" customFormat="false" ht="32.25" hidden="false" customHeight="true" outlineLevel="0" collapsed="false">
      <c r="A2433" s="150" t="s">
        <v>608</v>
      </c>
      <c r="B2433" s="168" t="s">
        <v>609</v>
      </c>
      <c r="C2433" s="399" t="s">
        <v>1364</v>
      </c>
      <c r="D2433" s="400" t="n">
        <f aca="false">H2436</f>
        <v>1</v>
      </c>
      <c r="E2433" s="176"/>
      <c r="F2433" s="381"/>
      <c r="G2433" s="402"/>
      <c r="H2433" s="383"/>
      <c r="I2433" s="147"/>
    </row>
    <row r="2434" customFormat="false" ht="15.75" hidden="false" customHeight="true" outlineLevel="0" collapsed="false">
      <c r="A2434" s="233" t="s">
        <v>1560</v>
      </c>
      <c r="B2434" s="234"/>
      <c r="D2434" s="149"/>
      <c r="E2434" s="176"/>
      <c r="F2434" s="187"/>
      <c r="G2434" s="178"/>
      <c r="H2434" s="176" t="s">
        <v>1703</v>
      </c>
      <c r="I2434" s="147"/>
    </row>
    <row r="2435" customFormat="false" ht="15.75" hidden="false" customHeight="true" outlineLevel="0" collapsed="false">
      <c r="D2435" s="149"/>
      <c r="E2435" s="176"/>
      <c r="F2435" s="178"/>
      <c r="G2435" s="178"/>
      <c r="H2435" s="403" t="n">
        <v>1</v>
      </c>
      <c r="I2435" s="147"/>
    </row>
    <row r="2436" customFormat="false" ht="15.75" hidden="false" customHeight="true" outlineLevel="0" collapsed="false">
      <c r="A2436" s="190"/>
      <c r="B2436" s="160" t="s">
        <v>1712</v>
      </c>
      <c r="C2436" s="161"/>
      <c r="D2436" s="251"/>
      <c r="E2436" s="176"/>
      <c r="F2436" s="288"/>
      <c r="G2436" s="178"/>
      <c r="H2436" s="209" t="n">
        <f aca="false">ROUND(SUM(H2435),2)</f>
        <v>1</v>
      </c>
      <c r="I2436" s="147"/>
    </row>
    <row r="2437" customFormat="false" ht="15" hidden="false" customHeight="false" outlineLevel="0" collapsed="false">
      <c r="A2437" s="190"/>
      <c r="B2437" s="160"/>
      <c r="C2437" s="161"/>
      <c r="D2437" s="251"/>
      <c r="E2437" s="176"/>
      <c r="F2437" s="288"/>
      <c r="G2437" s="178"/>
      <c r="H2437" s="209"/>
      <c r="I2437" s="147"/>
    </row>
    <row r="2438" customFormat="false" ht="32.25" hidden="false" customHeight="true" outlineLevel="0" collapsed="false">
      <c r="A2438" s="150" t="s">
        <v>610</v>
      </c>
      <c r="B2438" s="168" t="s">
        <v>611</v>
      </c>
      <c r="C2438" s="399" t="s">
        <v>1364</v>
      </c>
      <c r="D2438" s="400" t="n">
        <f aca="false">H2441</f>
        <v>4</v>
      </c>
      <c r="E2438" s="176"/>
      <c r="F2438" s="381"/>
      <c r="G2438" s="402"/>
      <c r="H2438" s="383"/>
      <c r="I2438" s="147"/>
    </row>
    <row r="2439" customFormat="false" ht="15.75" hidden="false" customHeight="true" outlineLevel="0" collapsed="false">
      <c r="A2439" s="233" t="s">
        <v>1560</v>
      </c>
      <c r="B2439" s="234"/>
      <c r="D2439" s="149"/>
      <c r="E2439" s="176"/>
      <c r="F2439" s="187"/>
      <c r="G2439" s="178"/>
      <c r="H2439" s="176" t="s">
        <v>1703</v>
      </c>
      <c r="I2439" s="147"/>
    </row>
    <row r="2440" customFormat="false" ht="15.75" hidden="false" customHeight="true" outlineLevel="0" collapsed="false">
      <c r="D2440" s="149"/>
      <c r="E2440" s="176"/>
      <c r="F2440" s="178"/>
      <c r="G2440" s="178"/>
      <c r="H2440" s="403" t="n">
        <v>4</v>
      </c>
      <c r="I2440" s="147"/>
    </row>
    <row r="2441" customFormat="false" ht="15.75" hidden="false" customHeight="true" outlineLevel="0" collapsed="false">
      <c r="A2441" s="190"/>
      <c r="B2441" s="160" t="s">
        <v>1712</v>
      </c>
      <c r="C2441" s="161"/>
      <c r="D2441" s="251"/>
      <c r="E2441" s="176"/>
      <c r="F2441" s="288"/>
      <c r="G2441" s="178"/>
      <c r="H2441" s="209" t="n">
        <f aca="false">ROUND(SUM(H2440),2)</f>
        <v>4</v>
      </c>
      <c r="I2441" s="147"/>
    </row>
    <row r="2442" customFormat="false" ht="15" hidden="false" customHeight="false" outlineLevel="0" collapsed="false">
      <c r="A2442" s="190"/>
      <c r="B2442" s="160"/>
      <c r="C2442" s="161"/>
      <c r="D2442" s="251"/>
      <c r="E2442" s="176"/>
      <c r="F2442" s="288"/>
      <c r="G2442" s="178"/>
      <c r="H2442" s="209"/>
      <c r="I2442" s="147"/>
    </row>
    <row r="2443" customFormat="false" ht="29.25" hidden="false" customHeight="true" outlineLevel="0" collapsed="false">
      <c r="A2443" s="150" t="s">
        <v>612</v>
      </c>
      <c r="B2443" s="168" t="s">
        <v>613</v>
      </c>
      <c r="C2443" s="399" t="s">
        <v>1364</v>
      </c>
      <c r="D2443" s="400" t="n">
        <f aca="false">H2446</f>
        <v>1</v>
      </c>
      <c r="E2443" s="176"/>
      <c r="F2443" s="381"/>
      <c r="G2443" s="402"/>
      <c r="H2443" s="383"/>
      <c r="I2443" s="147"/>
    </row>
    <row r="2444" customFormat="false" ht="15.75" hidden="false" customHeight="true" outlineLevel="0" collapsed="false">
      <c r="A2444" s="233" t="s">
        <v>1560</v>
      </c>
      <c r="B2444" s="234"/>
      <c r="D2444" s="149"/>
      <c r="E2444" s="176"/>
      <c r="F2444" s="187"/>
      <c r="G2444" s="178"/>
      <c r="H2444" s="176" t="s">
        <v>1703</v>
      </c>
      <c r="I2444" s="147"/>
    </row>
    <row r="2445" customFormat="false" ht="15.75" hidden="false" customHeight="true" outlineLevel="0" collapsed="false">
      <c r="D2445" s="149"/>
      <c r="E2445" s="176"/>
      <c r="F2445" s="178"/>
      <c r="G2445" s="178"/>
      <c r="H2445" s="403" t="n">
        <v>1</v>
      </c>
      <c r="I2445" s="147"/>
    </row>
    <row r="2446" customFormat="false" ht="15.75" hidden="false" customHeight="true" outlineLevel="0" collapsed="false">
      <c r="A2446" s="190"/>
      <c r="B2446" s="160" t="s">
        <v>1712</v>
      </c>
      <c r="C2446" s="161"/>
      <c r="D2446" s="251"/>
      <c r="E2446" s="176"/>
      <c r="F2446" s="288"/>
      <c r="G2446" s="178"/>
      <c r="H2446" s="209" t="n">
        <f aca="false">ROUND(SUM(H2445),2)</f>
        <v>1</v>
      </c>
      <c r="I2446" s="147"/>
    </row>
    <row r="2447" customFormat="false" ht="15" hidden="false" customHeight="false" outlineLevel="0" collapsed="false">
      <c r="A2447" s="190"/>
      <c r="B2447" s="160"/>
      <c r="C2447" s="161"/>
      <c r="D2447" s="251"/>
      <c r="E2447" s="176"/>
      <c r="F2447" s="288"/>
      <c r="G2447" s="178"/>
      <c r="H2447" s="209"/>
      <c r="I2447" s="147"/>
    </row>
    <row r="2448" customFormat="false" ht="30" hidden="false" customHeight="true" outlineLevel="0" collapsed="false">
      <c r="A2448" s="150" t="s">
        <v>614</v>
      </c>
      <c r="B2448" s="168" t="s">
        <v>615</v>
      </c>
      <c r="C2448" s="399" t="s">
        <v>1364</v>
      </c>
      <c r="D2448" s="400" t="n">
        <f aca="false">H2451</f>
        <v>2</v>
      </c>
      <c r="E2448" s="176"/>
      <c r="F2448" s="381"/>
      <c r="G2448" s="402"/>
      <c r="H2448" s="383"/>
      <c r="I2448" s="147"/>
    </row>
    <row r="2449" customFormat="false" ht="15.75" hidden="false" customHeight="true" outlineLevel="0" collapsed="false">
      <c r="A2449" s="233" t="s">
        <v>1560</v>
      </c>
      <c r="B2449" s="234"/>
      <c r="D2449" s="149"/>
      <c r="E2449" s="176"/>
      <c r="F2449" s="187"/>
      <c r="G2449" s="178"/>
      <c r="H2449" s="176" t="s">
        <v>1703</v>
      </c>
      <c r="I2449" s="147"/>
    </row>
    <row r="2450" customFormat="false" ht="15.75" hidden="false" customHeight="true" outlineLevel="0" collapsed="false">
      <c r="D2450" s="149"/>
      <c r="E2450" s="176"/>
      <c r="F2450" s="178"/>
      <c r="G2450" s="178"/>
      <c r="H2450" s="403" t="n">
        <v>2</v>
      </c>
      <c r="I2450" s="147"/>
    </row>
    <row r="2451" customFormat="false" ht="15.75" hidden="false" customHeight="true" outlineLevel="0" collapsed="false">
      <c r="A2451" s="190"/>
      <c r="B2451" s="160" t="s">
        <v>1712</v>
      </c>
      <c r="C2451" s="161"/>
      <c r="D2451" s="251"/>
      <c r="E2451" s="176"/>
      <c r="F2451" s="288"/>
      <c r="G2451" s="178"/>
      <c r="H2451" s="209" t="n">
        <f aca="false">ROUND(SUM(H2450),2)</f>
        <v>2</v>
      </c>
      <c r="I2451" s="147"/>
    </row>
    <row r="2452" customFormat="false" ht="15" hidden="false" customHeight="false" outlineLevel="0" collapsed="false">
      <c r="A2452" s="190"/>
      <c r="B2452" s="160"/>
      <c r="C2452" s="161"/>
      <c r="D2452" s="251"/>
      <c r="E2452" s="176"/>
      <c r="F2452" s="288"/>
      <c r="G2452" s="178"/>
      <c r="H2452" s="209"/>
      <c r="I2452" s="147"/>
    </row>
    <row r="2453" customFormat="false" ht="30.75" hidden="false" customHeight="true" outlineLevel="0" collapsed="false">
      <c r="A2453" s="150" t="s">
        <v>616</v>
      </c>
      <c r="B2453" s="168" t="s">
        <v>617</v>
      </c>
      <c r="C2453" s="399" t="s">
        <v>1364</v>
      </c>
      <c r="D2453" s="400" t="n">
        <f aca="false">H2456</f>
        <v>1</v>
      </c>
      <c r="E2453" s="176"/>
      <c r="F2453" s="381"/>
      <c r="G2453" s="402"/>
      <c r="H2453" s="383"/>
      <c r="I2453" s="147"/>
    </row>
    <row r="2454" customFormat="false" ht="15.75" hidden="false" customHeight="true" outlineLevel="0" collapsed="false">
      <c r="A2454" s="233" t="s">
        <v>1560</v>
      </c>
      <c r="B2454" s="234"/>
      <c r="D2454" s="149"/>
      <c r="E2454" s="176"/>
      <c r="F2454" s="187"/>
      <c r="G2454" s="178"/>
      <c r="H2454" s="176" t="s">
        <v>1703</v>
      </c>
      <c r="I2454" s="147"/>
    </row>
    <row r="2455" customFormat="false" ht="15.75" hidden="false" customHeight="true" outlineLevel="0" collapsed="false">
      <c r="D2455" s="149"/>
      <c r="E2455" s="176"/>
      <c r="F2455" s="178"/>
      <c r="G2455" s="178"/>
      <c r="H2455" s="403" t="n">
        <v>1</v>
      </c>
      <c r="I2455" s="147"/>
    </row>
    <row r="2456" customFormat="false" ht="15.75" hidden="false" customHeight="true" outlineLevel="0" collapsed="false">
      <c r="A2456" s="190"/>
      <c r="B2456" s="160" t="s">
        <v>1712</v>
      </c>
      <c r="C2456" s="161"/>
      <c r="D2456" s="251"/>
      <c r="E2456" s="176"/>
      <c r="F2456" s="288"/>
      <c r="G2456" s="178"/>
      <c r="H2456" s="209" t="n">
        <f aca="false">ROUND(SUM(H2455),2)</f>
        <v>1</v>
      </c>
      <c r="I2456" s="147"/>
    </row>
    <row r="2457" customFormat="false" ht="15" hidden="false" customHeight="false" outlineLevel="0" collapsed="false">
      <c r="A2457" s="190"/>
      <c r="B2457" s="160"/>
      <c r="C2457" s="161"/>
      <c r="D2457" s="251"/>
      <c r="E2457" s="176"/>
      <c r="F2457" s="288"/>
      <c r="G2457" s="178"/>
      <c r="H2457" s="209"/>
      <c r="I2457" s="147"/>
    </row>
    <row r="2458" customFormat="false" ht="30.75" hidden="false" customHeight="true" outlineLevel="0" collapsed="false">
      <c r="A2458" s="150" t="s">
        <v>618</v>
      </c>
      <c r="B2458" s="168" t="s">
        <v>1720</v>
      </c>
      <c r="C2458" s="399" t="s">
        <v>1364</v>
      </c>
      <c r="D2458" s="400" t="n">
        <f aca="false">H2461</f>
        <v>1</v>
      </c>
      <c r="E2458" s="176"/>
      <c r="F2458" s="381"/>
      <c r="G2458" s="402"/>
      <c r="H2458" s="383"/>
      <c r="I2458" s="147"/>
    </row>
    <row r="2459" customFormat="false" ht="15.75" hidden="false" customHeight="true" outlineLevel="0" collapsed="false">
      <c r="A2459" s="233" t="s">
        <v>1560</v>
      </c>
      <c r="B2459" s="234"/>
      <c r="D2459" s="149"/>
      <c r="E2459" s="176"/>
      <c r="F2459" s="187"/>
      <c r="G2459" s="178"/>
      <c r="H2459" s="176" t="s">
        <v>1703</v>
      </c>
      <c r="I2459" s="147"/>
    </row>
    <row r="2460" customFormat="false" ht="15.75" hidden="false" customHeight="true" outlineLevel="0" collapsed="false">
      <c r="D2460" s="149"/>
      <c r="E2460" s="176"/>
      <c r="F2460" s="178"/>
      <c r="G2460" s="178"/>
      <c r="H2460" s="403" t="n">
        <v>1</v>
      </c>
      <c r="I2460" s="147"/>
    </row>
    <row r="2461" customFormat="false" ht="15.75" hidden="false" customHeight="true" outlineLevel="0" collapsed="false">
      <c r="A2461" s="190"/>
      <c r="B2461" s="160" t="s">
        <v>1712</v>
      </c>
      <c r="C2461" s="161"/>
      <c r="D2461" s="251"/>
      <c r="E2461" s="176"/>
      <c r="F2461" s="288"/>
      <c r="G2461" s="178"/>
      <c r="H2461" s="209" t="n">
        <f aca="false">ROUND(SUM(H2460),2)</f>
        <v>1</v>
      </c>
      <c r="I2461" s="147"/>
    </row>
    <row r="2462" customFormat="false" ht="15" hidden="false" customHeight="false" outlineLevel="0" collapsed="false">
      <c r="A2462" s="190"/>
      <c r="B2462" s="160"/>
      <c r="C2462" s="161"/>
      <c r="D2462" s="251"/>
      <c r="E2462" s="176"/>
      <c r="F2462" s="288"/>
      <c r="G2462" s="178"/>
      <c r="H2462" s="209"/>
      <c r="I2462" s="147"/>
    </row>
    <row r="2463" customFormat="false" ht="36" hidden="false" customHeight="true" outlineLevel="0" collapsed="false">
      <c r="A2463" s="150" t="s">
        <v>620</v>
      </c>
      <c r="B2463" s="168" t="s">
        <v>621</v>
      </c>
      <c r="C2463" s="399" t="s">
        <v>1364</v>
      </c>
      <c r="D2463" s="400" t="n">
        <f aca="false">H2466</f>
        <v>1</v>
      </c>
      <c r="E2463" s="176"/>
      <c r="F2463" s="381"/>
      <c r="G2463" s="402"/>
      <c r="H2463" s="383"/>
      <c r="I2463" s="147"/>
    </row>
    <row r="2464" customFormat="false" ht="15.75" hidden="false" customHeight="true" outlineLevel="0" collapsed="false">
      <c r="A2464" s="233" t="s">
        <v>1560</v>
      </c>
      <c r="B2464" s="234"/>
      <c r="D2464" s="149"/>
      <c r="E2464" s="176"/>
      <c r="F2464" s="187"/>
      <c r="G2464" s="178"/>
      <c r="H2464" s="176" t="s">
        <v>1703</v>
      </c>
      <c r="I2464" s="147"/>
    </row>
    <row r="2465" customFormat="false" ht="15.75" hidden="false" customHeight="true" outlineLevel="0" collapsed="false">
      <c r="D2465" s="149"/>
      <c r="E2465" s="176"/>
      <c r="F2465" s="178"/>
      <c r="G2465" s="178"/>
      <c r="H2465" s="403" t="n">
        <v>1</v>
      </c>
      <c r="I2465" s="147"/>
    </row>
    <row r="2466" customFormat="false" ht="15.75" hidden="false" customHeight="true" outlineLevel="0" collapsed="false">
      <c r="A2466" s="190"/>
      <c r="B2466" s="160" t="s">
        <v>1712</v>
      </c>
      <c r="C2466" s="161"/>
      <c r="D2466" s="251"/>
      <c r="E2466" s="176"/>
      <c r="F2466" s="288"/>
      <c r="G2466" s="178"/>
      <c r="H2466" s="209" t="n">
        <f aca="false">ROUND(SUM(H2465),2)</f>
        <v>1</v>
      </c>
      <c r="I2466" s="147"/>
    </row>
    <row r="2467" customFormat="false" ht="15.75" hidden="false" customHeight="true" outlineLevel="0" collapsed="false">
      <c r="A2467" s="190"/>
      <c r="B2467" s="160"/>
      <c r="C2467" s="161"/>
      <c r="D2467" s="251"/>
      <c r="E2467" s="176"/>
      <c r="F2467" s="288"/>
      <c r="G2467" s="178"/>
      <c r="H2467" s="209"/>
      <c r="I2467" s="147"/>
    </row>
    <row r="2468" customFormat="false" ht="29.25" hidden="false" customHeight="true" outlineLevel="0" collapsed="false">
      <c r="A2468" s="150" t="s">
        <v>622</v>
      </c>
      <c r="B2468" s="168" t="s">
        <v>623</v>
      </c>
      <c r="C2468" s="399" t="s">
        <v>1364</v>
      </c>
      <c r="D2468" s="400" t="n">
        <f aca="false">H2471</f>
        <v>5</v>
      </c>
      <c r="E2468" s="176"/>
      <c r="F2468" s="381"/>
      <c r="G2468" s="402"/>
      <c r="H2468" s="383"/>
      <c r="I2468" s="147"/>
    </row>
    <row r="2469" customFormat="false" ht="15" hidden="false" customHeight="false" outlineLevel="0" collapsed="false">
      <c r="A2469" s="233" t="s">
        <v>1560</v>
      </c>
      <c r="B2469" s="234"/>
      <c r="D2469" s="149"/>
      <c r="E2469" s="176"/>
      <c r="F2469" s="187"/>
      <c r="G2469" s="178"/>
      <c r="H2469" s="176" t="s">
        <v>1703</v>
      </c>
      <c r="I2469" s="147"/>
    </row>
    <row r="2470" customFormat="false" ht="15.75" hidden="false" customHeight="true" outlineLevel="0" collapsed="false">
      <c r="D2470" s="149"/>
      <c r="E2470" s="176"/>
      <c r="F2470" s="178"/>
      <c r="G2470" s="178"/>
      <c r="H2470" s="403" t="n">
        <v>5</v>
      </c>
      <c r="I2470" s="147"/>
    </row>
    <row r="2471" customFormat="false" ht="15.75" hidden="false" customHeight="true" outlineLevel="0" collapsed="false">
      <c r="A2471" s="190"/>
      <c r="B2471" s="160" t="s">
        <v>1712</v>
      </c>
      <c r="C2471" s="161"/>
      <c r="D2471" s="251"/>
      <c r="E2471" s="176"/>
      <c r="F2471" s="288"/>
      <c r="G2471" s="178"/>
      <c r="H2471" s="209" t="n">
        <f aca="false">ROUND(SUM(H2470),2)</f>
        <v>5</v>
      </c>
      <c r="I2471" s="147"/>
    </row>
    <row r="2472" customFormat="false" ht="15.75" hidden="false" customHeight="true" outlineLevel="0" collapsed="false">
      <c r="A2472" s="190"/>
      <c r="B2472" s="160"/>
      <c r="C2472" s="161"/>
      <c r="D2472" s="251"/>
      <c r="E2472" s="176"/>
      <c r="F2472" s="288"/>
      <c r="G2472" s="178"/>
      <c r="H2472" s="209"/>
      <c r="I2472" s="147"/>
    </row>
    <row r="2473" customFormat="false" ht="64.5" hidden="false" customHeight="true" outlineLevel="0" collapsed="false">
      <c r="A2473" s="150" t="s">
        <v>624</v>
      </c>
      <c r="B2473" s="168" t="s">
        <v>625</v>
      </c>
      <c r="C2473" s="399" t="s">
        <v>1369</v>
      </c>
      <c r="D2473" s="400" t="n">
        <f aca="false">H2476</f>
        <v>32</v>
      </c>
      <c r="E2473" s="176"/>
      <c r="F2473" s="381"/>
      <c r="G2473" s="402"/>
      <c r="H2473" s="383"/>
      <c r="I2473" s="147"/>
    </row>
    <row r="2474" customFormat="false" ht="15.75" hidden="false" customHeight="true" outlineLevel="0" collapsed="false">
      <c r="A2474" s="233" t="s">
        <v>1560</v>
      </c>
      <c r="B2474" s="234"/>
      <c r="D2474" s="149"/>
      <c r="E2474" s="176"/>
      <c r="F2474" s="187"/>
      <c r="G2474" s="178"/>
      <c r="H2474" s="176" t="s">
        <v>1703</v>
      </c>
      <c r="I2474" s="147"/>
    </row>
    <row r="2475" customFormat="false" ht="15.75" hidden="false" customHeight="true" outlineLevel="0" collapsed="false">
      <c r="D2475" s="149"/>
      <c r="E2475" s="176"/>
      <c r="F2475" s="178"/>
      <c r="G2475" s="178"/>
      <c r="H2475" s="403" t="n">
        <v>32</v>
      </c>
      <c r="I2475" s="147"/>
    </row>
    <row r="2476" customFormat="false" ht="15" hidden="false" customHeight="false" outlineLevel="0" collapsed="false">
      <c r="A2476" s="190"/>
      <c r="B2476" s="160" t="s">
        <v>1712</v>
      </c>
      <c r="C2476" s="161"/>
      <c r="D2476" s="251"/>
      <c r="E2476" s="176"/>
      <c r="F2476" s="288"/>
      <c r="G2476" s="178"/>
      <c r="H2476" s="209" t="n">
        <f aca="false">ROUND(SUM(H2475),2)</f>
        <v>32</v>
      </c>
      <c r="I2476" s="147"/>
    </row>
    <row r="2477" customFormat="false" ht="15" hidden="false" customHeight="false" outlineLevel="0" collapsed="false">
      <c r="A2477" s="190"/>
      <c r="B2477" s="160"/>
      <c r="C2477" s="161"/>
      <c r="D2477" s="251"/>
      <c r="E2477" s="176"/>
      <c r="F2477" s="288"/>
      <c r="G2477" s="178"/>
      <c r="H2477" s="209"/>
      <c r="I2477" s="147"/>
    </row>
    <row r="2478" customFormat="false" ht="30" hidden="false" customHeight="false" outlineLevel="0" collapsed="false">
      <c r="A2478" s="150" t="s">
        <v>626</v>
      </c>
      <c r="B2478" s="168" t="s">
        <v>627</v>
      </c>
      <c r="C2478" s="399" t="s">
        <v>1369</v>
      </c>
      <c r="D2478" s="400" t="n">
        <f aca="false">H2481</f>
        <v>9</v>
      </c>
      <c r="E2478" s="176"/>
      <c r="F2478" s="381"/>
      <c r="G2478" s="402"/>
      <c r="H2478" s="383"/>
      <c r="I2478" s="147"/>
    </row>
    <row r="2479" customFormat="false" ht="15" hidden="false" customHeight="false" outlineLevel="0" collapsed="false">
      <c r="A2479" s="233" t="s">
        <v>1560</v>
      </c>
      <c r="B2479" s="234"/>
      <c r="D2479" s="149"/>
      <c r="E2479" s="176"/>
      <c r="F2479" s="187"/>
      <c r="G2479" s="178"/>
      <c r="H2479" s="176" t="s">
        <v>1703</v>
      </c>
      <c r="I2479" s="147"/>
    </row>
    <row r="2480" customFormat="false" ht="15" hidden="false" customHeight="false" outlineLevel="0" collapsed="false">
      <c r="D2480" s="149"/>
      <c r="E2480" s="176"/>
      <c r="F2480" s="178"/>
      <c r="G2480" s="178"/>
      <c r="H2480" s="403" t="n">
        <v>9</v>
      </c>
      <c r="I2480" s="147"/>
    </row>
    <row r="2481" customFormat="false" ht="15" hidden="false" customHeight="false" outlineLevel="0" collapsed="false">
      <c r="A2481" s="190"/>
      <c r="B2481" s="160" t="s">
        <v>1712</v>
      </c>
      <c r="C2481" s="161"/>
      <c r="D2481" s="251"/>
      <c r="E2481" s="176"/>
      <c r="F2481" s="288"/>
      <c r="G2481" s="178"/>
      <c r="H2481" s="209" t="n">
        <f aca="false">ROUND(SUM(H2480),2)</f>
        <v>9</v>
      </c>
      <c r="I2481" s="147"/>
    </row>
    <row r="2482" customFormat="false" ht="15.75" hidden="false" customHeight="true" outlineLevel="0" collapsed="false">
      <c r="A2482" s="190"/>
      <c r="B2482" s="160"/>
      <c r="C2482" s="161"/>
      <c r="D2482" s="251"/>
      <c r="E2482" s="176"/>
      <c r="F2482" s="288"/>
      <c r="G2482" s="178"/>
      <c r="H2482" s="209"/>
      <c r="I2482" s="147"/>
    </row>
    <row r="2483" customFormat="false" ht="15.75" hidden="false" customHeight="true" outlineLevel="0" collapsed="false">
      <c r="A2483" s="190"/>
      <c r="B2483" s="160"/>
      <c r="C2483" s="161"/>
      <c r="D2483" s="251"/>
      <c r="E2483" s="176"/>
      <c r="F2483" s="288"/>
      <c r="G2483" s="178"/>
      <c r="H2483" s="209"/>
      <c r="I2483" s="147"/>
    </row>
    <row r="2484" customFormat="false" ht="15.75" hidden="false" customHeight="true" outlineLevel="0" collapsed="false">
      <c r="A2484" s="150" t="s">
        <v>1721</v>
      </c>
      <c r="B2484" s="407" t="s">
        <v>629</v>
      </c>
      <c r="C2484" s="152"/>
      <c r="D2484" s="149"/>
      <c r="E2484" s="149"/>
      <c r="F2484" s="152"/>
      <c r="G2484" s="180"/>
      <c r="H2484" s="208"/>
      <c r="I2484" s="147"/>
    </row>
    <row r="2485" customFormat="false" ht="15.75" hidden="false" customHeight="true" outlineLevel="0" collapsed="false">
      <c r="A2485" s="190"/>
      <c r="B2485" s="160"/>
      <c r="C2485" s="161"/>
      <c r="D2485" s="251"/>
      <c r="E2485" s="176"/>
      <c r="F2485" s="288"/>
      <c r="G2485" s="178"/>
      <c r="H2485" s="209"/>
      <c r="I2485" s="147"/>
    </row>
    <row r="2486" customFormat="false" ht="45" hidden="false" customHeight="false" outlineLevel="0" collapsed="false">
      <c r="A2486" s="150" t="s">
        <v>1722</v>
      </c>
      <c r="B2486" s="168" t="s">
        <v>631</v>
      </c>
      <c r="C2486" s="382" t="s">
        <v>1369</v>
      </c>
      <c r="D2486" s="385" t="n">
        <f aca="false">H2489</f>
        <v>1</v>
      </c>
      <c r="E2486" s="176"/>
      <c r="F2486" s="381"/>
      <c r="G2486" s="402"/>
      <c r="H2486" s="383"/>
      <c r="I2486" s="147"/>
    </row>
    <row r="2487" customFormat="false" ht="15.75" hidden="false" customHeight="true" outlineLevel="0" collapsed="false">
      <c r="A2487" s="233" t="s">
        <v>1560</v>
      </c>
      <c r="B2487" s="234"/>
      <c r="D2487" s="149"/>
      <c r="E2487" s="176"/>
      <c r="F2487" s="187"/>
      <c r="G2487" s="178"/>
      <c r="H2487" s="176" t="s">
        <v>1703</v>
      </c>
      <c r="I2487" s="147"/>
    </row>
    <row r="2488" customFormat="false" ht="15.75" hidden="false" customHeight="true" outlineLevel="0" collapsed="false">
      <c r="D2488" s="149"/>
      <c r="E2488" s="176"/>
      <c r="F2488" s="178"/>
      <c r="G2488" s="178"/>
      <c r="H2488" s="179" t="n">
        <v>1</v>
      </c>
      <c r="I2488" s="147"/>
    </row>
    <row r="2489" customFormat="false" ht="15.75" hidden="false" customHeight="true" outlineLevel="0" collapsed="false">
      <c r="A2489" s="190"/>
      <c r="B2489" s="160" t="s">
        <v>1712</v>
      </c>
      <c r="C2489" s="161"/>
      <c r="D2489" s="251"/>
      <c r="E2489" s="176"/>
      <c r="F2489" s="288"/>
      <c r="G2489" s="178"/>
      <c r="H2489" s="209" t="n">
        <f aca="false">ROUND(SUM(H2488),2)</f>
        <v>1</v>
      </c>
      <c r="I2489" s="147"/>
    </row>
    <row r="2490" customFormat="false" ht="15.75" hidden="false" customHeight="true" outlineLevel="0" collapsed="false">
      <c r="A2490" s="190"/>
      <c r="B2490" s="160"/>
      <c r="C2490" s="161"/>
      <c r="D2490" s="251"/>
      <c r="E2490" s="176"/>
      <c r="F2490" s="288"/>
      <c r="G2490" s="178"/>
      <c r="H2490" s="209"/>
      <c r="I2490" s="147"/>
    </row>
    <row r="2491" customFormat="false" ht="15.75" hidden="false" customHeight="true" outlineLevel="0" collapsed="false">
      <c r="A2491" s="150" t="s">
        <v>1723</v>
      </c>
      <c r="B2491" s="168" t="s">
        <v>633</v>
      </c>
      <c r="C2491" s="399"/>
      <c r="D2491" s="400"/>
      <c r="E2491" s="149"/>
      <c r="F2491" s="152"/>
      <c r="G2491" s="180"/>
      <c r="H2491" s="208"/>
      <c r="I2491" s="147"/>
    </row>
    <row r="2492" customFormat="false" ht="51.75" hidden="false" customHeight="true" outlineLevel="0" collapsed="false">
      <c r="A2492" s="190"/>
      <c r="B2492" s="168" t="s">
        <v>635</v>
      </c>
      <c r="C2492" s="404" t="s">
        <v>1657</v>
      </c>
      <c r="D2492" s="405" t="n">
        <f aca="false">H2495</f>
        <v>226</v>
      </c>
      <c r="E2492" s="176"/>
      <c r="F2492" s="288"/>
      <c r="G2492" s="178"/>
      <c r="H2492" s="209"/>
      <c r="I2492" s="147"/>
    </row>
    <row r="2493" customFormat="false" ht="15" hidden="false" customHeight="false" outlineLevel="0" collapsed="false">
      <c r="A2493" s="233" t="s">
        <v>1560</v>
      </c>
      <c r="B2493" s="234"/>
      <c r="D2493" s="149"/>
      <c r="E2493" s="176"/>
      <c r="F2493" s="187"/>
      <c r="G2493" s="178"/>
      <c r="H2493" s="176" t="s">
        <v>1161</v>
      </c>
      <c r="I2493" s="147"/>
    </row>
    <row r="2494" customFormat="false" ht="15" hidden="false" customHeight="false" outlineLevel="0" collapsed="false">
      <c r="D2494" s="149"/>
      <c r="E2494" s="176"/>
      <c r="F2494" s="178"/>
      <c r="G2494" s="178"/>
      <c r="H2494" s="179" t="n">
        <v>226</v>
      </c>
      <c r="I2494" s="147"/>
    </row>
    <row r="2495" customFormat="false" ht="15" hidden="false" customHeight="false" outlineLevel="0" collapsed="false">
      <c r="A2495" s="190"/>
      <c r="B2495" s="160" t="s">
        <v>1712</v>
      </c>
      <c r="C2495" s="161"/>
      <c r="D2495" s="251"/>
      <c r="E2495" s="176"/>
      <c r="F2495" s="288"/>
      <c r="G2495" s="178"/>
      <c r="H2495" s="209" t="n">
        <f aca="false">ROUND(SUM(H2494),2)</f>
        <v>226</v>
      </c>
      <c r="I2495" s="147"/>
    </row>
    <row r="2496" customFormat="false" ht="15" hidden="false" customHeight="false" outlineLevel="0" collapsed="false">
      <c r="A2496" s="190"/>
      <c r="B2496" s="168"/>
      <c r="C2496" s="399"/>
      <c r="D2496" s="400"/>
      <c r="E2496" s="176"/>
      <c r="F2496" s="288"/>
      <c r="G2496" s="178"/>
      <c r="H2496" s="209"/>
      <c r="I2496" s="147"/>
    </row>
    <row r="2497" customFormat="false" ht="33.75" hidden="false" customHeight="true" outlineLevel="0" collapsed="false">
      <c r="A2497" s="150" t="s">
        <v>1724</v>
      </c>
      <c r="B2497" s="168" t="s">
        <v>637</v>
      </c>
      <c r="C2497" s="404" t="s">
        <v>1369</v>
      </c>
      <c r="D2497" s="405" t="n">
        <v>9</v>
      </c>
      <c r="E2497" s="176"/>
      <c r="F2497" s="381"/>
      <c r="G2497" s="402"/>
      <c r="H2497" s="383"/>
      <c r="I2497" s="147"/>
    </row>
    <row r="2498" customFormat="false" ht="15.75" hidden="false" customHeight="true" outlineLevel="0" collapsed="false">
      <c r="A2498" s="233" t="s">
        <v>1560</v>
      </c>
      <c r="B2498" s="234"/>
      <c r="D2498" s="149"/>
      <c r="E2498" s="176"/>
      <c r="F2498" s="187"/>
      <c r="G2498" s="178"/>
      <c r="H2498" s="176" t="s">
        <v>1703</v>
      </c>
      <c r="I2498" s="147"/>
    </row>
    <row r="2499" customFormat="false" ht="15.75" hidden="false" customHeight="true" outlineLevel="0" collapsed="false">
      <c r="D2499" s="149"/>
      <c r="E2499" s="176"/>
      <c r="F2499" s="178"/>
      <c r="G2499" s="178"/>
      <c r="H2499" s="179" t="n">
        <v>10</v>
      </c>
      <c r="I2499" s="147"/>
    </row>
    <row r="2500" customFormat="false" ht="15.75" hidden="false" customHeight="true" outlineLevel="0" collapsed="false">
      <c r="A2500" s="190"/>
      <c r="B2500" s="160" t="s">
        <v>1712</v>
      </c>
      <c r="C2500" s="161"/>
      <c r="D2500" s="251"/>
      <c r="E2500" s="176"/>
      <c r="F2500" s="288"/>
      <c r="G2500" s="178"/>
      <c r="H2500" s="209" t="n">
        <f aca="false">ROUND(SUM(H2499),2)</f>
        <v>10</v>
      </c>
      <c r="I2500" s="147"/>
    </row>
    <row r="2501" customFormat="false" ht="15" hidden="false" customHeight="false" outlineLevel="0" collapsed="false">
      <c r="D2501" s="149"/>
      <c r="E2501" s="176"/>
      <c r="F2501" s="196"/>
      <c r="G2501" s="246"/>
      <c r="H2501" s="270"/>
      <c r="I2501" s="147"/>
    </row>
    <row r="2502" customFormat="false" ht="15.75" hidden="false" customHeight="true" outlineLevel="0" collapsed="false">
      <c r="A2502" s="150" t="n">
        <v>16</v>
      </c>
      <c r="B2502" s="151" t="s">
        <v>638</v>
      </c>
      <c r="C2502" s="152"/>
      <c r="D2502" s="149"/>
      <c r="E2502" s="149"/>
      <c r="F2502" s="152"/>
      <c r="G2502" s="180"/>
      <c r="H2502" s="208"/>
      <c r="I2502" s="147"/>
    </row>
    <row r="2503" customFormat="false" ht="15.75" hidden="false" customHeight="true" outlineLevel="0" collapsed="false">
      <c r="B2503" s="355"/>
      <c r="D2503" s="149"/>
      <c r="E2503" s="176"/>
      <c r="F2503" s="144"/>
      <c r="G2503" s="180"/>
      <c r="H2503" s="270"/>
      <c r="I2503" s="147"/>
    </row>
    <row r="2504" customFormat="false" ht="15.75" hidden="false" customHeight="true" outlineLevel="0" collapsed="false">
      <c r="A2504" s="150" t="s">
        <v>639</v>
      </c>
      <c r="B2504" s="168" t="s">
        <v>640</v>
      </c>
      <c r="C2504" s="152"/>
      <c r="D2504" s="149"/>
      <c r="E2504" s="149"/>
      <c r="F2504" s="152"/>
      <c r="G2504" s="180"/>
      <c r="H2504" s="208"/>
      <c r="I2504" s="147"/>
    </row>
    <row r="2505" customFormat="false" ht="15.75" hidden="false" customHeight="true" outlineLevel="0" collapsed="false">
      <c r="A2505" s="408" t="s">
        <v>1725</v>
      </c>
      <c r="B2505" s="168" t="s">
        <v>479</v>
      </c>
      <c r="C2505" s="399"/>
      <c r="D2505" s="409"/>
      <c r="E2505" s="149"/>
      <c r="F2505" s="152"/>
      <c r="G2505" s="180"/>
      <c r="H2505" s="208"/>
      <c r="I2505" s="147"/>
    </row>
    <row r="2506" customFormat="false" ht="51.75" hidden="false" customHeight="true" outlineLevel="0" collapsed="false">
      <c r="A2506" s="150" t="s">
        <v>642</v>
      </c>
      <c r="B2506" s="168" t="s">
        <v>481</v>
      </c>
      <c r="C2506" s="399" t="s">
        <v>1369</v>
      </c>
      <c r="D2506" s="385" t="n">
        <f aca="false">H2509</f>
        <v>15</v>
      </c>
      <c r="E2506" s="176"/>
      <c r="F2506" s="381"/>
      <c r="G2506" s="402"/>
      <c r="H2506" s="383"/>
      <c r="I2506" s="147"/>
    </row>
    <row r="2507" customFormat="false" ht="15.75" hidden="false" customHeight="true" outlineLevel="0" collapsed="false">
      <c r="A2507" s="233" t="s">
        <v>1560</v>
      </c>
      <c r="B2507" s="234"/>
      <c r="D2507" s="149"/>
      <c r="E2507" s="176"/>
      <c r="F2507" s="187"/>
      <c r="G2507" s="178"/>
      <c r="H2507" s="176" t="s">
        <v>1703</v>
      </c>
      <c r="I2507" s="147"/>
    </row>
    <row r="2508" customFormat="false" ht="15.75" hidden="false" customHeight="true" outlineLevel="0" collapsed="false">
      <c r="D2508" s="149"/>
      <c r="E2508" s="176"/>
      <c r="F2508" s="178"/>
      <c r="G2508" s="178"/>
      <c r="H2508" s="403" t="n">
        <v>15</v>
      </c>
      <c r="I2508" s="147"/>
    </row>
    <row r="2509" customFormat="false" ht="15.75" hidden="false" customHeight="true" outlineLevel="0" collapsed="false">
      <c r="A2509" s="190"/>
      <c r="B2509" s="160" t="s">
        <v>1712</v>
      </c>
      <c r="C2509" s="161"/>
      <c r="D2509" s="251"/>
      <c r="E2509" s="176"/>
      <c r="F2509" s="288"/>
      <c r="G2509" s="178"/>
      <c r="H2509" s="209" t="n">
        <f aca="false">ROUND(SUM(H2508),2)</f>
        <v>15</v>
      </c>
      <c r="I2509" s="147"/>
    </row>
    <row r="2510" customFormat="false" ht="15.75" hidden="false" customHeight="true" outlineLevel="0" collapsed="false">
      <c r="B2510" s="355"/>
      <c r="D2510" s="149"/>
      <c r="E2510" s="176"/>
      <c r="F2510" s="144"/>
      <c r="G2510" s="180"/>
      <c r="H2510" s="270"/>
      <c r="I2510" s="147"/>
    </row>
    <row r="2511" customFormat="false" ht="36" hidden="false" customHeight="true" outlineLevel="0" collapsed="false">
      <c r="A2511" s="150" t="s">
        <v>643</v>
      </c>
      <c r="B2511" s="168" t="s">
        <v>485</v>
      </c>
      <c r="C2511" s="399" t="s">
        <v>1364</v>
      </c>
      <c r="D2511" s="385" t="n">
        <f aca="false">H2514</f>
        <v>91</v>
      </c>
      <c r="E2511" s="176"/>
      <c r="F2511" s="381"/>
      <c r="G2511" s="402"/>
      <c r="H2511" s="383"/>
      <c r="I2511" s="147"/>
    </row>
    <row r="2512" customFormat="false" ht="15.75" hidden="false" customHeight="true" outlineLevel="0" collapsed="false">
      <c r="A2512" s="233" t="s">
        <v>1560</v>
      </c>
      <c r="B2512" s="234"/>
      <c r="D2512" s="149"/>
      <c r="E2512" s="176"/>
      <c r="F2512" s="187"/>
      <c r="G2512" s="178"/>
      <c r="H2512" s="176" t="s">
        <v>1703</v>
      </c>
      <c r="I2512" s="147"/>
    </row>
    <row r="2513" customFormat="false" ht="15.75" hidden="false" customHeight="true" outlineLevel="0" collapsed="false">
      <c r="D2513" s="149"/>
      <c r="E2513" s="176"/>
      <c r="F2513" s="178"/>
      <c r="G2513" s="178"/>
      <c r="H2513" s="403" t="n">
        <v>91</v>
      </c>
      <c r="I2513" s="147"/>
    </row>
    <row r="2514" customFormat="false" ht="15.75" hidden="false" customHeight="true" outlineLevel="0" collapsed="false">
      <c r="A2514" s="190"/>
      <c r="B2514" s="160" t="s">
        <v>1712</v>
      </c>
      <c r="C2514" s="161"/>
      <c r="D2514" s="251"/>
      <c r="E2514" s="176"/>
      <c r="F2514" s="288"/>
      <c r="G2514" s="178"/>
      <c r="H2514" s="209" t="n">
        <f aca="false">ROUND(SUM(H2513),2)</f>
        <v>91</v>
      </c>
      <c r="I2514" s="147"/>
    </row>
    <row r="2515" customFormat="false" ht="15.75" hidden="false" customHeight="true" outlineLevel="0" collapsed="false">
      <c r="B2515" s="355"/>
      <c r="D2515" s="149"/>
      <c r="E2515" s="176"/>
      <c r="F2515" s="144"/>
      <c r="G2515" s="180"/>
      <c r="H2515" s="270"/>
      <c r="I2515" s="147"/>
    </row>
    <row r="2516" customFormat="false" ht="36" hidden="false" customHeight="true" outlineLevel="0" collapsed="false">
      <c r="A2516" s="150" t="s">
        <v>644</v>
      </c>
      <c r="B2516" s="168" t="s">
        <v>487</v>
      </c>
      <c r="C2516" s="399" t="s">
        <v>1369</v>
      </c>
      <c r="D2516" s="385" t="n">
        <f aca="false">H2519</f>
        <v>7</v>
      </c>
      <c r="E2516" s="176"/>
      <c r="F2516" s="381"/>
      <c r="G2516" s="402"/>
      <c r="H2516" s="383"/>
      <c r="I2516" s="147"/>
    </row>
    <row r="2517" customFormat="false" ht="15.75" hidden="false" customHeight="true" outlineLevel="0" collapsed="false">
      <c r="A2517" s="233" t="s">
        <v>1560</v>
      </c>
      <c r="B2517" s="234"/>
      <c r="D2517" s="149"/>
      <c r="E2517" s="176"/>
      <c r="F2517" s="187"/>
      <c r="G2517" s="178"/>
      <c r="H2517" s="176" t="s">
        <v>1703</v>
      </c>
      <c r="I2517" s="147"/>
    </row>
    <row r="2518" customFormat="false" ht="15.75" hidden="false" customHeight="true" outlineLevel="0" collapsed="false">
      <c r="D2518" s="149"/>
      <c r="E2518" s="176"/>
      <c r="F2518" s="178"/>
      <c r="G2518" s="178"/>
      <c r="H2518" s="403" t="n">
        <v>7</v>
      </c>
      <c r="I2518" s="147"/>
    </row>
    <row r="2519" customFormat="false" ht="15.75" hidden="false" customHeight="true" outlineLevel="0" collapsed="false">
      <c r="A2519" s="190"/>
      <c r="B2519" s="160" t="s">
        <v>1712</v>
      </c>
      <c r="C2519" s="161"/>
      <c r="D2519" s="251"/>
      <c r="E2519" s="176"/>
      <c r="F2519" s="288"/>
      <c r="G2519" s="178"/>
      <c r="H2519" s="209" t="n">
        <f aca="false">ROUND(SUM(H2518),2)</f>
        <v>7</v>
      </c>
      <c r="I2519" s="147"/>
    </row>
    <row r="2520" customFormat="false" ht="15" hidden="false" customHeight="false" outlineLevel="0" collapsed="false">
      <c r="B2520" s="355"/>
      <c r="D2520" s="149"/>
      <c r="E2520" s="176"/>
      <c r="F2520" s="144"/>
      <c r="G2520" s="180"/>
      <c r="H2520" s="270"/>
      <c r="I2520" s="147"/>
    </row>
    <row r="2521" customFormat="false" ht="36" hidden="false" customHeight="true" outlineLevel="0" collapsed="false">
      <c r="A2521" s="150" t="s">
        <v>645</v>
      </c>
      <c r="B2521" s="168" t="s">
        <v>489</v>
      </c>
      <c r="C2521" s="399" t="s">
        <v>1369</v>
      </c>
      <c r="D2521" s="385" t="n">
        <f aca="false">H2524</f>
        <v>8</v>
      </c>
      <c r="E2521" s="176"/>
      <c r="F2521" s="381"/>
      <c r="G2521" s="402"/>
      <c r="H2521" s="383"/>
      <c r="I2521" s="147"/>
    </row>
    <row r="2522" customFormat="false" ht="15.75" hidden="false" customHeight="true" outlineLevel="0" collapsed="false">
      <c r="A2522" s="233" t="s">
        <v>1560</v>
      </c>
      <c r="B2522" s="234"/>
      <c r="D2522" s="149"/>
      <c r="E2522" s="176"/>
      <c r="F2522" s="187"/>
      <c r="G2522" s="178"/>
      <c r="H2522" s="176" t="s">
        <v>1703</v>
      </c>
      <c r="I2522" s="147"/>
    </row>
    <row r="2523" customFormat="false" ht="15.75" hidden="false" customHeight="true" outlineLevel="0" collapsed="false">
      <c r="D2523" s="149"/>
      <c r="E2523" s="176"/>
      <c r="F2523" s="178"/>
      <c r="G2523" s="178"/>
      <c r="H2523" s="403" t="n">
        <v>8</v>
      </c>
      <c r="I2523" s="147"/>
    </row>
    <row r="2524" customFormat="false" ht="15.75" hidden="false" customHeight="true" outlineLevel="0" collapsed="false">
      <c r="A2524" s="190"/>
      <c r="B2524" s="160" t="s">
        <v>1712</v>
      </c>
      <c r="C2524" s="161"/>
      <c r="D2524" s="251"/>
      <c r="E2524" s="176"/>
      <c r="F2524" s="288"/>
      <c r="G2524" s="178"/>
      <c r="H2524" s="209" t="n">
        <f aca="false">ROUND(SUM(H2523),2)</f>
        <v>8</v>
      </c>
      <c r="I2524" s="147"/>
    </row>
    <row r="2525" customFormat="false" ht="15" hidden="false" customHeight="false" outlineLevel="0" collapsed="false">
      <c r="B2525" s="355"/>
      <c r="D2525" s="149"/>
      <c r="E2525" s="176"/>
      <c r="F2525" s="144"/>
      <c r="G2525" s="180"/>
      <c r="H2525" s="270"/>
      <c r="I2525" s="147"/>
    </row>
    <row r="2526" customFormat="false" ht="36" hidden="false" customHeight="true" outlineLevel="0" collapsed="false">
      <c r="A2526" s="150" t="s">
        <v>646</v>
      </c>
      <c r="B2526" s="168" t="s">
        <v>493</v>
      </c>
      <c r="C2526" s="399" t="s">
        <v>1364</v>
      </c>
      <c r="D2526" s="385" t="n">
        <f aca="false">H2529</f>
        <v>1</v>
      </c>
      <c r="E2526" s="176"/>
      <c r="F2526" s="381"/>
      <c r="G2526" s="402"/>
      <c r="H2526" s="383"/>
      <c r="I2526" s="147"/>
    </row>
    <row r="2527" customFormat="false" ht="15.75" hidden="false" customHeight="true" outlineLevel="0" collapsed="false">
      <c r="A2527" s="233" t="s">
        <v>1560</v>
      </c>
      <c r="B2527" s="234"/>
      <c r="D2527" s="149"/>
      <c r="E2527" s="176"/>
      <c r="F2527" s="187"/>
      <c r="G2527" s="178"/>
      <c r="H2527" s="176" t="s">
        <v>1703</v>
      </c>
      <c r="I2527" s="147"/>
    </row>
    <row r="2528" customFormat="false" ht="15.75" hidden="false" customHeight="true" outlineLevel="0" collapsed="false">
      <c r="D2528" s="149"/>
      <c r="E2528" s="176"/>
      <c r="F2528" s="178"/>
      <c r="G2528" s="178"/>
      <c r="H2528" s="403" t="n">
        <v>1</v>
      </c>
      <c r="I2528" s="147"/>
    </row>
    <row r="2529" customFormat="false" ht="15" hidden="false" customHeight="false" outlineLevel="0" collapsed="false">
      <c r="A2529" s="190"/>
      <c r="B2529" s="160" t="s">
        <v>1712</v>
      </c>
      <c r="C2529" s="161"/>
      <c r="D2529" s="251"/>
      <c r="E2529" s="176"/>
      <c r="F2529" s="288"/>
      <c r="G2529" s="178"/>
      <c r="H2529" s="209" t="n">
        <f aca="false">ROUND(SUM(H2528),2)</f>
        <v>1</v>
      </c>
      <c r="I2529" s="147"/>
    </row>
    <row r="2530" customFormat="false" ht="15.75" hidden="false" customHeight="true" outlineLevel="0" collapsed="false">
      <c r="B2530" s="355"/>
      <c r="D2530" s="149"/>
      <c r="E2530" s="176"/>
      <c r="F2530" s="144"/>
      <c r="G2530" s="180"/>
      <c r="H2530" s="270"/>
      <c r="I2530" s="147"/>
    </row>
    <row r="2531" customFormat="false" ht="36" hidden="false" customHeight="true" outlineLevel="0" collapsed="false">
      <c r="A2531" s="150" t="s">
        <v>647</v>
      </c>
      <c r="B2531" s="168" t="s">
        <v>497</v>
      </c>
      <c r="C2531" s="399" t="s">
        <v>1364</v>
      </c>
      <c r="D2531" s="385" t="n">
        <f aca="false">H2534</f>
        <v>2</v>
      </c>
      <c r="E2531" s="176"/>
      <c r="F2531" s="381"/>
      <c r="G2531" s="402"/>
      <c r="H2531" s="383"/>
      <c r="I2531" s="147"/>
    </row>
    <row r="2532" customFormat="false" ht="15.75" hidden="false" customHeight="true" outlineLevel="0" collapsed="false">
      <c r="A2532" s="233" t="s">
        <v>1560</v>
      </c>
      <c r="B2532" s="234"/>
      <c r="D2532" s="149"/>
      <c r="E2532" s="176"/>
      <c r="F2532" s="187"/>
      <c r="G2532" s="178"/>
      <c r="H2532" s="176" t="s">
        <v>1703</v>
      </c>
      <c r="I2532" s="147"/>
    </row>
    <row r="2533" customFormat="false" ht="15.75" hidden="false" customHeight="true" outlineLevel="0" collapsed="false">
      <c r="D2533" s="149"/>
      <c r="E2533" s="176"/>
      <c r="F2533" s="178"/>
      <c r="G2533" s="178"/>
      <c r="H2533" s="403" t="n">
        <v>2</v>
      </c>
      <c r="I2533" s="147"/>
    </row>
    <row r="2534" customFormat="false" ht="15.75" hidden="false" customHeight="true" outlineLevel="0" collapsed="false">
      <c r="A2534" s="190"/>
      <c r="B2534" s="160" t="s">
        <v>1712</v>
      </c>
      <c r="C2534" s="161"/>
      <c r="D2534" s="251"/>
      <c r="E2534" s="176"/>
      <c r="F2534" s="288"/>
      <c r="G2534" s="178"/>
      <c r="H2534" s="209" t="n">
        <f aca="false">ROUND(SUM(H2533),2)</f>
        <v>2</v>
      </c>
      <c r="I2534" s="147"/>
    </row>
    <row r="2535" customFormat="false" ht="15.75" hidden="false" customHeight="true" outlineLevel="0" collapsed="false">
      <c r="B2535" s="355"/>
      <c r="D2535" s="149"/>
      <c r="E2535" s="176"/>
      <c r="F2535" s="144"/>
      <c r="G2535" s="180"/>
      <c r="H2535" s="270"/>
      <c r="I2535" s="147"/>
    </row>
    <row r="2536" customFormat="false" ht="36" hidden="false" customHeight="true" outlineLevel="0" collapsed="false">
      <c r="A2536" s="150" t="s">
        <v>648</v>
      </c>
      <c r="B2536" s="168" t="s">
        <v>649</v>
      </c>
      <c r="C2536" s="399" t="s">
        <v>1364</v>
      </c>
      <c r="D2536" s="385" t="n">
        <f aca="false">H2539</f>
        <v>1</v>
      </c>
      <c r="E2536" s="176"/>
      <c r="F2536" s="381"/>
      <c r="G2536" s="402"/>
      <c r="H2536" s="383"/>
      <c r="I2536" s="147"/>
    </row>
    <row r="2537" customFormat="false" ht="15.75" hidden="false" customHeight="true" outlineLevel="0" collapsed="false">
      <c r="A2537" s="233" t="s">
        <v>1560</v>
      </c>
      <c r="B2537" s="234"/>
      <c r="D2537" s="149"/>
      <c r="E2537" s="176"/>
      <c r="F2537" s="187"/>
      <c r="G2537" s="178"/>
      <c r="H2537" s="176" t="s">
        <v>1703</v>
      </c>
      <c r="I2537" s="147"/>
    </row>
    <row r="2538" customFormat="false" ht="15.75" hidden="false" customHeight="true" outlineLevel="0" collapsed="false">
      <c r="D2538" s="149"/>
      <c r="E2538" s="176"/>
      <c r="F2538" s="178"/>
      <c r="G2538" s="178"/>
      <c r="H2538" s="403" t="n">
        <v>1</v>
      </c>
      <c r="I2538" s="147"/>
    </row>
    <row r="2539" customFormat="false" ht="15" hidden="false" customHeight="false" outlineLevel="0" collapsed="false">
      <c r="A2539" s="190"/>
      <c r="B2539" s="160" t="s">
        <v>1712</v>
      </c>
      <c r="C2539" s="161"/>
      <c r="D2539" s="251"/>
      <c r="E2539" s="176"/>
      <c r="F2539" s="288"/>
      <c r="G2539" s="178"/>
      <c r="H2539" s="209" t="n">
        <f aca="false">ROUND(SUM(H2538),2)</f>
        <v>1</v>
      </c>
      <c r="I2539" s="147"/>
    </row>
    <row r="2540" customFormat="false" ht="15.75" hidden="false" customHeight="true" outlineLevel="0" collapsed="false">
      <c r="B2540" s="355"/>
      <c r="D2540" s="149"/>
      <c r="E2540" s="176"/>
      <c r="F2540" s="144"/>
      <c r="G2540" s="180"/>
      <c r="H2540" s="270"/>
      <c r="I2540" s="147"/>
    </row>
    <row r="2541" customFormat="false" ht="58.5" hidden="false" customHeight="true" outlineLevel="0" collapsed="false">
      <c r="A2541" s="150" t="s">
        <v>650</v>
      </c>
      <c r="B2541" s="168" t="s">
        <v>651</v>
      </c>
      <c r="C2541" s="399" t="s">
        <v>1369</v>
      </c>
      <c r="D2541" s="385" t="n">
        <f aca="false">H2544</f>
        <v>2</v>
      </c>
      <c r="E2541" s="176"/>
      <c r="F2541" s="381"/>
      <c r="G2541" s="402"/>
      <c r="H2541" s="383"/>
      <c r="I2541" s="147"/>
    </row>
    <row r="2542" customFormat="false" ht="15.75" hidden="false" customHeight="true" outlineLevel="0" collapsed="false">
      <c r="A2542" s="233" t="s">
        <v>1560</v>
      </c>
      <c r="B2542" s="234"/>
      <c r="D2542" s="149"/>
      <c r="E2542" s="176"/>
      <c r="F2542" s="187"/>
      <c r="G2542" s="178"/>
      <c r="H2542" s="176" t="s">
        <v>1726</v>
      </c>
      <c r="I2542" s="147"/>
    </row>
    <row r="2543" customFormat="false" ht="15.75" hidden="false" customHeight="true" outlineLevel="0" collapsed="false">
      <c r="D2543" s="149"/>
      <c r="E2543" s="176"/>
      <c r="F2543" s="178"/>
      <c r="G2543" s="178"/>
      <c r="H2543" s="403" t="n">
        <v>2</v>
      </c>
      <c r="I2543" s="147"/>
    </row>
    <row r="2544" customFormat="false" ht="15" hidden="false" customHeight="false" outlineLevel="0" collapsed="false">
      <c r="A2544" s="190"/>
      <c r="B2544" s="160" t="s">
        <v>1712</v>
      </c>
      <c r="C2544" s="161"/>
      <c r="D2544" s="251"/>
      <c r="E2544" s="176"/>
      <c r="F2544" s="288"/>
      <c r="G2544" s="178"/>
      <c r="H2544" s="209" t="n">
        <f aca="false">ROUND(SUM(H2543),2)</f>
        <v>2</v>
      </c>
      <c r="I2544" s="147"/>
    </row>
    <row r="2545" customFormat="false" ht="15.75" hidden="false" customHeight="true" outlineLevel="0" collapsed="false">
      <c r="A2545" s="190"/>
      <c r="B2545" s="160"/>
      <c r="C2545" s="161"/>
      <c r="D2545" s="251"/>
      <c r="E2545" s="176"/>
      <c r="F2545" s="288"/>
      <c r="G2545" s="178"/>
      <c r="H2545" s="209"/>
      <c r="I2545" s="147"/>
    </row>
    <row r="2546" customFormat="false" ht="36" hidden="false" customHeight="true" outlineLevel="0" collapsed="false">
      <c r="A2546" s="150" t="s">
        <v>652</v>
      </c>
      <c r="B2546" s="168" t="s">
        <v>653</v>
      </c>
      <c r="C2546" s="399" t="s">
        <v>1369</v>
      </c>
      <c r="D2546" s="385" t="n">
        <f aca="false">H2549</f>
        <v>1</v>
      </c>
      <c r="E2546" s="176"/>
      <c r="F2546" s="381"/>
      <c r="G2546" s="402"/>
      <c r="H2546" s="383"/>
      <c r="I2546" s="147"/>
    </row>
    <row r="2547" customFormat="false" ht="15.75" hidden="false" customHeight="true" outlineLevel="0" collapsed="false">
      <c r="A2547" s="233" t="s">
        <v>1560</v>
      </c>
      <c r="B2547" s="234"/>
      <c r="D2547" s="149"/>
      <c r="E2547" s="176"/>
      <c r="F2547" s="187"/>
      <c r="G2547" s="178"/>
      <c r="H2547" s="176" t="s">
        <v>1703</v>
      </c>
      <c r="I2547" s="147"/>
    </row>
    <row r="2548" customFormat="false" ht="15" hidden="false" customHeight="false" outlineLevel="0" collapsed="false">
      <c r="D2548" s="149"/>
      <c r="E2548" s="176"/>
      <c r="F2548" s="178"/>
      <c r="G2548" s="178"/>
      <c r="H2548" s="403" t="n">
        <v>1</v>
      </c>
      <c r="I2548" s="147"/>
    </row>
    <row r="2549" customFormat="false" ht="15.75" hidden="false" customHeight="true" outlineLevel="0" collapsed="false">
      <c r="A2549" s="190"/>
      <c r="B2549" s="160" t="s">
        <v>1712</v>
      </c>
      <c r="C2549" s="161"/>
      <c r="D2549" s="251"/>
      <c r="E2549" s="176"/>
      <c r="F2549" s="288"/>
      <c r="G2549" s="178"/>
      <c r="H2549" s="209" t="n">
        <f aca="false">ROUND(SUM(H2548),2)</f>
        <v>1</v>
      </c>
      <c r="I2549" s="147"/>
    </row>
    <row r="2550" customFormat="false" ht="15.75" hidden="false" customHeight="true" outlineLevel="0" collapsed="false">
      <c r="A2550" s="190"/>
      <c r="B2550" s="160"/>
      <c r="C2550" s="161"/>
      <c r="D2550" s="251"/>
      <c r="E2550" s="176"/>
      <c r="F2550" s="288"/>
      <c r="G2550" s="178"/>
      <c r="H2550" s="209"/>
      <c r="I2550" s="147"/>
    </row>
    <row r="2551" customFormat="false" ht="36" hidden="false" customHeight="true" outlineLevel="0" collapsed="false">
      <c r="A2551" s="150" t="s">
        <v>654</v>
      </c>
      <c r="B2551" s="168" t="s">
        <v>655</v>
      </c>
      <c r="C2551" s="399" t="s">
        <v>1369</v>
      </c>
      <c r="D2551" s="385" t="n">
        <f aca="false">H2554</f>
        <v>1</v>
      </c>
      <c r="E2551" s="176"/>
      <c r="F2551" s="381"/>
      <c r="G2551" s="402"/>
      <c r="H2551" s="383"/>
      <c r="I2551" s="147"/>
    </row>
    <row r="2552" customFormat="false" ht="15.75" hidden="false" customHeight="true" outlineLevel="0" collapsed="false">
      <c r="A2552" s="233" t="s">
        <v>1560</v>
      </c>
      <c r="B2552" s="234"/>
      <c r="D2552" s="149"/>
      <c r="E2552" s="176"/>
      <c r="F2552" s="187"/>
      <c r="G2552" s="178"/>
      <c r="H2552" s="176" t="s">
        <v>1703</v>
      </c>
      <c r="I2552" s="147"/>
    </row>
    <row r="2553" customFormat="false" ht="15" hidden="false" customHeight="false" outlineLevel="0" collapsed="false">
      <c r="D2553" s="149"/>
      <c r="E2553" s="176"/>
      <c r="F2553" s="178"/>
      <c r="G2553" s="178"/>
      <c r="H2553" s="403" t="n">
        <v>1</v>
      </c>
      <c r="I2553" s="147"/>
    </row>
    <row r="2554" customFormat="false" ht="15.75" hidden="false" customHeight="true" outlineLevel="0" collapsed="false">
      <c r="A2554" s="190"/>
      <c r="B2554" s="160" t="s">
        <v>1712</v>
      </c>
      <c r="C2554" s="161"/>
      <c r="D2554" s="251"/>
      <c r="E2554" s="176"/>
      <c r="F2554" s="288"/>
      <c r="G2554" s="178"/>
      <c r="H2554" s="209" t="n">
        <f aca="false">ROUND(SUM(H2553),2)</f>
        <v>1</v>
      </c>
      <c r="I2554" s="147"/>
    </row>
    <row r="2555" customFormat="false" ht="15.75" hidden="false" customHeight="true" outlineLevel="0" collapsed="false">
      <c r="A2555" s="190"/>
      <c r="B2555" s="160"/>
      <c r="C2555" s="161"/>
      <c r="D2555" s="251"/>
      <c r="E2555" s="176"/>
      <c r="F2555" s="288"/>
      <c r="G2555" s="178"/>
      <c r="H2555" s="209"/>
      <c r="I2555" s="147"/>
    </row>
    <row r="2556" customFormat="false" ht="36" hidden="false" customHeight="true" outlineLevel="0" collapsed="false">
      <c r="A2556" s="150" t="s">
        <v>656</v>
      </c>
      <c r="B2556" s="168" t="s">
        <v>657</v>
      </c>
      <c r="C2556" s="399" t="s">
        <v>1369</v>
      </c>
      <c r="D2556" s="385" t="n">
        <f aca="false">H2559</f>
        <v>1</v>
      </c>
      <c r="E2556" s="176"/>
      <c r="F2556" s="381"/>
      <c r="G2556" s="402"/>
      <c r="H2556" s="383"/>
      <c r="I2556" s="147"/>
    </row>
    <row r="2557" customFormat="false" ht="15.75" hidden="false" customHeight="true" outlineLevel="0" collapsed="false">
      <c r="A2557" s="233" t="s">
        <v>1560</v>
      </c>
      <c r="B2557" s="234"/>
      <c r="D2557" s="149"/>
      <c r="E2557" s="176"/>
      <c r="F2557" s="187"/>
      <c r="G2557" s="178"/>
      <c r="H2557" s="176" t="s">
        <v>1703</v>
      </c>
      <c r="I2557" s="147"/>
    </row>
    <row r="2558" customFormat="false" ht="15" hidden="false" customHeight="false" outlineLevel="0" collapsed="false">
      <c r="D2558" s="149"/>
      <c r="E2558" s="176"/>
      <c r="F2558" s="178"/>
      <c r="G2558" s="178"/>
      <c r="H2558" s="403" t="n">
        <v>1</v>
      </c>
      <c r="I2558" s="147"/>
    </row>
    <row r="2559" customFormat="false" ht="15.75" hidden="false" customHeight="true" outlineLevel="0" collapsed="false">
      <c r="A2559" s="190"/>
      <c r="B2559" s="160" t="s">
        <v>1712</v>
      </c>
      <c r="C2559" s="161"/>
      <c r="D2559" s="251"/>
      <c r="E2559" s="176"/>
      <c r="F2559" s="288"/>
      <c r="G2559" s="178"/>
      <c r="H2559" s="209" t="n">
        <f aca="false">ROUND(SUM(H2558),2)</f>
        <v>1</v>
      </c>
      <c r="I2559" s="147"/>
    </row>
    <row r="2560" customFormat="false" ht="15.75" hidden="false" customHeight="true" outlineLevel="0" collapsed="false">
      <c r="A2560" s="190"/>
      <c r="B2560" s="160"/>
      <c r="C2560" s="161"/>
      <c r="D2560" s="251"/>
      <c r="E2560" s="176"/>
      <c r="F2560" s="288"/>
      <c r="G2560" s="178"/>
      <c r="H2560" s="209"/>
      <c r="I2560" s="147"/>
    </row>
    <row r="2561" customFormat="false" ht="15.75" hidden="false" customHeight="true" outlineLevel="0" collapsed="false">
      <c r="A2561" s="408" t="s">
        <v>1727</v>
      </c>
      <c r="B2561" s="168" t="s">
        <v>503</v>
      </c>
      <c r="C2561" s="161"/>
      <c r="D2561" s="251"/>
      <c r="E2561" s="176"/>
      <c r="F2561" s="288"/>
      <c r="G2561" s="178"/>
      <c r="H2561" s="209"/>
      <c r="I2561" s="147"/>
    </row>
    <row r="2562" customFormat="false" ht="36" hidden="false" customHeight="true" outlineLevel="0" collapsed="false">
      <c r="A2562" s="408" t="s">
        <v>1728</v>
      </c>
      <c r="B2562" s="168" t="s">
        <v>533</v>
      </c>
      <c r="C2562" s="399" t="s">
        <v>1090</v>
      </c>
      <c r="D2562" s="385" t="n">
        <f aca="false">H2565</f>
        <v>272</v>
      </c>
      <c r="E2562" s="176"/>
      <c r="F2562" s="381"/>
      <c r="G2562" s="402"/>
      <c r="H2562" s="383"/>
      <c r="I2562" s="147"/>
    </row>
    <row r="2563" customFormat="false" ht="15.75" hidden="false" customHeight="true" outlineLevel="0" collapsed="false">
      <c r="A2563" s="233" t="s">
        <v>1560</v>
      </c>
      <c r="B2563" s="234"/>
      <c r="D2563" s="149"/>
      <c r="E2563" s="176"/>
      <c r="F2563" s="187"/>
      <c r="G2563" s="178"/>
      <c r="H2563" s="176" t="s">
        <v>1726</v>
      </c>
      <c r="I2563" s="147"/>
    </row>
    <row r="2564" customFormat="false" ht="15" hidden="false" customHeight="false" outlineLevel="0" collapsed="false">
      <c r="D2564" s="149"/>
      <c r="E2564" s="176"/>
      <c r="F2564" s="178"/>
      <c r="G2564" s="178"/>
      <c r="H2564" s="403" t="n">
        <v>272</v>
      </c>
      <c r="I2564" s="147"/>
    </row>
    <row r="2565" customFormat="false" ht="15.75" hidden="false" customHeight="true" outlineLevel="0" collapsed="false">
      <c r="A2565" s="190"/>
      <c r="B2565" s="160" t="s">
        <v>1712</v>
      </c>
      <c r="C2565" s="161"/>
      <c r="D2565" s="251"/>
      <c r="E2565" s="176"/>
      <c r="F2565" s="288"/>
      <c r="G2565" s="178"/>
      <c r="H2565" s="209" t="n">
        <f aca="false">ROUND(SUM(H2564),2)</f>
        <v>272</v>
      </c>
      <c r="I2565" s="147"/>
    </row>
    <row r="2566" customFormat="false" ht="15.75" hidden="false" customHeight="true" outlineLevel="0" collapsed="false">
      <c r="A2566" s="190"/>
      <c r="B2566" s="160"/>
      <c r="C2566" s="161"/>
      <c r="D2566" s="251"/>
      <c r="E2566" s="176"/>
      <c r="F2566" s="288"/>
      <c r="G2566" s="178"/>
      <c r="H2566" s="209"/>
      <c r="I2566" s="147"/>
    </row>
    <row r="2567" customFormat="false" ht="36" hidden="false" customHeight="true" outlineLevel="0" collapsed="false">
      <c r="A2567" s="408" t="s">
        <v>1729</v>
      </c>
      <c r="B2567" s="168" t="s">
        <v>539</v>
      </c>
      <c r="C2567" s="399" t="s">
        <v>1090</v>
      </c>
      <c r="D2567" s="385" t="n">
        <f aca="false">H2570</f>
        <v>3</v>
      </c>
      <c r="E2567" s="176"/>
      <c r="F2567" s="381"/>
      <c r="G2567" s="402"/>
      <c r="H2567" s="383"/>
      <c r="I2567" s="147"/>
    </row>
    <row r="2568" customFormat="false" ht="15.75" hidden="false" customHeight="true" outlineLevel="0" collapsed="false">
      <c r="A2568" s="233" t="s">
        <v>1560</v>
      </c>
      <c r="B2568" s="234"/>
      <c r="D2568" s="149"/>
      <c r="E2568" s="176"/>
      <c r="F2568" s="187"/>
      <c r="G2568" s="178"/>
      <c r="H2568" s="176" t="s">
        <v>1726</v>
      </c>
      <c r="I2568" s="147"/>
    </row>
    <row r="2569" customFormat="false" ht="15" hidden="false" customHeight="false" outlineLevel="0" collapsed="false">
      <c r="D2569" s="149"/>
      <c r="E2569" s="176"/>
      <c r="F2569" s="178"/>
      <c r="G2569" s="178"/>
      <c r="H2569" s="403" t="n">
        <v>3</v>
      </c>
      <c r="I2569" s="147"/>
    </row>
    <row r="2570" customFormat="false" ht="15.75" hidden="false" customHeight="true" outlineLevel="0" collapsed="false">
      <c r="A2570" s="190"/>
      <c r="B2570" s="160" t="s">
        <v>1712</v>
      </c>
      <c r="C2570" s="161"/>
      <c r="D2570" s="251"/>
      <c r="E2570" s="176"/>
      <c r="F2570" s="288"/>
      <c r="G2570" s="178"/>
      <c r="H2570" s="209" t="n">
        <f aca="false">ROUND(SUM(H2569),2)</f>
        <v>3</v>
      </c>
      <c r="I2570" s="147"/>
    </row>
    <row r="2571" customFormat="false" ht="15.75" hidden="false" customHeight="true" outlineLevel="0" collapsed="false">
      <c r="A2571" s="190"/>
      <c r="B2571" s="160"/>
      <c r="C2571" s="161"/>
      <c r="D2571" s="251"/>
      <c r="E2571" s="176"/>
      <c r="F2571" s="288"/>
      <c r="G2571" s="178"/>
      <c r="H2571" s="209"/>
      <c r="I2571" s="147"/>
    </row>
    <row r="2572" customFormat="false" ht="36" hidden="false" customHeight="true" outlineLevel="0" collapsed="false">
      <c r="A2572" s="408" t="s">
        <v>1730</v>
      </c>
      <c r="B2572" s="168" t="s">
        <v>521</v>
      </c>
      <c r="C2572" s="399" t="s">
        <v>1657</v>
      </c>
      <c r="D2572" s="385" t="n">
        <f aca="false">H2575</f>
        <v>230</v>
      </c>
      <c r="E2572" s="176"/>
      <c r="F2572" s="381"/>
      <c r="G2572" s="402"/>
      <c r="H2572" s="383"/>
      <c r="I2572" s="147"/>
    </row>
    <row r="2573" customFormat="false" ht="15.75" hidden="false" customHeight="true" outlineLevel="0" collapsed="false">
      <c r="A2573" s="233" t="s">
        <v>1560</v>
      </c>
      <c r="B2573" s="234"/>
      <c r="D2573" s="149"/>
      <c r="E2573" s="176"/>
      <c r="F2573" s="187"/>
      <c r="G2573" s="178"/>
      <c r="H2573" s="176" t="s">
        <v>1726</v>
      </c>
      <c r="I2573" s="147"/>
    </row>
    <row r="2574" customFormat="false" ht="15.75" hidden="false" customHeight="true" outlineLevel="0" collapsed="false">
      <c r="D2574" s="149"/>
      <c r="E2574" s="176"/>
      <c r="F2574" s="178"/>
      <c r="G2574" s="178"/>
      <c r="H2574" s="403" t="n">
        <v>230</v>
      </c>
      <c r="I2574" s="147"/>
    </row>
    <row r="2575" customFormat="false" ht="15.75" hidden="false" customHeight="true" outlineLevel="0" collapsed="false">
      <c r="A2575" s="190"/>
      <c r="B2575" s="160" t="s">
        <v>1712</v>
      </c>
      <c r="C2575" s="161"/>
      <c r="D2575" s="251"/>
      <c r="E2575" s="176"/>
      <c r="F2575" s="288"/>
      <c r="G2575" s="178"/>
      <c r="H2575" s="209" t="n">
        <f aca="false">ROUND(SUM(H2574),2)</f>
        <v>230</v>
      </c>
      <c r="I2575" s="147"/>
    </row>
    <row r="2576" customFormat="false" ht="15.75" hidden="false" customHeight="true" outlineLevel="0" collapsed="false">
      <c r="A2576" s="190"/>
      <c r="B2576" s="160"/>
      <c r="C2576" s="161"/>
      <c r="D2576" s="251"/>
      <c r="E2576" s="176"/>
      <c r="F2576" s="288"/>
      <c r="G2576" s="178"/>
      <c r="H2576" s="209"/>
      <c r="I2576" s="147"/>
    </row>
    <row r="2577" customFormat="false" ht="36" hidden="false" customHeight="true" outlineLevel="0" collapsed="false">
      <c r="A2577" s="408" t="s">
        <v>1731</v>
      </c>
      <c r="B2577" s="168" t="s">
        <v>527</v>
      </c>
      <c r="C2577" s="399" t="s">
        <v>1657</v>
      </c>
      <c r="D2577" s="385" t="n">
        <f aca="false">H2580</f>
        <v>116</v>
      </c>
      <c r="E2577" s="176"/>
      <c r="F2577" s="381"/>
      <c r="G2577" s="402"/>
      <c r="H2577" s="383"/>
      <c r="I2577" s="147"/>
    </row>
    <row r="2578" customFormat="false" ht="15.75" hidden="false" customHeight="true" outlineLevel="0" collapsed="false">
      <c r="A2578" s="233" t="s">
        <v>1560</v>
      </c>
      <c r="B2578" s="234"/>
      <c r="D2578" s="149"/>
      <c r="E2578" s="176"/>
      <c r="F2578" s="187"/>
      <c r="G2578" s="178"/>
      <c r="H2578" s="176" t="s">
        <v>1726</v>
      </c>
      <c r="I2578" s="147"/>
    </row>
    <row r="2579" customFormat="false" ht="15.75" hidden="false" customHeight="true" outlineLevel="0" collapsed="false">
      <c r="D2579" s="149"/>
      <c r="E2579" s="176"/>
      <c r="F2579" s="178"/>
      <c r="G2579" s="178"/>
      <c r="H2579" s="403" t="n">
        <v>116</v>
      </c>
      <c r="I2579" s="147"/>
    </row>
    <row r="2580" customFormat="false" ht="15.75" hidden="false" customHeight="true" outlineLevel="0" collapsed="false">
      <c r="A2580" s="190"/>
      <c r="B2580" s="160" t="s">
        <v>1712</v>
      </c>
      <c r="C2580" s="161"/>
      <c r="D2580" s="251"/>
      <c r="E2580" s="176"/>
      <c r="F2580" s="288"/>
      <c r="G2580" s="178"/>
      <c r="H2580" s="209" t="n">
        <f aca="false">ROUND(SUM(H2579),2)</f>
        <v>116</v>
      </c>
      <c r="I2580" s="147"/>
    </row>
    <row r="2581" customFormat="false" ht="36" hidden="false" customHeight="true" outlineLevel="0" collapsed="false">
      <c r="A2581" s="408" t="s">
        <v>1732</v>
      </c>
      <c r="B2581" s="168" t="s">
        <v>523</v>
      </c>
      <c r="C2581" s="399" t="s">
        <v>1369</v>
      </c>
      <c r="D2581" s="385" t="n">
        <f aca="false">H2584</f>
        <v>9</v>
      </c>
      <c r="E2581" s="176"/>
      <c r="F2581" s="381"/>
      <c r="G2581" s="402"/>
      <c r="H2581" s="383"/>
      <c r="I2581" s="147"/>
    </row>
    <row r="2582" customFormat="false" ht="15.75" hidden="false" customHeight="true" outlineLevel="0" collapsed="false">
      <c r="A2582" s="233" t="s">
        <v>1560</v>
      </c>
      <c r="B2582" s="234"/>
      <c r="D2582" s="149"/>
      <c r="E2582" s="176"/>
      <c r="F2582" s="187"/>
      <c r="G2582" s="178"/>
      <c r="H2582" s="176" t="s">
        <v>1703</v>
      </c>
      <c r="I2582" s="147"/>
    </row>
    <row r="2583" customFormat="false" ht="15.75" hidden="false" customHeight="true" outlineLevel="0" collapsed="false">
      <c r="D2583" s="149"/>
      <c r="E2583" s="176"/>
      <c r="F2583" s="178"/>
      <c r="G2583" s="178"/>
      <c r="H2583" s="403" t="n">
        <v>9</v>
      </c>
      <c r="I2583" s="147"/>
    </row>
    <row r="2584" customFormat="false" ht="15.75" hidden="false" customHeight="true" outlineLevel="0" collapsed="false">
      <c r="A2584" s="190"/>
      <c r="B2584" s="160" t="s">
        <v>1712</v>
      </c>
      <c r="C2584" s="161"/>
      <c r="D2584" s="251"/>
      <c r="E2584" s="176"/>
      <c r="F2584" s="288"/>
      <c r="G2584" s="178"/>
      <c r="H2584" s="209" t="n">
        <f aca="false">ROUND(SUM(H2583),2)</f>
        <v>9</v>
      </c>
      <c r="I2584" s="147"/>
    </row>
    <row r="2585" customFormat="false" ht="36" hidden="false" customHeight="true" outlineLevel="0" collapsed="false">
      <c r="A2585" s="408" t="s">
        <v>1733</v>
      </c>
      <c r="B2585" s="168" t="s">
        <v>665</v>
      </c>
      <c r="C2585" s="399" t="s">
        <v>1090</v>
      </c>
      <c r="D2585" s="385" t="n">
        <f aca="false">H2588</f>
        <v>7</v>
      </c>
      <c r="E2585" s="176"/>
      <c r="F2585" s="381"/>
      <c r="G2585" s="402"/>
      <c r="H2585" s="383"/>
      <c r="I2585" s="147"/>
    </row>
    <row r="2586" customFormat="false" ht="15.75" hidden="false" customHeight="true" outlineLevel="0" collapsed="false">
      <c r="A2586" s="233" t="s">
        <v>1560</v>
      </c>
      <c r="B2586" s="234"/>
      <c r="D2586" s="149"/>
      <c r="E2586" s="176"/>
      <c r="F2586" s="187"/>
      <c r="G2586" s="178"/>
      <c r="H2586" s="176" t="s">
        <v>1726</v>
      </c>
      <c r="I2586" s="147"/>
    </row>
    <row r="2587" customFormat="false" ht="15.75" hidden="false" customHeight="true" outlineLevel="0" collapsed="false">
      <c r="D2587" s="149"/>
      <c r="E2587" s="176"/>
      <c r="F2587" s="178"/>
      <c r="G2587" s="178"/>
      <c r="H2587" s="403" t="n">
        <v>7</v>
      </c>
      <c r="I2587" s="147"/>
    </row>
    <row r="2588" customFormat="false" ht="15.75" hidden="false" customHeight="true" outlineLevel="0" collapsed="false">
      <c r="A2588" s="190"/>
      <c r="B2588" s="160" t="s">
        <v>1712</v>
      </c>
      <c r="C2588" s="161"/>
      <c r="D2588" s="251"/>
      <c r="E2588" s="176"/>
      <c r="F2588" s="288"/>
      <c r="G2588" s="178"/>
      <c r="H2588" s="209" t="n">
        <f aca="false">ROUND(SUM(H2587),2)</f>
        <v>7</v>
      </c>
      <c r="I2588" s="147"/>
    </row>
    <row r="2589" customFormat="false" ht="15.75" hidden="false" customHeight="true" outlineLevel="0" collapsed="false">
      <c r="A2589" s="190"/>
      <c r="B2589" s="160"/>
      <c r="C2589" s="161"/>
      <c r="D2589" s="251"/>
      <c r="E2589" s="176"/>
      <c r="F2589" s="288"/>
      <c r="G2589" s="178"/>
      <c r="H2589" s="209"/>
      <c r="I2589" s="147"/>
    </row>
    <row r="2590" customFormat="false" ht="36" hidden="false" customHeight="true" outlineLevel="0" collapsed="false">
      <c r="A2590" s="408" t="s">
        <v>1734</v>
      </c>
      <c r="B2590" s="168" t="s">
        <v>667</v>
      </c>
      <c r="C2590" s="399" t="s">
        <v>1364</v>
      </c>
      <c r="D2590" s="385" t="n">
        <f aca="false">H2593</f>
        <v>141</v>
      </c>
      <c r="E2590" s="176"/>
      <c r="F2590" s="381"/>
      <c r="G2590" s="402"/>
      <c r="H2590" s="383"/>
      <c r="I2590" s="147"/>
    </row>
    <row r="2591" customFormat="false" ht="15.75" hidden="false" customHeight="true" outlineLevel="0" collapsed="false">
      <c r="A2591" s="233" t="s">
        <v>1560</v>
      </c>
      <c r="B2591" s="234"/>
      <c r="D2591" s="149"/>
      <c r="E2591" s="176"/>
      <c r="F2591" s="187"/>
      <c r="G2591" s="178"/>
      <c r="H2591" s="176" t="s">
        <v>1703</v>
      </c>
      <c r="I2591" s="147"/>
    </row>
    <row r="2592" customFormat="false" ht="15.75" hidden="false" customHeight="true" outlineLevel="0" collapsed="false">
      <c r="D2592" s="149"/>
      <c r="E2592" s="176"/>
      <c r="F2592" s="178"/>
      <c r="G2592" s="178"/>
      <c r="H2592" s="403" t="n">
        <v>141</v>
      </c>
      <c r="I2592" s="147"/>
    </row>
    <row r="2593" customFormat="false" ht="15.75" hidden="false" customHeight="true" outlineLevel="0" collapsed="false">
      <c r="A2593" s="190"/>
      <c r="B2593" s="160" t="s">
        <v>1712</v>
      </c>
      <c r="C2593" s="161"/>
      <c r="D2593" s="251"/>
      <c r="E2593" s="176"/>
      <c r="F2593" s="288"/>
      <c r="G2593" s="178"/>
      <c r="H2593" s="209" t="n">
        <f aca="false">ROUND(SUM(H2592),2)</f>
        <v>141</v>
      </c>
      <c r="I2593" s="147"/>
    </row>
    <row r="2594" customFormat="false" ht="15.75" hidden="false" customHeight="true" outlineLevel="0" collapsed="false">
      <c r="A2594" s="190"/>
      <c r="B2594" s="160"/>
      <c r="C2594" s="161"/>
      <c r="D2594" s="251"/>
      <c r="E2594" s="176"/>
      <c r="F2594" s="288"/>
      <c r="G2594" s="178"/>
      <c r="H2594" s="209"/>
      <c r="I2594" s="147"/>
    </row>
    <row r="2595" customFormat="false" ht="36" hidden="false" customHeight="true" outlineLevel="0" collapsed="false">
      <c r="A2595" s="408" t="s">
        <v>1735</v>
      </c>
      <c r="B2595" s="168" t="s">
        <v>549</v>
      </c>
      <c r="C2595" s="399" t="s">
        <v>1090</v>
      </c>
      <c r="D2595" s="385" t="n">
        <f aca="false">H2598</f>
        <v>48</v>
      </c>
      <c r="E2595" s="176"/>
      <c r="F2595" s="381"/>
      <c r="G2595" s="402"/>
      <c r="H2595" s="383"/>
      <c r="I2595" s="147"/>
    </row>
    <row r="2596" customFormat="false" ht="15.75" hidden="false" customHeight="true" outlineLevel="0" collapsed="false">
      <c r="A2596" s="233" t="s">
        <v>1560</v>
      </c>
      <c r="B2596" s="234"/>
      <c r="D2596" s="149"/>
      <c r="E2596" s="176"/>
      <c r="F2596" s="187"/>
      <c r="G2596" s="178"/>
      <c r="H2596" s="176" t="s">
        <v>1726</v>
      </c>
      <c r="I2596" s="147"/>
    </row>
    <row r="2597" customFormat="false" ht="15.75" hidden="false" customHeight="true" outlineLevel="0" collapsed="false">
      <c r="D2597" s="149"/>
      <c r="E2597" s="176"/>
      <c r="F2597" s="178"/>
      <c r="G2597" s="178"/>
      <c r="H2597" s="403" t="n">
        <v>48</v>
      </c>
      <c r="I2597" s="147"/>
    </row>
    <row r="2598" customFormat="false" ht="15.75" hidden="false" customHeight="true" outlineLevel="0" collapsed="false">
      <c r="A2598" s="190"/>
      <c r="B2598" s="160" t="s">
        <v>1712</v>
      </c>
      <c r="C2598" s="161"/>
      <c r="D2598" s="251"/>
      <c r="E2598" s="176"/>
      <c r="F2598" s="288"/>
      <c r="G2598" s="178"/>
      <c r="H2598" s="209" t="n">
        <f aca="false">ROUND(SUM(H2597),2)</f>
        <v>48</v>
      </c>
      <c r="I2598" s="147"/>
    </row>
    <row r="2599" customFormat="false" ht="15.75" hidden="false" customHeight="true" outlineLevel="0" collapsed="false">
      <c r="A2599" s="190"/>
      <c r="B2599" s="160"/>
      <c r="C2599" s="161"/>
      <c r="D2599" s="251"/>
      <c r="E2599" s="176"/>
      <c r="F2599" s="288"/>
      <c r="G2599" s="178"/>
      <c r="H2599" s="209"/>
      <c r="I2599" s="147"/>
    </row>
    <row r="2600" customFormat="false" ht="36" hidden="false" customHeight="true" outlineLevel="0" collapsed="false">
      <c r="A2600" s="408" t="s">
        <v>1736</v>
      </c>
      <c r="B2600" s="168" t="s">
        <v>551</v>
      </c>
      <c r="C2600" s="399" t="s">
        <v>1364</v>
      </c>
      <c r="D2600" s="385" t="n">
        <f aca="false">H2603</f>
        <v>16</v>
      </c>
      <c r="E2600" s="176"/>
      <c r="F2600" s="381"/>
      <c r="G2600" s="402"/>
      <c r="H2600" s="383"/>
      <c r="I2600" s="147"/>
    </row>
    <row r="2601" customFormat="false" ht="15.75" hidden="false" customHeight="true" outlineLevel="0" collapsed="false">
      <c r="A2601" s="233" t="s">
        <v>1560</v>
      </c>
      <c r="B2601" s="234"/>
      <c r="D2601" s="149"/>
      <c r="E2601" s="176"/>
      <c r="F2601" s="187"/>
      <c r="G2601" s="178"/>
      <c r="H2601" s="176" t="s">
        <v>1703</v>
      </c>
      <c r="I2601" s="147"/>
    </row>
    <row r="2602" customFormat="false" ht="15.75" hidden="false" customHeight="true" outlineLevel="0" collapsed="false">
      <c r="D2602" s="149"/>
      <c r="E2602" s="176"/>
      <c r="F2602" s="178"/>
      <c r="G2602" s="178"/>
      <c r="H2602" s="403" t="n">
        <v>16</v>
      </c>
      <c r="I2602" s="147"/>
    </row>
    <row r="2603" customFormat="false" ht="15.75" hidden="false" customHeight="true" outlineLevel="0" collapsed="false">
      <c r="A2603" s="190"/>
      <c r="B2603" s="160" t="s">
        <v>1712</v>
      </c>
      <c r="C2603" s="161"/>
      <c r="D2603" s="251"/>
      <c r="E2603" s="176"/>
      <c r="F2603" s="288"/>
      <c r="G2603" s="178"/>
      <c r="H2603" s="209" t="n">
        <f aca="false">ROUND(SUM(H2602),2)</f>
        <v>16</v>
      </c>
      <c r="I2603" s="147"/>
    </row>
    <row r="2604" customFormat="false" ht="15.75" hidden="false" customHeight="true" outlineLevel="0" collapsed="false">
      <c r="A2604" s="190"/>
      <c r="B2604" s="160"/>
      <c r="C2604" s="161"/>
      <c r="D2604" s="251"/>
      <c r="E2604" s="176"/>
      <c r="F2604" s="288"/>
      <c r="G2604" s="178"/>
      <c r="H2604" s="209"/>
      <c r="I2604" s="147"/>
    </row>
    <row r="2605" customFormat="false" ht="66" hidden="false" customHeight="true" outlineLevel="0" collapsed="false">
      <c r="A2605" s="408" t="s">
        <v>1737</v>
      </c>
      <c r="B2605" s="168" t="s">
        <v>671</v>
      </c>
      <c r="C2605" s="399" t="s">
        <v>1369</v>
      </c>
      <c r="D2605" s="385" t="n">
        <f aca="false">H2608</f>
        <v>32</v>
      </c>
      <c r="E2605" s="176"/>
      <c r="F2605" s="381"/>
      <c r="G2605" s="402"/>
      <c r="H2605" s="383"/>
      <c r="I2605" s="147"/>
    </row>
    <row r="2606" customFormat="false" ht="15.75" hidden="false" customHeight="true" outlineLevel="0" collapsed="false">
      <c r="A2606" s="233" t="s">
        <v>1560</v>
      </c>
      <c r="B2606" s="234"/>
      <c r="D2606" s="149"/>
      <c r="E2606" s="176"/>
      <c r="F2606" s="187"/>
      <c r="G2606" s="178"/>
      <c r="H2606" s="176" t="s">
        <v>1703</v>
      </c>
      <c r="I2606" s="147"/>
    </row>
    <row r="2607" customFormat="false" ht="15.75" hidden="false" customHeight="true" outlineLevel="0" collapsed="false">
      <c r="D2607" s="149"/>
      <c r="E2607" s="176"/>
      <c r="F2607" s="178"/>
      <c r="G2607" s="178"/>
      <c r="H2607" s="403" t="n">
        <v>32</v>
      </c>
      <c r="I2607" s="147"/>
    </row>
    <row r="2608" customFormat="false" ht="15.75" hidden="false" customHeight="true" outlineLevel="0" collapsed="false">
      <c r="A2608" s="190"/>
      <c r="B2608" s="160" t="s">
        <v>1712</v>
      </c>
      <c r="C2608" s="161"/>
      <c r="D2608" s="251"/>
      <c r="E2608" s="176"/>
      <c r="F2608" s="288"/>
      <c r="G2608" s="178"/>
      <c r="H2608" s="209" t="n">
        <f aca="false">ROUND(SUM(H2607),2)</f>
        <v>32</v>
      </c>
      <c r="I2608" s="147"/>
    </row>
    <row r="2609" customFormat="false" ht="15.75" hidden="false" customHeight="true" outlineLevel="0" collapsed="false">
      <c r="A2609" s="190"/>
      <c r="B2609" s="160"/>
      <c r="C2609" s="161"/>
      <c r="D2609" s="251"/>
      <c r="E2609" s="176"/>
      <c r="F2609" s="288"/>
      <c r="G2609" s="178"/>
      <c r="H2609" s="209"/>
      <c r="I2609" s="147"/>
    </row>
    <row r="2610" customFormat="false" ht="15.75" hidden="false" customHeight="true" outlineLevel="0" collapsed="false">
      <c r="A2610" s="408" t="s">
        <v>1738</v>
      </c>
      <c r="B2610" s="168" t="s">
        <v>567</v>
      </c>
      <c r="C2610" s="399"/>
      <c r="D2610" s="409"/>
      <c r="E2610" s="176"/>
      <c r="F2610" s="288"/>
      <c r="G2610" s="178"/>
      <c r="H2610" s="209"/>
      <c r="I2610" s="147"/>
    </row>
    <row r="2611" customFormat="false" ht="36" hidden="false" customHeight="true" outlineLevel="0" collapsed="false">
      <c r="A2611" s="408" t="s">
        <v>1739</v>
      </c>
      <c r="B2611" s="168" t="s">
        <v>674</v>
      </c>
      <c r="C2611" s="399" t="s">
        <v>1090</v>
      </c>
      <c r="D2611" s="385" t="n">
        <f aca="false">H2614</f>
        <v>4314</v>
      </c>
      <c r="E2611" s="176"/>
      <c r="F2611" s="381"/>
      <c r="G2611" s="402"/>
      <c r="H2611" s="383"/>
      <c r="I2611" s="147"/>
    </row>
    <row r="2612" customFormat="false" ht="15.75" hidden="false" customHeight="true" outlineLevel="0" collapsed="false">
      <c r="A2612" s="233" t="s">
        <v>1560</v>
      </c>
      <c r="B2612" s="234"/>
      <c r="D2612" s="149"/>
      <c r="E2612" s="176"/>
      <c r="F2612" s="187"/>
      <c r="G2612" s="178"/>
      <c r="H2612" s="176" t="s">
        <v>1726</v>
      </c>
      <c r="I2612" s="147"/>
    </row>
    <row r="2613" customFormat="false" ht="15.75" hidden="false" customHeight="true" outlineLevel="0" collapsed="false">
      <c r="D2613" s="149"/>
      <c r="E2613" s="176"/>
      <c r="F2613" s="178"/>
      <c r="G2613" s="178"/>
      <c r="H2613" s="403" t="n">
        <v>4314</v>
      </c>
      <c r="I2613" s="147"/>
    </row>
    <row r="2614" customFormat="false" ht="15.75" hidden="false" customHeight="true" outlineLevel="0" collapsed="false">
      <c r="A2614" s="190"/>
      <c r="B2614" s="160" t="s">
        <v>1712</v>
      </c>
      <c r="C2614" s="161"/>
      <c r="D2614" s="251"/>
      <c r="E2614" s="176"/>
      <c r="F2614" s="288"/>
      <c r="G2614" s="178"/>
      <c r="H2614" s="209" t="n">
        <f aca="false">ROUND(SUM(H2613),2)</f>
        <v>4314</v>
      </c>
      <c r="I2614" s="147"/>
    </row>
    <row r="2615" customFormat="false" ht="15.75" hidden="false" customHeight="true" outlineLevel="0" collapsed="false">
      <c r="A2615" s="190"/>
      <c r="B2615" s="160"/>
      <c r="C2615" s="161"/>
      <c r="D2615" s="251"/>
      <c r="E2615" s="176"/>
      <c r="F2615" s="288"/>
      <c r="G2615" s="178"/>
      <c r="H2615" s="209"/>
      <c r="I2615" s="147"/>
    </row>
    <row r="2616" customFormat="false" ht="36" hidden="false" customHeight="true" outlineLevel="0" collapsed="false">
      <c r="A2616" s="408" t="s">
        <v>1740</v>
      </c>
      <c r="B2616" s="168" t="s">
        <v>676</v>
      </c>
      <c r="C2616" s="399" t="s">
        <v>1090</v>
      </c>
      <c r="D2616" s="385" t="n">
        <f aca="false">H2619</f>
        <v>60</v>
      </c>
      <c r="E2616" s="176"/>
      <c r="F2616" s="381"/>
      <c r="G2616" s="402"/>
      <c r="H2616" s="383"/>
      <c r="I2616" s="147"/>
    </row>
    <row r="2617" customFormat="false" ht="15.75" hidden="false" customHeight="true" outlineLevel="0" collapsed="false">
      <c r="A2617" s="233" t="s">
        <v>1560</v>
      </c>
      <c r="B2617" s="234"/>
      <c r="D2617" s="149"/>
      <c r="E2617" s="176"/>
      <c r="F2617" s="187"/>
      <c r="G2617" s="178"/>
      <c r="H2617" s="176" t="s">
        <v>1726</v>
      </c>
      <c r="I2617" s="147"/>
    </row>
    <row r="2618" customFormat="false" ht="15.75" hidden="false" customHeight="true" outlineLevel="0" collapsed="false">
      <c r="D2618" s="149"/>
      <c r="E2618" s="176"/>
      <c r="F2618" s="178"/>
      <c r="G2618" s="178"/>
      <c r="H2618" s="403" t="n">
        <v>60</v>
      </c>
      <c r="I2618" s="147"/>
    </row>
    <row r="2619" customFormat="false" ht="15.75" hidden="false" customHeight="true" outlineLevel="0" collapsed="false">
      <c r="A2619" s="190"/>
      <c r="B2619" s="160" t="s">
        <v>1712</v>
      </c>
      <c r="C2619" s="161"/>
      <c r="D2619" s="251"/>
      <c r="E2619" s="176"/>
      <c r="F2619" s="288"/>
      <c r="G2619" s="178"/>
      <c r="H2619" s="209" t="n">
        <f aca="false">ROUND(SUM(H2618),2)</f>
        <v>60</v>
      </c>
      <c r="I2619" s="147"/>
    </row>
    <row r="2620" customFormat="false" ht="15.75" hidden="false" customHeight="true" outlineLevel="0" collapsed="false">
      <c r="A2620" s="190"/>
      <c r="B2620" s="160"/>
      <c r="C2620" s="161"/>
      <c r="D2620" s="251"/>
      <c r="E2620" s="176"/>
      <c r="F2620" s="288"/>
      <c r="G2620" s="178"/>
      <c r="H2620" s="209"/>
      <c r="I2620" s="147"/>
    </row>
    <row r="2621" customFormat="false" ht="36" hidden="false" customHeight="true" outlineLevel="0" collapsed="false">
      <c r="A2621" s="408" t="s">
        <v>1741</v>
      </c>
      <c r="B2621" s="168" t="s">
        <v>678</v>
      </c>
      <c r="C2621" s="399" t="s">
        <v>1657</v>
      </c>
      <c r="D2621" s="385" t="n">
        <f aca="false">H2624</f>
        <v>50</v>
      </c>
      <c r="E2621" s="176"/>
      <c r="F2621" s="381"/>
      <c r="G2621" s="402"/>
      <c r="H2621" s="383"/>
      <c r="I2621" s="147"/>
    </row>
    <row r="2622" customFormat="false" ht="15.75" hidden="false" customHeight="true" outlineLevel="0" collapsed="false">
      <c r="A2622" s="233" t="s">
        <v>1560</v>
      </c>
      <c r="B2622" s="234"/>
      <c r="D2622" s="149"/>
      <c r="E2622" s="176"/>
      <c r="F2622" s="187"/>
      <c r="G2622" s="178"/>
      <c r="H2622" s="176" t="s">
        <v>1726</v>
      </c>
      <c r="I2622" s="147"/>
    </row>
    <row r="2623" customFormat="false" ht="15.75" hidden="false" customHeight="true" outlineLevel="0" collapsed="false">
      <c r="D2623" s="149"/>
      <c r="E2623" s="176"/>
      <c r="F2623" s="178"/>
      <c r="G2623" s="178"/>
      <c r="H2623" s="403" t="n">
        <v>50</v>
      </c>
      <c r="I2623" s="147"/>
    </row>
    <row r="2624" customFormat="false" ht="15.75" hidden="false" customHeight="true" outlineLevel="0" collapsed="false">
      <c r="A2624" s="190"/>
      <c r="B2624" s="160" t="s">
        <v>1712</v>
      </c>
      <c r="C2624" s="161"/>
      <c r="D2624" s="251"/>
      <c r="E2624" s="176"/>
      <c r="F2624" s="288"/>
      <c r="G2624" s="178"/>
      <c r="H2624" s="209" t="n">
        <f aca="false">ROUND(SUM(H2623),2)</f>
        <v>50</v>
      </c>
      <c r="I2624" s="147"/>
    </row>
    <row r="2625" customFormat="false" ht="15.75" hidden="false" customHeight="true" outlineLevel="0" collapsed="false">
      <c r="A2625" s="190"/>
      <c r="B2625" s="160"/>
      <c r="C2625" s="161"/>
      <c r="D2625" s="251"/>
      <c r="E2625" s="176"/>
      <c r="F2625" s="288"/>
      <c r="G2625" s="178"/>
      <c r="H2625" s="209"/>
      <c r="I2625" s="147"/>
    </row>
    <row r="2626" customFormat="false" ht="36" hidden="false" customHeight="true" outlineLevel="0" collapsed="false">
      <c r="A2626" s="408" t="s">
        <v>1742</v>
      </c>
      <c r="B2626" s="168" t="s">
        <v>680</v>
      </c>
      <c r="C2626" s="399" t="s">
        <v>1657</v>
      </c>
      <c r="D2626" s="385" t="n">
        <f aca="false">H2629</f>
        <v>60</v>
      </c>
      <c r="E2626" s="176"/>
      <c r="F2626" s="381"/>
      <c r="G2626" s="402"/>
      <c r="H2626" s="383"/>
      <c r="I2626" s="147"/>
    </row>
    <row r="2627" customFormat="false" ht="15.75" hidden="false" customHeight="true" outlineLevel="0" collapsed="false">
      <c r="A2627" s="233" t="s">
        <v>1560</v>
      </c>
      <c r="B2627" s="234"/>
      <c r="D2627" s="149"/>
      <c r="E2627" s="176"/>
      <c r="F2627" s="187"/>
      <c r="G2627" s="178"/>
      <c r="H2627" s="176" t="s">
        <v>1726</v>
      </c>
      <c r="I2627" s="147"/>
    </row>
    <row r="2628" customFormat="false" ht="15.75" hidden="false" customHeight="true" outlineLevel="0" collapsed="false">
      <c r="D2628" s="149"/>
      <c r="E2628" s="176"/>
      <c r="F2628" s="178"/>
      <c r="G2628" s="178"/>
      <c r="H2628" s="403" t="n">
        <v>60</v>
      </c>
      <c r="I2628" s="147"/>
    </row>
    <row r="2629" customFormat="false" ht="15.75" hidden="false" customHeight="true" outlineLevel="0" collapsed="false">
      <c r="A2629" s="190"/>
      <c r="B2629" s="160" t="s">
        <v>1712</v>
      </c>
      <c r="C2629" s="161"/>
      <c r="D2629" s="251"/>
      <c r="E2629" s="176"/>
      <c r="F2629" s="288"/>
      <c r="G2629" s="178"/>
      <c r="H2629" s="209" t="n">
        <f aca="false">ROUND(SUM(H2628),2)</f>
        <v>60</v>
      </c>
      <c r="I2629" s="147"/>
    </row>
    <row r="2630" customFormat="false" ht="15.75" hidden="false" customHeight="true" outlineLevel="0" collapsed="false">
      <c r="A2630" s="190"/>
      <c r="B2630" s="160"/>
      <c r="C2630" s="161"/>
      <c r="D2630" s="251"/>
      <c r="E2630" s="176"/>
      <c r="F2630" s="288"/>
      <c r="G2630" s="178"/>
      <c r="H2630" s="209"/>
      <c r="I2630" s="147"/>
    </row>
    <row r="2631" customFormat="false" ht="36" hidden="false" customHeight="true" outlineLevel="0" collapsed="false">
      <c r="A2631" s="408" t="s">
        <v>1743</v>
      </c>
      <c r="B2631" s="168" t="s">
        <v>682</v>
      </c>
      <c r="C2631" s="399" t="s">
        <v>1090</v>
      </c>
      <c r="D2631" s="385" t="n">
        <f aca="false">H2634</f>
        <v>60</v>
      </c>
      <c r="E2631" s="176"/>
      <c r="F2631" s="381"/>
      <c r="G2631" s="402"/>
      <c r="H2631" s="383"/>
      <c r="I2631" s="147"/>
    </row>
    <row r="2632" customFormat="false" ht="15.75" hidden="false" customHeight="true" outlineLevel="0" collapsed="false">
      <c r="A2632" s="233" t="s">
        <v>1560</v>
      </c>
      <c r="B2632" s="234"/>
      <c r="D2632" s="149"/>
      <c r="E2632" s="176"/>
      <c r="F2632" s="187"/>
      <c r="G2632" s="178"/>
      <c r="H2632" s="176" t="s">
        <v>1726</v>
      </c>
      <c r="I2632" s="147"/>
    </row>
    <row r="2633" customFormat="false" ht="15.75" hidden="false" customHeight="true" outlineLevel="0" collapsed="false">
      <c r="D2633" s="149"/>
      <c r="E2633" s="176"/>
      <c r="F2633" s="178"/>
      <c r="G2633" s="178"/>
      <c r="H2633" s="403" t="n">
        <v>60</v>
      </c>
      <c r="I2633" s="147"/>
    </row>
    <row r="2634" customFormat="false" ht="15.75" hidden="false" customHeight="true" outlineLevel="0" collapsed="false">
      <c r="A2634" s="190"/>
      <c r="B2634" s="160" t="s">
        <v>1712</v>
      </c>
      <c r="C2634" s="161"/>
      <c r="D2634" s="251"/>
      <c r="E2634" s="176"/>
      <c r="F2634" s="288"/>
      <c r="G2634" s="178"/>
      <c r="H2634" s="209" t="n">
        <f aca="false">ROUND(SUM(H2633),2)</f>
        <v>60</v>
      </c>
      <c r="I2634" s="147"/>
    </row>
    <row r="2635" customFormat="false" ht="15.75" hidden="false" customHeight="true" outlineLevel="0" collapsed="false">
      <c r="A2635" s="190"/>
      <c r="B2635" s="160"/>
      <c r="C2635" s="161"/>
      <c r="D2635" s="251"/>
      <c r="E2635" s="176"/>
      <c r="F2635" s="288"/>
      <c r="G2635" s="178"/>
      <c r="H2635" s="209"/>
      <c r="I2635" s="147"/>
    </row>
    <row r="2636" customFormat="false" ht="15.75" hidden="false" customHeight="true" outlineLevel="0" collapsed="false">
      <c r="A2636" s="408" t="s">
        <v>1744</v>
      </c>
      <c r="B2636" s="168" t="s">
        <v>684</v>
      </c>
      <c r="C2636" s="161"/>
      <c r="D2636" s="251"/>
      <c r="E2636" s="176"/>
      <c r="F2636" s="288"/>
      <c r="G2636" s="178"/>
      <c r="H2636" s="209"/>
      <c r="I2636" s="147"/>
    </row>
    <row r="2637" customFormat="false" ht="36" hidden="false" customHeight="true" outlineLevel="0" collapsed="false">
      <c r="A2637" s="408" t="s">
        <v>1745</v>
      </c>
      <c r="B2637" s="168" t="s">
        <v>686</v>
      </c>
      <c r="C2637" s="399" t="s">
        <v>1364</v>
      </c>
      <c r="D2637" s="385" t="n">
        <f aca="false">H2640</f>
        <v>7</v>
      </c>
      <c r="E2637" s="176"/>
      <c r="F2637" s="381"/>
      <c r="G2637" s="402"/>
      <c r="H2637" s="383"/>
      <c r="I2637" s="147"/>
    </row>
    <row r="2638" customFormat="false" ht="15.75" hidden="false" customHeight="true" outlineLevel="0" collapsed="false">
      <c r="A2638" s="233" t="s">
        <v>1560</v>
      </c>
      <c r="B2638" s="234"/>
      <c r="D2638" s="149"/>
      <c r="E2638" s="176"/>
      <c r="F2638" s="187"/>
      <c r="G2638" s="178"/>
      <c r="H2638" s="176" t="s">
        <v>1703</v>
      </c>
      <c r="I2638" s="147"/>
    </row>
    <row r="2639" customFormat="false" ht="15.75" hidden="false" customHeight="true" outlineLevel="0" collapsed="false">
      <c r="D2639" s="149"/>
      <c r="E2639" s="176"/>
      <c r="F2639" s="178"/>
      <c r="G2639" s="178"/>
      <c r="H2639" s="403" t="n">
        <v>7</v>
      </c>
      <c r="I2639" s="147"/>
    </row>
    <row r="2640" customFormat="false" ht="15.75" hidden="false" customHeight="true" outlineLevel="0" collapsed="false">
      <c r="A2640" s="190"/>
      <c r="B2640" s="160" t="s">
        <v>1712</v>
      </c>
      <c r="C2640" s="161"/>
      <c r="D2640" s="251"/>
      <c r="E2640" s="176"/>
      <c r="F2640" s="288"/>
      <c r="G2640" s="178"/>
      <c r="H2640" s="209" t="n">
        <f aca="false">ROUND(SUM(H2639),2)</f>
        <v>7</v>
      </c>
      <c r="I2640" s="147"/>
    </row>
    <row r="2641" customFormat="false" ht="15.75" hidden="false" customHeight="true" outlineLevel="0" collapsed="false">
      <c r="A2641" s="190"/>
      <c r="B2641" s="160"/>
      <c r="C2641" s="161"/>
      <c r="D2641" s="251"/>
      <c r="E2641" s="176"/>
      <c r="F2641" s="288"/>
      <c r="G2641" s="178"/>
      <c r="H2641" s="209"/>
      <c r="I2641" s="147"/>
    </row>
    <row r="2642" customFormat="false" ht="36" hidden="false" customHeight="true" outlineLevel="0" collapsed="false">
      <c r="A2642" s="408" t="s">
        <v>1746</v>
      </c>
      <c r="B2642" s="168" t="s">
        <v>688</v>
      </c>
      <c r="C2642" s="399" t="s">
        <v>1369</v>
      </c>
      <c r="D2642" s="385" t="n">
        <f aca="false">H2645</f>
        <v>79</v>
      </c>
      <c r="E2642" s="176"/>
      <c r="F2642" s="381"/>
      <c r="G2642" s="402"/>
      <c r="H2642" s="383"/>
      <c r="I2642" s="147"/>
    </row>
    <row r="2643" customFormat="false" ht="15.75" hidden="false" customHeight="true" outlineLevel="0" collapsed="false">
      <c r="A2643" s="233" t="s">
        <v>1560</v>
      </c>
      <c r="B2643" s="234"/>
      <c r="D2643" s="149"/>
      <c r="E2643" s="176"/>
      <c r="F2643" s="187"/>
      <c r="G2643" s="178"/>
      <c r="H2643" s="176" t="s">
        <v>1703</v>
      </c>
      <c r="I2643" s="147"/>
    </row>
    <row r="2644" customFormat="false" ht="15" hidden="false" customHeight="false" outlineLevel="0" collapsed="false">
      <c r="D2644" s="149"/>
      <c r="E2644" s="176"/>
      <c r="F2644" s="178"/>
      <c r="G2644" s="178"/>
      <c r="H2644" s="403" t="n">
        <v>79</v>
      </c>
      <c r="I2644" s="147"/>
    </row>
    <row r="2645" customFormat="false" ht="15.75" hidden="false" customHeight="true" outlineLevel="0" collapsed="false">
      <c r="A2645" s="190"/>
      <c r="B2645" s="160" t="s">
        <v>1712</v>
      </c>
      <c r="C2645" s="161"/>
      <c r="D2645" s="251"/>
      <c r="E2645" s="176"/>
      <c r="F2645" s="288"/>
      <c r="G2645" s="178"/>
      <c r="H2645" s="209" t="n">
        <f aca="false">ROUND(SUM(H2644),2)</f>
        <v>79</v>
      </c>
      <c r="I2645" s="147"/>
    </row>
    <row r="2646" customFormat="false" ht="15.75" hidden="false" customHeight="true" outlineLevel="0" collapsed="false">
      <c r="A2646" s="190"/>
      <c r="B2646" s="160"/>
      <c r="C2646" s="161"/>
      <c r="D2646" s="251"/>
      <c r="E2646" s="176"/>
      <c r="F2646" s="288"/>
      <c r="G2646" s="178"/>
      <c r="H2646" s="209"/>
      <c r="I2646" s="147"/>
    </row>
    <row r="2647" customFormat="false" ht="36" hidden="false" customHeight="true" outlineLevel="0" collapsed="false">
      <c r="A2647" s="408" t="s">
        <v>1747</v>
      </c>
      <c r="B2647" s="168" t="s">
        <v>690</v>
      </c>
      <c r="C2647" s="399" t="s">
        <v>1369</v>
      </c>
      <c r="D2647" s="385" t="n">
        <f aca="false">H2650</f>
        <v>7</v>
      </c>
      <c r="E2647" s="176"/>
      <c r="F2647" s="381"/>
      <c r="G2647" s="402"/>
      <c r="H2647" s="383"/>
      <c r="I2647" s="147"/>
    </row>
    <row r="2648" customFormat="false" ht="15.75" hidden="false" customHeight="true" outlineLevel="0" collapsed="false">
      <c r="A2648" s="233" t="s">
        <v>1560</v>
      </c>
      <c r="B2648" s="234"/>
      <c r="D2648" s="149"/>
      <c r="E2648" s="176"/>
      <c r="F2648" s="187"/>
      <c r="G2648" s="178"/>
      <c r="H2648" s="176" t="s">
        <v>1703</v>
      </c>
      <c r="I2648" s="147"/>
    </row>
    <row r="2649" customFormat="false" ht="15.75" hidden="false" customHeight="true" outlineLevel="0" collapsed="false">
      <c r="D2649" s="149"/>
      <c r="E2649" s="176"/>
      <c r="F2649" s="178"/>
      <c r="G2649" s="178"/>
      <c r="H2649" s="403" t="n">
        <v>7</v>
      </c>
      <c r="I2649" s="147"/>
    </row>
    <row r="2650" customFormat="false" ht="15.75" hidden="false" customHeight="true" outlineLevel="0" collapsed="false">
      <c r="A2650" s="190"/>
      <c r="B2650" s="160" t="s">
        <v>1712</v>
      </c>
      <c r="C2650" s="161"/>
      <c r="D2650" s="251"/>
      <c r="E2650" s="176"/>
      <c r="F2650" s="288"/>
      <c r="G2650" s="178"/>
      <c r="H2650" s="209" t="n">
        <f aca="false">ROUND(SUM(H2649),2)</f>
        <v>7</v>
      </c>
      <c r="I2650" s="147"/>
    </row>
    <row r="2651" customFormat="false" ht="15.75" hidden="false" customHeight="true" outlineLevel="0" collapsed="false">
      <c r="A2651" s="190"/>
      <c r="B2651" s="160"/>
      <c r="C2651" s="161"/>
      <c r="D2651" s="251"/>
      <c r="E2651" s="176"/>
      <c r="F2651" s="288"/>
      <c r="G2651" s="178"/>
      <c r="H2651" s="209"/>
      <c r="I2651" s="147"/>
    </row>
    <row r="2652" customFormat="false" ht="36" hidden="false" customHeight="true" outlineLevel="0" collapsed="false">
      <c r="A2652" s="408" t="s">
        <v>1748</v>
      </c>
      <c r="B2652" s="168" t="s">
        <v>692</v>
      </c>
      <c r="C2652" s="399" t="s">
        <v>1369</v>
      </c>
      <c r="D2652" s="385" t="n">
        <f aca="false">H2655</f>
        <v>8</v>
      </c>
      <c r="E2652" s="176"/>
      <c r="F2652" s="381"/>
      <c r="G2652" s="402"/>
      <c r="H2652" s="383"/>
      <c r="I2652" s="147"/>
    </row>
    <row r="2653" customFormat="false" ht="15.75" hidden="false" customHeight="true" outlineLevel="0" collapsed="false">
      <c r="A2653" s="233" t="s">
        <v>1560</v>
      </c>
      <c r="B2653" s="234"/>
      <c r="D2653" s="149"/>
      <c r="E2653" s="176"/>
      <c r="F2653" s="187"/>
      <c r="G2653" s="178"/>
      <c r="H2653" s="176" t="s">
        <v>1703</v>
      </c>
      <c r="I2653" s="147"/>
    </row>
    <row r="2654" customFormat="false" ht="15.75" hidden="false" customHeight="true" outlineLevel="0" collapsed="false">
      <c r="D2654" s="149"/>
      <c r="E2654" s="176"/>
      <c r="F2654" s="178"/>
      <c r="G2654" s="178"/>
      <c r="H2654" s="403" t="n">
        <v>8</v>
      </c>
      <c r="I2654" s="147"/>
    </row>
    <row r="2655" customFormat="false" ht="15.75" hidden="false" customHeight="true" outlineLevel="0" collapsed="false">
      <c r="A2655" s="190"/>
      <c r="B2655" s="160" t="s">
        <v>1712</v>
      </c>
      <c r="C2655" s="161"/>
      <c r="D2655" s="251"/>
      <c r="E2655" s="176"/>
      <c r="F2655" s="288"/>
      <c r="G2655" s="178"/>
      <c r="H2655" s="209" t="n">
        <f aca="false">ROUND(SUM(H2654),2)</f>
        <v>8</v>
      </c>
      <c r="I2655" s="147"/>
    </row>
    <row r="2656" customFormat="false" ht="15.75" hidden="false" customHeight="true" outlineLevel="0" collapsed="false">
      <c r="A2656" s="190"/>
      <c r="B2656" s="160"/>
      <c r="C2656" s="161"/>
      <c r="D2656" s="251"/>
      <c r="E2656" s="176"/>
      <c r="F2656" s="288"/>
      <c r="G2656" s="178"/>
      <c r="H2656" s="209"/>
      <c r="I2656" s="147"/>
    </row>
    <row r="2657" customFormat="false" ht="36" hidden="false" customHeight="true" outlineLevel="0" collapsed="false">
      <c r="A2657" s="408" t="s">
        <v>1749</v>
      </c>
      <c r="B2657" s="168" t="s">
        <v>694</v>
      </c>
      <c r="C2657" s="399" t="s">
        <v>1369</v>
      </c>
      <c r="D2657" s="385" t="n">
        <f aca="false">H2660</f>
        <v>5</v>
      </c>
      <c r="E2657" s="176"/>
      <c r="F2657" s="381"/>
      <c r="G2657" s="402"/>
      <c r="H2657" s="383"/>
      <c r="I2657" s="147"/>
    </row>
    <row r="2658" customFormat="false" ht="15.75" hidden="false" customHeight="true" outlineLevel="0" collapsed="false">
      <c r="A2658" s="233" t="s">
        <v>1560</v>
      </c>
      <c r="B2658" s="234"/>
      <c r="D2658" s="149"/>
      <c r="E2658" s="176"/>
      <c r="F2658" s="187"/>
      <c r="G2658" s="178"/>
      <c r="H2658" s="176" t="s">
        <v>1703</v>
      </c>
      <c r="I2658" s="147"/>
    </row>
    <row r="2659" customFormat="false" ht="15.75" hidden="false" customHeight="true" outlineLevel="0" collapsed="false">
      <c r="D2659" s="149"/>
      <c r="E2659" s="176"/>
      <c r="F2659" s="178"/>
      <c r="G2659" s="178"/>
      <c r="H2659" s="403" t="n">
        <v>5</v>
      </c>
      <c r="I2659" s="147"/>
    </row>
    <row r="2660" customFormat="false" ht="15.75" hidden="false" customHeight="true" outlineLevel="0" collapsed="false">
      <c r="A2660" s="190"/>
      <c r="B2660" s="160" t="s">
        <v>1712</v>
      </c>
      <c r="C2660" s="161"/>
      <c r="D2660" s="251"/>
      <c r="E2660" s="176"/>
      <c r="F2660" s="288"/>
      <c r="G2660" s="178"/>
      <c r="H2660" s="209" t="n">
        <f aca="false">ROUND(SUM(H2659),2)</f>
        <v>5</v>
      </c>
      <c r="I2660" s="147"/>
    </row>
    <row r="2661" customFormat="false" ht="15.75" hidden="false" customHeight="true" outlineLevel="0" collapsed="false">
      <c r="A2661" s="190"/>
      <c r="B2661" s="160"/>
      <c r="C2661" s="161"/>
      <c r="D2661" s="251"/>
      <c r="E2661" s="176"/>
      <c r="F2661" s="288"/>
      <c r="G2661" s="178"/>
      <c r="H2661" s="209"/>
      <c r="I2661" s="147"/>
    </row>
    <row r="2662" customFormat="false" ht="36" hidden="false" customHeight="true" outlineLevel="0" collapsed="false">
      <c r="A2662" s="408" t="s">
        <v>1750</v>
      </c>
      <c r="B2662" s="168" t="s">
        <v>696</v>
      </c>
      <c r="C2662" s="399" t="s">
        <v>1369</v>
      </c>
      <c r="D2662" s="385" t="n">
        <f aca="false">H2665</f>
        <v>15</v>
      </c>
      <c r="E2662" s="176"/>
      <c r="F2662" s="381"/>
      <c r="G2662" s="402"/>
      <c r="H2662" s="383"/>
      <c r="I2662" s="147"/>
    </row>
    <row r="2663" customFormat="false" ht="15.75" hidden="false" customHeight="true" outlineLevel="0" collapsed="false">
      <c r="A2663" s="233" t="s">
        <v>1560</v>
      </c>
      <c r="B2663" s="234"/>
      <c r="D2663" s="149"/>
      <c r="E2663" s="176"/>
      <c r="F2663" s="187"/>
      <c r="G2663" s="178"/>
      <c r="H2663" s="176" t="s">
        <v>1703</v>
      </c>
      <c r="I2663" s="147"/>
    </row>
    <row r="2664" customFormat="false" ht="15.75" hidden="false" customHeight="true" outlineLevel="0" collapsed="false">
      <c r="D2664" s="149"/>
      <c r="E2664" s="176"/>
      <c r="F2664" s="178"/>
      <c r="G2664" s="178"/>
      <c r="H2664" s="403" t="n">
        <v>15</v>
      </c>
      <c r="I2664" s="147"/>
    </row>
    <row r="2665" customFormat="false" ht="15.75" hidden="false" customHeight="true" outlineLevel="0" collapsed="false">
      <c r="A2665" s="190"/>
      <c r="B2665" s="160" t="s">
        <v>1712</v>
      </c>
      <c r="C2665" s="161"/>
      <c r="D2665" s="251"/>
      <c r="E2665" s="176"/>
      <c r="F2665" s="288"/>
      <c r="G2665" s="178"/>
      <c r="H2665" s="209" t="n">
        <f aca="false">ROUND(SUM(H2664),2)</f>
        <v>15</v>
      </c>
      <c r="I2665" s="147"/>
    </row>
    <row r="2666" customFormat="false" ht="28.5" hidden="false" customHeight="true" outlineLevel="0" collapsed="false">
      <c r="A2666" s="190"/>
      <c r="B2666" s="160"/>
      <c r="C2666" s="161"/>
      <c r="D2666" s="251"/>
      <c r="E2666" s="176"/>
      <c r="F2666" s="288"/>
      <c r="G2666" s="178"/>
      <c r="H2666" s="209"/>
      <c r="I2666" s="147"/>
    </row>
    <row r="2667" customFormat="false" ht="15.75" hidden="false" customHeight="true" outlineLevel="0" collapsed="false">
      <c r="A2667" s="408" t="s">
        <v>1751</v>
      </c>
      <c r="B2667" s="168" t="s">
        <v>698</v>
      </c>
      <c r="C2667" s="161"/>
      <c r="D2667" s="251"/>
      <c r="E2667" s="176"/>
      <c r="F2667" s="288"/>
      <c r="G2667" s="178"/>
      <c r="H2667" s="209"/>
      <c r="I2667" s="147"/>
    </row>
    <row r="2668" customFormat="false" ht="36" hidden="false" customHeight="true" outlineLevel="0" collapsed="false">
      <c r="A2668" s="408" t="s">
        <v>1752</v>
      </c>
      <c r="B2668" s="168" t="s">
        <v>700</v>
      </c>
      <c r="C2668" s="399" t="s">
        <v>1364</v>
      </c>
      <c r="D2668" s="385" t="n">
        <f aca="false">H2671</f>
        <v>2</v>
      </c>
      <c r="E2668" s="176"/>
      <c r="F2668" s="381"/>
      <c r="G2668" s="402"/>
      <c r="H2668" s="383"/>
      <c r="I2668" s="147"/>
    </row>
    <row r="2669" customFormat="false" ht="15.75" hidden="false" customHeight="true" outlineLevel="0" collapsed="false">
      <c r="A2669" s="233" t="s">
        <v>1560</v>
      </c>
      <c r="B2669" s="234"/>
      <c r="D2669" s="149"/>
      <c r="E2669" s="176"/>
      <c r="F2669" s="187"/>
      <c r="G2669" s="178"/>
      <c r="H2669" s="176" t="s">
        <v>1703</v>
      </c>
      <c r="I2669" s="147"/>
    </row>
    <row r="2670" customFormat="false" ht="15.75" hidden="false" customHeight="true" outlineLevel="0" collapsed="false">
      <c r="D2670" s="149"/>
      <c r="E2670" s="176"/>
      <c r="F2670" s="178"/>
      <c r="G2670" s="178"/>
      <c r="H2670" s="403" t="n">
        <v>2</v>
      </c>
      <c r="I2670" s="147"/>
    </row>
    <row r="2671" customFormat="false" ht="15.75" hidden="false" customHeight="true" outlineLevel="0" collapsed="false">
      <c r="A2671" s="190"/>
      <c r="B2671" s="160" t="s">
        <v>1712</v>
      </c>
      <c r="C2671" s="161"/>
      <c r="D2671" s="251"/>
      <c r="E2671" s="176"/>
      <c r="F2671" s="288"/>
      <c r="G2671" s="178"/>
      <c r="H2671" s="209" t="n">
        <f aca="false">ROUND(SUM(H2670),2)</f>
        <v>2</v>
      </c>
      <c r="I2671" s="147"/>
    </row>
    <row r="2672" customFormat="false" ht="15.75" hidden="false" customHeight="true" outlineLevel="0" collapsed="false">
      <c r="A2672" s="190"/>
      <c r="B2672" s="160"/>
      <c r="C2672" s="161"/>
      <c r="D2672" s="251"/>
      <c r="E2672" s="176"/>
      <c r="F2672" s="288"/>
      <c r="G2672" s="178"/>
      <c r="H2672" s="209"/>
      <c r="I2672" s="147"/>
    </row>
    <row r="2673" customFormat="false" ht="36" hidden="false" customHeight="true" outlineLevel="0" collapsed="false">
      <c r="A2673" s="408" t="s">
        <v>1753</v>
      </c>
      <c r="B2673" s="168" t="s">
        <v>702</v>
      </c>
      <c r="C2673" s="399" t="s">
        <v>1364</v>
      </c>
      <c r="D2673" s="385" t="n">
        <f aca="false">H2676</f>
        <v>2</v>
      </c>
      <c r="E2673" s="176"/>
      <c r="F2673" s="381"/>
      <c r="G2673" s="402"/>
      <c r="H2673" s="383"/>
      <c r="I2673" s="147"/>
    </row>
    <row r="2674" customFormat="false" ht="15.75" hidden="false" customHeight="true" outlineLevel="0" collapsed="false">
      <c r="A2674" s="233" t="s">
        <v>1560</v>
      </c>
      <c r="B2674" s="234"/>
      <c r="D2674" s="149"/>
      <c r="E2674" s="176"/>
      <c r="F2674" s="187"/>
      <c r="G2674" s="178"/>
      <c r="H2674" s="176" t="s">
        <v>1703</v>
      </c>
      <c r="I2674" s="147"/>
    </row>
    <row r="2675" customFormat="false" ht="26.25" hidden="false" customHeight="true" outlineLevel="0" collapsed="false">
      <c r="D2675" s="149"/>
      <c r="E2675" s="176"/>
      <c r="F2675" s="178"/>
      <c r="G2675" s="178"/>
      <c r="H2675" s="403" t="n">
        <v>2</v>
      </c>
      <c r="I2675" s="147"/>
    </row>
    <row r="2676" customFormat="false" ht="15.75" hidden="false" customHeight="true" outlineLevel="0" collapsed="false">
      <c r="A2676" s="190"/>
      <c r="B2676" s="160" t="s">
        <v>1712</v>
      </c>
      <c r="C2676" s="161"/>
      <c r="D2676" s="251"/>
      <c r="E2676" s="176"/>
      <c r="F2676" s="288"/>
      <c r="G2676" s="178"/>
      <c r="H2676" s="209" t="n">
        <f aca="false">ROUND(SUM(H2675),2)</f>
        <v>2</v>
      </c>
      <c r="I2676" s="147"/>
    </row>
    <row r="2677" customFormat="false" ht="15.75" hidden="false" customHeight="true" outlineLevel="0" collapsed="false">
      <c r="A2677" s="190"/>
      <c r="B2677" s="160"/>
      <c r="C2677" s="161"/>
      <c r="D2677" s="251"/>
      <c r="E2677" s="176"/>
      <c r="F2677" s="288"/>
      <c r="G2677" s="178"/>
      <c r="H2677" s="209"/>
      <c r="I2677" s="147"/>
    </row>
    <row r="2678" customFormat="false" ht="36" hidden="false" customHeight="true" outlineLevel="0" collapsed="false">
      <c r="A2678" s="408" t="s">
        <v>1754</v>
      </c>
      <c r="B2678" s="168" t="s">
        <v>704</v>
      </c>
      <c r="C2678" s="399" t="s">
        <v>1364</v>
      </c>
      <c r="D2678" s="385" t="n">
        <f aca="false">H2681</f>
        <v>13</v>
      </c>
      <c r="E2678" s="176"/>
      <c r="F2678" s="381"/>
      <c r="G2678" s="402"/>
      <c r="H2678" s="383"/>
      <c r="I2678" s="147"/>
    </row>
    <row r="2679" customFormat="false" ht="15.75" hidden="false" customHeight="true" outlineLevel="0" collapsed="false">
      <c r="A2679" s="233" t="s">
        <v>1560</v>
      </c>
      <c r="B2679" s="234"/>
      <c r="D2679" s="149"/>
      <c r="E2679" s="176"/>
      <c r="F2679" s="187"/>
      <c r="G2679" s="178"/>
      <c r="H2679" s="176" t="s">
        <v>1703</v>
      </c>
      <c r="I2679" s="147"/>
    </row>
    <row r="2680" customFormat="false" ht="22.5" hidden="false" customHeight="true" outlineLevel="0" collapsed="false">
      <c r="D2680" s="149"/>
      <c r="E2680" s="176"/>
      <c r="F2680" s="178"/>
      <c r="G2680" s="178"/>
      <c r="H2680" s="403" t="n">
        <v>13</v>
      </c>
      <c r="I2680" s="147"/>
    </row>
    <row r="2681" customFormat="false" ht="15.75" hidden="false" customHeight="true" outlineLevel="0" collapsed="false">
      <c r="A2681" s="190"/>
      <c r="B2681" s="160" t="s">
        <v>1712</v>
      </c>
      <c r="C2681" s="161"/>
      <c r="D2681" s="251"/>
      <c r="E2681" s="176"/>
      <c r="F2681" s="288"/>
      <c r="G2681" s="178"/>
      <c r="H2681" s="209" t="n">
        <f aca="false">ROUND(SUM(H2680),2)</f>
        <v>13</v>
      </c>
      <c r="I2681" s="147"/>
    </row>
    <row r="2682" customFormat="false" ht="15.75" hidden="false" customHeight="true" outlineLevel="0" collapsed="false">
      <c r="A2682" s="190"/>
      <c r="B2682" s="160"/>
      <c r="C2682" s="161"/>
      <c r="D2682" s="251"/>
      <c r="E2682" s="176"/>
      <c r="F2682" s="288"/>
      <c r="G2682" s="178"/>
      <c r="H2682" s="209"/>
      <c r="I2682" s="147"/>
    </row>
    <row r="2683" customFormat="false" ht="36" hidden="false" customHeight="true" outlineLevel="0" collapsed="false">
      <c r="A2683" s="408" t="s">
        <v>1755</v>
      </c>
      <c r="B2683" s="168" t="s">
        <v>706</v>
      </c>
      <c r="C2683" s="399" t="s">
        <v>1364</v>
      </c>
      <c r="D2683" s="385" t="n">
        <f aca="false">H2686</f>
        <v>16</v>
      </c>
      <c r="E2683" s="176"/>
      <c r="F2683" s="381"/>
      <c r="G2683" s="402"/>
      <c r="H2683" s="383"/>
      <c r="I2683" s="147"/>
    </row>
    <row r="2684" customFormat="false" ht="15.75" hidden="false" customHeight="true" outlineLevel="0" collapsed="false">
      <c r="A2684" s="233" t="s">
        <v>1560</v>
      </c>
      <c r="B2684" s="234"/>
      <c r="D2684" s="149"/>
      <c r="E2684" s="176"/>
      <c r="F2684" s="187"/>
      <c r="G2684" s="178"/>
      <c r="H2684" s="176" t="s">
        <v>1703</v>
      </c>
      <c r="I2684" s="147"/>
    </row>
    <row r="2685" customFormat="false" ht="15.75" hidden="false" customHeight="true" outlineLevel="0" collapsed="false">
      <c r="D2685" s="149"/>
      <c r="E2685" s="176"/>
      <c r="F2685" s="178"/>
      <c r="G2685" s="178"/>
      <c r="H2685" s="403" t="n">
        <v>16</v>
      </c>
      <c r="I2685" s="147"/>
    </row>
    <row r="2686" customFormat="false" ht="15.75" hidden="false" customHeight="true" outlineLevel="0" collapsed="false">
      <c r="A2686" s="190"/>
      <c r="B2686" s="160" t="s">
        <v>1712</v>
      </c>
      <c r="C2686" s="161"/>
      <c r="D2686" s="251"/>
      <c r="E2686" s="176"/>
      <c r="F2686" s="288"/>
      <c r="G2686" s="178"/>
      <c r="H2686" s="209" t="n">
        <f aca="false">ROUND(SUM(H2685),2)</f>
        <v>16</v>
      </c>
      <c r="I2686" s="147"/>
    </row>
    <row r="2687" customFormat="false" ht="15.75" hidden="false" customHeight="true" outlineLevel="0" collapsed="false">
      <c r="A2687" s="190"/>
      <c r="B2687" s="160"/>
      <c r="C2687" s="161"/>
      <c r="D2687" s="251"/>
      <c r="E2687" s="176"/>
      <c r="F2687" s="288"/>
      <c r="G2687" s="178"/>
      <c r="H2687" s="209"/>
      <c r="I2687" s="147"/>
    </row>
    <row r="2688" customFormat="false" ht="36" hidden="false" customHeight="true" outlineLevel="0" collapsed="false">
      <c r="A2688" s="408" t="s">
        <v>1756</v>
      </c>
      <c r="B2688" s="168" t="s">
        <v>708</v>
      </c>
      <c r="C2688" s="399" t="s">
        <v>1364</v>
      </c>
      <c r="D2688" s="385" t="n">
        <f aca="false">H2691</f>
        <v>2</v>
      </c>
      <c r="E2688" s="176"/>
      <c r="F2688" s="381"/>
      <c r="G2688" s="402"/>
      <c r="H2688" s="383"/>
      <c r="I2688" s="147"/>
    </row>
    <row r="2689" customFormat="false" ht="15.75" hidden="false" customHeight="true" outlineLevel="0" collapsed="false">
      <c r="A2689" s="233" t="s">
        <v>1560</v>
      </c>
      <c r="B2689" s="234"/>
      <c r="D2689" s="149"/>
      <c r="E2689" s="176"/>
      <c r="F2689" s="187"/>
      <c r="G2689" s="178"/>
      <c r="H2689" s="176" t="s">
        <v>1703</v>
      </c>
      <c r="I2689" s="147"/>
    </row>
    <row r="2690" customFormat="false" ht="15.75" hidden="false" customHeight="true" outlineLevel="0" collapsed="false">
      <c r="D2690" s="149"/>
      <c r="E2690" s="176"/>
      <c r="F2690" s="178"/>
      <c r="G2690" s="178"/>
      <c r="H2690" s="403" t="n">
        <v>2</v>
      </c>
      <c r="I2690" s="147"/>
    </row>
    <row r="2691" customFormat="false" ht="15.75" hidden="false" customHeight="true" outlineLevel="0" collapsed="false">
      <c r="A2691" s="190"/>
      <c r="B2691" s="160" t="s">
        <v>1712</v>
      </c>
      <c r="C2691" s="161"/>
      <c r="D2691" s="251"/>
      <c r="E2691" s="176"/>
      <c r="F2691" s="288"/>
      <c r="G2691" s="178"/>
      <c r="H2691" s="209" t="n">
        <f aca="false">ROUND(SUM(H2690),2)</f>
        <v>2</v>
      </c>
      <c r="I2691" s="147"/>
    </row>
    <row r="2692" customFormat="false" ht="15.75" hidden="false" customHeight="true" outlineLevel="0" collapsed="false">
      <c r="A2692" s="190"/>
      <c r="B2692" s="160"/>
      <c r="C2692" s="161"/>
      <c r="D2692" s="251"/>
      <c r="E2692" s="176"/>
      <c r="F2692" s="288"/>
      <c r="G2692" s="178"/>
      <c r="H2692" s="209"/>
      <c r="I2692" s="147"/>
    </row>
    <row r="2693" customFormat="false" ht="36" hidden="false" customHeight="true" outlineLevel="0" collapsed="false">
      <c r="A2693" s="408" t="s">
        <v>1757</v>
      </c>
      <c r="B2693" s="168" t="s">
        <v>710</v>
      </c>
      <c r="C2693" s="399" t="s">
        <v>1364</v>
      </c>
      <c r="D2693" s="385" t="n">
        <f aca="false">H2696</f>
        <v>188</v>
      </c>
      <c r="E2693" s="176"/>
      <c r="F2693" s="381"/>
      <c r="G2693" s="402"/>
      <c r="H2693" s="383"/>
      <c r="I2693" s="147"/>
    </row>
    <row r="2694" customFormat="false" ht="15.75" hidden="false" customHeight="true" outlineLevel="0" collapsed="false">
      <c r="A2694" s="233" t="s">
        <v>1560</v>
      </c>
      <c r="B2694" s="234"/>
      <c r="D2694" s="149"/>
      <c r="E2694" s="176"/>
      <c r="F2694" s="187"/>
      <c r="G2694" s="178"/>
      <c r="H2694" s="176" t="s">
        <v>1703</v>
      </c>
      <c r="I2694" s="147"/>
    </row>
    <row r="2695" customFormat="false" ht="15.75" hidden="false" customHeight="true" outlineLevel="0" collapsed="false">
      <c r="D2695" s="149"/>
      <c r="E2695" s="176"/>
      <c r="F2695" s="178"/>
      <c r="G2695" s="178"/>
      <c r="H2695" s="403" t="n">
        <v>188</v>
      </c>
      <c r="I2695" s="147"/>
    </row>
    <row r="2696" customFormat="false" ht="15.75" hidden="false" customHeight="true" outlineLevel="0" collapsed="false">
      <c r="A2696" s="190"/>
      <c r="B2696" s="160" t="s">
        <v>1712</v>
      </c>
      <c r="C2696" s="161"/>
      <c r="D2696" s="251"/>
      <c r="E2696" s="176"/>
      <c r="F2696" s="288"/>
      <c r="G2696" s="178"/>
      <c r="H2696" s="209" t="n">
        <f aca="false">ROUND(SUM(H2695),2)</f>
        <v>188</v>
      </c>
      <c r="I2696" s="147"/>
    </row>
    <row r="2697" customFormat="false" ht="15.75" hidden="false" customHeight="true" outlineLevel="0" collapsed="false">
      <c r="A2697" s="190"/>
      <c r="B2697" s="160"/>
      <c r="C2697" s="161"/>
      <c r="D2697" s="251"/>
      <c r="E2697" s="176"/>
      <c r="F2697" s="288"/>
      <c r="G2697" s="178"/>
      <c r="H2697" s="209"/>
      <c r="I2697" s="147"/>
    </row>
    <row r="2698" customFormat="false" ht="36" hidden="false" customHeight="true" outlineLevel="0" collapsed="false">
      <c r="A2698" s="408" t="s">
        <v>1758</v>
      </c>
      <c r="B2698" s="168" t="s">
        <v>712</v>
      </c>
      <c r="C2698" s="399" t="s">
        <v>1369</v>
      </c>
      <c r="D2698" s="385" t="n">
        <f aca="false">H2701</f>
        <v>5</v>
      </c>
      <c r="E2698" s="176"/>
      <c r="F2698" s="381"/>
      <c r="G2698" s="402"/>
      <c r="H2698" s="383"/>
      <c r="I2698" s="147"/>
    </row>
    <row r="2699" customFormat="false" ht="15.75" hidden="false" customHeight="true" outlineLevel="0" collapsed="false">
      <c r="A2699" s="233" t="s">
        <v>1560</v>
      </c>
      <c r="B2699" s="234"/>
      <c r="D2699" s="149"/>
      <c r="E2699" s="176"/>
      <c r="F2699" s="187"/>
      <c r="G2699" s="178"/>
      <c r="H2699" s="176" t="s">
        <v>1703</v>
      </c>
      <c r="I2699" s="147"/>
    </row>
    <row r="2700" customFormat="false" ht="15.75" hidden="false" customHeight="true" outlineLevel="0" collapsed="false">
      <c r="D2700" s="149"/>
      <c r="E2700" s="176"/>
      <c r="F2700" s="178"/>
      <c r="G2700" s="178"/>
      <c r="H2700" s="403" t="n">
        <v>5</v>
      </c>
      <c r="I2700" s="147"/>
    </row>
    <row r="2701" customFormat="false" ht="15.75" hidden="false" customHeight="true" outlineLevel="0" collapsed="false">
      <c r="A2701" s="190"/>
      <c r="B2701" s="160" t="s">
        <v>1712</v>
      </c>
      <c r="C2701" s="161"/>
      <c r="D2701" s="251"/>
      <c r="E2701" s="176"/>
      <c r="F2701" s="288"/>
      <c r="G2701" s="178"/>
      <c r="H2701" s="209" t="n">
        <f aca="false">ROUND(SUM(H2700),2)</f>
        <v>5</v>
      </c>
      <c r="I2701" s="147"/>
    </row>
    <row r="2702" customFormat="false" ht="15.75" hidden="false" customHeight="true" outlineLevel="0" collapsed="false">
      <c r="A2702" s="408" t="s">
        <v>1759</v>
      </c>
      <c r="B2702" s="168" t="s">
        <v>633</v>
      </c>
      <c r="C2702" s="161"/>
      <c r="D2702" s="251"/>
      <c r="E2702" s="176"/>
      <c r="F2702" s="288"/>
      <c r="G2702" s="178"/>
      <c r="H2702" s="209"/>
      <c r="I2702" s="147"/>
    </row>
    <row r="2703" customFormat="false" ht="36" hidden="false" customHeight="true" outlineLevel="0" collapsed="false">
      <c r="A2703" s="408" t="s">
        <v>1760</v>
      </c>
      <c r="B2703" s="168" t="s">
        <v>715</v>
      </c>
      <c r="C2703" s="399" t="s">
        <v>1364</v>
      </c>
      <c r="D2703" s="232" t="n">
        <f aca="false">H2706</f>
        <v>188</v>
      </c>
      <c r="E2703" s="176"/>
      <c r="F2703" s="288"/>
      <c r="G2703" s="178"/>
      <c r="H2703" s="209"/>
      <c r="I2703" s="147"/>
    </row>
    <row r="2704" customFormat="false" ht="15.75" hidden="false" customHeight="true" outlineLevel="0" collapsed="false">
      <c r="A2704" s="190"/>
      <c r="B2704" s="234"/>
      <c r="D2704" s="232"/>
      <c r="E2704" s="176"/>
      <c r="F2704" s="187"/>
      <c r="G2704" s="178"/>
      <c r="H2704" s="176" t="s">
        <v>1703</v>
      </c>
      <c r="I2704" s="147"/>
    </row>
    <row r="2705" customFormat="false" ht="15.75" hidden="false" customHeight="true" outlineLevel="0" collapsed="false">
      <c r="A2705" s="190"/>
      <c r="D2705" s="232"/>
      <c r="E2705" s="176"/>
      <c r="F2705" s="178"/>
      <c r="G2705" s="178"/>
      <c r="H2705" s="403" t="n">
        <v>188</v>
      </c>
      <c r="I2705" s="147"/>
    </row>
    <row r="2706" customFormat="false" ht="15.75" hidden="false" customHeight="true" outlineLevel="0" collapsed="false">
      <c r="A2706" s="190"/>
      <c r="B2706" s="160" t="s">
        <v>1712</v>
      </c>
      <c r="C2706" s="161"/>
      <c r="D2706" s="232"/>
      <c r="E2706" s="176"/>
      <c r="F2706" s="288"/>
      <c r="G2706" s="178"/>
      <c r="H2706" s="209" t="n">
        <f aca="false">ROUND(SUM(H2705),2)</f>
        <v>188</v>
      </c>
      <c r="I2706" s="147"/>
    </row>
    <row r="2707" customFormat="false" ht="15.75" hidden="false" customHeight="true" outlineLevel="0" collapsed="false">
      <c r="A2707" s="190"/>
      <c r="B2707" s="160"/>
      <c r="C2707" s="161"/>
      <c r="D2707" s="232"/>
      <c r="E2707" s="176"/>
      <c r="F2707" s="288"/>
      <c r="G2707" s="178"/>
      <c r="H2707" s="209"/>
      <c r="I2707" s="147"/>
    </row>
    <row r="2708" customFormat="false" ht="36" hidden="false" customHeight="true" outlineLevel="0" collapsed="false">
      <c r="A2708" s="408" t="s">
        <v>1761</v>
      </c>
      <c r="B2708" s="168" t="s">
        <v>717</v>
      </c>
      <c r="C2708" s="399" t="s">
        <v>1369</v>
      </c>
      <c r="D2708" s="232" t="n">
        <f aca="false">H2711</f>
        <v>1</v>
      </c>
      <c r="E2708" s="176"/>
      <c r="F2708" s="288"/>
      <c r="G2708" s="178"/>
      <c r="H2708" s="209"/>
      <c r="I2708" s="147"/>
    </row>
    <row r="2709" customFormat="false" ht="15.75" hidden="false" customHeight="true" outlineLevel="0" collapsed="false">
      <c r="A2709" s="190"/>
      <c r="B2709" s="234"/>
      <c r="D2709" s="232"/>
      <c r="E2709" s="176"/>
      <c r="F2709" s="187"/>
      <c r="G2709" s="178"/>
      <c r="H2709" s="176" t="s">
        <v>1703</v>
      </c>
      <c r="I2709" s="147"/>
    </row>
    <row r="2710" customFormat="false" ht="15.75" hidden="false" customHeight="true" outlineLevel="0" collapsed="false">
      <c r="A2710" s="190"/>
      <c r="D2710" s="232"/>
      <c r="E2710" s="176"/>
      <c r="F2710" s="178"/>
      <c r="G2710" s="178"/>
      <c r="H2710" s="403" t="n">
        <v>1</v>
      </c>
      <c r="I2710" s="147"/>
    </row>
    <row r="2711" customFormat="false" ht="15.75" hidden="false" customHeight="true" outlineLevel="0" collapsed="false">
      <c r="A2711" s="190"/>
      <c r="B2711" s="160" t="s">
        <v>1712</v>
      </c>
      <c r="C2711" s="161"/>
      <c r="D2711" s="232"/>
      <c r="E2711" s="176"/>
      <c r="F2711" s="288"/>
      <c r="G2711" s="178"/>
      <c r="H2711" s="209" t="n">
        <f aca="false">ROUND(SUM(H2710),2)</f>
        <v>1</v>
      </c>
      <c r="I2711" s="147"/>
    </row>
    <row r="2712" customFormat="false" ht="15.75" hidden="false" customHeight="true" outlineLevel="0" collapsed="false">
      <c r="A2712" s="190"/>
      <c r="B2712" s="160"/>
      <c r="C2712" s="161"/>
      <c r="D2712" s="232"/>
      <c r="E2712" s="176"/>
      <c r="F2712" s="288"/>
      <c r="G2712" s="178"/>
      <c r="H2712" s="209"/>
      <c r="I2712" s="147"/>
    </row>
    <row r="2713" customFormat="false" ht="36" hidden="false" customHeight="true" outlineLevel="0" collapsed="false">
      <c r="A2713" s="408" t="s">
        <v>1762</v>
      </c>
      <c r="B2713" s="168" t="s">
        <v>719</v>
      </c>
      <c r="C2713" s="399" t="s">
        <v>1657</v>
      </c>
      <c r="D2713" s="232" t="n">
        <f aca="false">H2716</f>
        <v>15</v>
      </c>
      <c r="E2713" s="176"/>
      <c r="F2713" s="288"/>
      <c r="G2713" s="178"/>
      <c r="H2713" s="209"/>
      <c r="I2713" s="147"/>
    </row>
    <row r="2714" customFormat="false" ht="15.75" hidden="false" customHeight="true" outlineLevel="0" collapsed="false">
      <c r="A2714" s="190"/>
      <c r="B2714" s="234"/>
      <c r="D2714" s="149"/>
      <c r="E2714" s="176"/>
      <c r="F2714" s="187"/>
      <c r="G2714" s="178"/>
      <c r="H2714" s="176" t="s">
        <v>1726</v>
      </c>
      <c r="I2714" s="147"/>
    </row>
    <row r="2715" customFormat="false" ht="15.75" hidden="false" customHeight="true" outlineLevel="0" collapsed="false">
      <c r="A2715" s="190"/>
      <c r="D2715" s="149"/>
      <c r="E2715" s="176"/>
      <c r="F2715" s="178"/>
      <c r="G2715" s="178"/>
      <c r="H2715" s="403" t="n">
        <v>15</v>
      </c>
      <c r="I2715" s="147"/>
    </row>
    <row r="2716" customFormat="false" ht="15.75" hidden="false" customHeight="true" outlineLevel="0" collapsed="false">
      <c r="A2716" s="190"/>
      <c r="B2716" s="160" t="s">
        <v>1712</v>
      </c>
      <c r="C2716" s="161"/>
      <c r="D2716" s="251"/>
      <c r="E2716" s="176"/>
      <c r="F2716" s="288"/>
      <c r="G2716" s="178"/>
      <c r="H2716" s="209" t="n">
        <f aca="false">ROUND(SUM(H2715),2)</f>
        <v>15</v>
      </c>
      <c r="I2716" s="147"/>
    </row>
    <row r="2717" customFormat="false" ht="15.75" hidden="false" customHeight="true" outlineLevel="0" collapsed="false">
      <c r="A2717" s="190"/>
      <c r="B2717" s="160"/>
      <c r="C2717" s="161"/>
      <c r="D2717" s="251"/>
      <c r="E2717" s="176"/>
      <c r="F2717" s="288"/>
      <c r="G2717" s="178"/>
      <c r="H2717" s="209"/>
      <c r="I2717" s="147"/>
    </row>
    <row r="2718" customFormat="false" ht="24.75" hidden="false" customHeight="true" outlineLevel="0" collapsed="false">
      <c r="A2718" s="150" t="s">
        <v>720</v>
      </c>
      <c r="B2718" s="168" t="s">
        <v>721</v>
      </c>
      <c r="C2718" s="152"/>
      <c r="D2718" s="149"/>
      <c r="E2718" s="149"/>
      <c r="F2718" s="152"/>
      <c r="G2718" s="180"/>
      <c r="H2718" s="208"/>
      <c r="I2718" s="147"/>
    </row>
    <row r="2719" customFormat="false" ht="30.75" hidden="false" customHeight="true" outlineLevel="0" collapsed="false">
      <c r="A2719" s="142" t="s">
        <v>722</v>
      </c>
      <c r="B2719" s="168" t="s">
        <v>479</v>
      </c>
      <c r="C2719" s="382"/>
      <c r="D2719" s="385"/>
      <c r="E2719" s="176"/>
      <c r="F2719" s="381"/>
      <c r="G2719" s="402"/>
      <c r="H2719" s="383"/>
      <c r="I2719" s="147"/>
    </row>
    <row r="2720" customFormat="false" ht="43.5" hidden="false" customHeight="true" outlineLevel="0" collapsed="false">
      <c r="A2720" s="142" t="s">
        <v>734</v>
      </c>
      <c r="B2720" s="168" t="s">
        <v>724</v>
      </c>
      <c r="C2720" s="399" t="s">
        <v>1364</v>
      </c>
      <c r="D2720" s="385" t="n">
        <f aca="false">H2722</f>
        <v>6</v>
      </c>
      <c r="E2720" s="176"/>
      <c r="F2720" s="381"/>
      <c r="G2720" s="402"/>
      <c r="H2720" s="383"/>
      <c r="I2720" s="147"/>
    </row>
    <row r="2721" customFormat="false" ht="15.75" hidden="false" customHeight="true" outlineLevel="0" collapsed="false">
      <c r="A2721" s="233" t="s">
        <v>1560</v>
      </c>
      <c r="B2721" s="234"/>
      <c r="D2721" s="149"/>
      <c r="E2721" s="176"/>
      <c r="F2721" s="187"/>
      <c r="G2721" s="178"/>
      <c r="H2721" s="176" t="s">
        <v>1703</v>
      </c>
      <c r="I2721" s="147"/>
    </row>
    <row r="2722" customFormat="false" ht="15.75" hidden="false" customHeight="true" outlineLevel="0" collapsed="false">
      <c r="D2722" s="149"/>
      <c r="E2722" s="176"/>
      <c r="F2722" s="178"/>
      <c r="G2722" s="178"/>
      <c r="H2722" s="403" t="n">
        <v>6</v>
      </c>
      <c r="I2722" s="147"/>
    </row>
    <row r="2723" customFormat="false" ht="15" hidden="false" customHeight="false" outlineLevel="0" collapsed="false">
      <c r="A2723" s="190"/>
      <c r="B2723" s="160" t="s">
        <v>1712</v>
      </c>
      <c r="C2723" s="161"/>
      <c r="D2723" s="251"/>
      <c r="E2723" s="176"/>
      <c r="F2723" s="288"/>
      <c r="G2723" s="178"/>
      <c r="H2723" s="209" t="n">
        <f aca="false">ROUND(SUM(H2722),2)</f>
        <v>6</v>
      </c>
      <c r="I2723" s="147"/>
    </row>
    <row r="2724" customFormat="false" ht="15.75" hidden="false" customHeight="true" outlineLevel="0" collapsed="false">
      <c r="D2724" s="149"/>
      <c r="E2724" s="176"/>
      <c r="F2724" s="196"/>
      <c r="G2724" s="246"/>
      <c r="H2724" s="270"/>
      <c r="I2724" s="147"/>
    </row>
    <row r="2725" customFormat="false" ht="32.25" hidden="false" customHeight="true" outlineLevel="0" collapsed="false">
      <c r="A2725" s="142" t="s">
        <v>736</v>
      </c>
      <c r="B2725" s="168" t="s">
        <v>726</v>
      </c>
      <c r="C2725" s="399" t="s">
        <v>1364</v>
      </c>
      <c r="D2725" s="385" t="n">
        <f aca="false">H2727</f>
        <v>66</v>
      </c>
      <c r="E2725" s="176"/>
      <c r="F2725" s="381"/>
      <c r="G2725" s="402"/>
      <c r="H2725" s="383"/>
      <c r="I2725" s="147"/>
    </row>
    <row r="2726" customFormat="false" ht="15.75" hidden="false" customHeight="true" outlineLevel="0" collapsed="false">
      <c r="A2726" s="233" t="s">
        <v>1560</v>
      </c>
      <c r="B2726" s="234"/>
      <c r="D2726" s="149"/>
      <c r="E2726" s="176"/>
      <c r="F2726" s="187"/>
      <c r="G2726" s="178"/>
      <c r="H2726" s="176" t="s">
        <v>1703</v>
      </c>
      <c r="I2726" s="147"/>
    </row>
    <row r="2727" customFormat="false" ht="15.75" hidden="false" customHeight="true" outlineLevel="0" collapsed="false">
      <c r="D2727" s="149"/>
      <c r="E2727" s="176"/>
      <c r="F2727" s="178"/>
      <c r="G2727" s="178"/>
      <c r="H2727" s="403" t="n">
        <v>66</v>
      </c>
      <c r="I2727" s="147"/>
    </row>
    <row r="2728" customFormat="false" ht="15.75" hidden="false" customHeight="true" outlineLevel="0" collapsed="false">
      <c r="A2728" s="190"/>
      <c r="B2728" s="160" t="s">
        <v>1712</v>
      </c>
      <c r="C2728" s="161"/>
      <c r="D2728" s="251"/>
      <c r="E2728" s="176"/>
      <c r="F2728" s="288"/>
      <c r="G2728" s="178"/>
      <c r="H2728" s="209" t="n">
        <f aca="false">ROUND(SUM(H2727:H2727),2)</f>
        <v>66</v>
      </c>
      <c r="I2728" s="147"/>
    </row>
    <row r="2729" customFormat="false" ht="15.75" hidden="false" customHeight="true" outlineLevel="0" collapsed="false">
      <c r="A2729" s="190"/>
      <c r="B2729" s="160"/>
      <c r="C2729" s="161"/>
      <c r="D2729" s="251"/>
      <c r="E2729" s="176"/>
      <c r="F2729" s="288"/>
      <c r="G2729" s="178"/>
      <c r="H2729" s="209"/>
      <c r="I2729" s="147"/>
    </row>
    <row r="2730" customFormat="false" ht="36" hidden="false" customHeight="true" outlineLevel="0" collapsed="false">
      <c r="A2730" s="142" t="s">
        <v>1763</v>
      </c>
      <c r="B2730" s="168" t="s">
        <v>728</v>
      </c>
      <c r="C2730" s="399" t="s">
        <v>1369</v>
      </c>
      <c r="D2730" s="385" t="n">
        <f aca="false">H2732</f>
        <v>4</v>
      </c>
      <c r="E2730" s="176"/>
      <c r="F2730" s="381"/>
      <c r="G2730" s="402"/>
      <c r="H2730" s="383"/>
      <c r="I2730" s="147"/>
    </row>
    <row r="2731" customFormat="false" ht="15.75" hidden="false" customHeight="true" outlineLevel="0" collapsed="false">
      <c r="A2731" s="233" t="s">
        <v>1560</v>
      </c>
      <c r="B2731" s="234"/>
      <c r="D2731" s="149"/>
      <c r="E2731" s="176"/>
      <c r="F2731" s="187"/>
      <c r="G2731" s="178"/>
      <c r="H2731" s="176" t="s">
        <v>1703</v>
      </c>
      <c r="I2731" s="147"/>
    </row>
    <row r="2732" customFormat="false" ht="15.75" hidden="false" customHeight="true" outlineLevel="0" collapsed="false">
      <c r="D2732" s="149"/>
      <c r="E2732" s="176"/>
      <c r="F2732" s="178"/>
      <c r="G2732" s="178"/>
      <c r="H2732" s="403" t="n">
        <v>4</v>
      </c>
      <c r="I2732" s="147"/>
    </row>
    <row r="2733" customFormat="false" ht="15.75" hidden="false" customHeight="true" outlineLevel="0" collapsed="false">
      <c r="A2733" s="190"/>
      <c r="B2733" s="160" t="s">
        <v>1712</v>
      </c>
      <c r="C2733" s="161"/>
      <c r="D2733" s="251"/>
      <c r="E2733" s="176"/>
      <c r="F2733" s="288"/>
      <c r="G2733" s="178"/>
      <c r="H2733" s="209" t="n">
        <f aca="false">ROUND(SUM(H2732),2)</f>
        <v>4</v>
      </c>
      <c r="I2733" s="147"/>
    </row>
    <row r="2734" customFormat="false" ht="15.75" hidden="false" customHeight="true" outlineLevel="0" collapsed="false">
      <c r="A2734" s="190"/>
      <c r="B2734" s="160"/>
      <c r="C2734" s="161"/>
      <c r="D2734" s="251"/>
      <c r="E2734" s="176"/>
      <c r="F2734" s="288"/>
      <c r="G2734" s="178"/>
      <c r="H2734" s="209"/>
      <c r="I2734" s="147"/>
    </row>
    <row r="2735" customFormat="false" ht="36" hidden="false" customHeight="true" outlineLevel="0" collapsed="false">
      <c r="A2735" s="142" t="s">
        <v>1764</v>
      </c>
      <c r="B2735" s="168" t="s">
        <v>730</v>
      </c>
      <c r="C2735" s="399" t="s">
        <v>1369</v>
      </c>
      <c r="D2735" s="385" t="n">
        <f aca="false">H2737</f>
        <v>127</v>
      </c>
      <c r="E2735" s="176"/>
      <c r="F2735" s="381"/>
      <c r="G2735" s="402"/>
      <c r="H2735" s="383"/>
      <c r="I2735" s="147"/>
    </row>
    <row r="2736" customFormat="false" ht="15.75" hidden="false" customHeight="true" outlineLevel="0" collapsed="false">
      <c r="A2736" s="233" t="s">
        <v>1560</v>
      </c>
      <c r="B2736" s="234"/>
      <c r="D2736" s="149"/>
      <c r="E2736" s="176"/>
      <c r="F2736" s="187"/>
      <c r="G2736" s="178"/>
      <c r="H2736" s="176" t="s">
        <v>1703</v>
      </c>
      <c r="I2736" s="147"/>
    </row>
    <row r="2737" customFormat="false" ht="15.75" hidden="false" customHeight="true" outlineLevel="0" collapsed="false">
      <c r="D2737" s="149"/>
      <c r="E2737" s="176"/>
      <c r="F2737" s="178"/>
      <c r="G2737" s="178"/>
      <c r="H2737" s="403" t="n">
        <v>127</v>
      </c>
      <c r="I2737" s="147"/>
    </row>
    <row r="2738" customFormat="false" ht="15.75" hidden="false" customHeight="true" outlineLevel="0" collapsed="false">
      <c r="A2738" s="190"/>
      <c r="B2738" s="160" t="s">
        <v>1712</v>
      </c>
      <c r="C2738" s="161"/>
      <c r="D2738" s="251"/>
      <c r="E2738" s="176"/>
      <c r="F2738" s="288"/>
      <c r="G2738" s="178"/>
      <c r="H2738" s="209" t="n">
        <f aca="false">ROUND(SUM(H2737),2)</f>
        <v>127</v>
      </c>
      <c r="I2738" s="147"/>
    </row>
    <row r="2739" customFormat="false" ht="15.75" hidden="false" customHeight="true" outlineLevel="0" collapsed="false">
      <c r="A2739" s="190"/>
      <c r="B2739" s="160"/>
      <c r="C2739" s="161"/>
      <c r="D2739" s="251"/>
      <c r="E2739" s="176"/>
      <c r="F2739" s="288"/>
      <c r="G2739" s="178"/>
      <c r="H2739" s="209"/>
      <c r="I2739" s="147"/>
    </row>
    <row r="2740" customFormat="false" ht="36" hidden="false" customHeight="true" outlineLevel="0" collapsed="false">
      <c r="A2740" s="142" t="s">
        <v>1765</v>
      </c>
      <c r="B2740" s="168" t="s">
        <v>491</v>
      </c>
      <c r="C2740" s="399" t="s">
        <v>1364</v>
      </c>
      <c r="D2740" s="385" t="n">
        <f aca="false">H2742</f>
        <v>3</v>
      </c>
      <c r="E2740" s="176"/>
      <c r="F2740" s="381"/>
      <c r="G2740" s="402"/>
      <c r="H2740" s="383"/>
      <c r="I2740" s="147"/>
    </row>
    <row r="2741" customFormat="false" ht="15.75" hidden="false" customHeight="true" outlineLevel="0" collapsed="false">
      <c r="A2741" s="233" t="s">
        <v>1560</v>
      </c>
      <c r="B2741" s="234"/>
      <c r="D2741" s="149"/>
      <c r="E2741" s="176"/>
      <c r="F2741" s="187"/>
      <c r="G2741" s="178"/>
      <c r="H2741" s="176" t="s">
        <v>1703</v>
      </c>
      <c r="I2741" s="147"/>
    </row>
    <row r="2742" customFormat="false" ht="15.75" hidden="false" customHeight="true" outlineLevel="0" collapsed="false">
      <c r="D2742" s="149"/>
      <c r="E2742" s="176"/>
      <c r="F2742" s="178"/>
      <c r="G2742" s="178"/>
      <c r="H2742" s="403" t="n">
        <v>3</v>
      </c>
      <c r="I2742" s="147"/>
    </row>
    <row r="2743" customFormat="false" ht="15.75" hidden="false" customHeight="true" outlineLevel="0" collapsed="false">
      <c r="A2743" s="190"/>
      <c r="B2743" s="160" t="s">
        <v>1712</v>
      </c>
      <c r="C2743" s="161"/>
      <c r="D2743" s="251"/>
      <c r="E2743" s="176"/>
      <c r="F2743" s="288"/>
      <c r="G2743" s="178"/>
      <c r="H2743" s="209" t="n">
        <f aca="false">ROUND(SUM(H2742),2)</f>
        <v>3</v>
      </c>
      <c r="I2743" s="147"/>
    </row>
    <row r="2744" customFormat="false" ht="15.75" hidden="false" customHeight="true" outlineLevel="0" collapsed="false">
      <c r="A2744" s="190"/>
      <c r="B2744" s="160"/>
      <c r="C2744" s="161"/>
      <c r="D2744" s="251"/>
      <c r="E2744" s="176"/>
      <c r="F2744" s="288"/>
      <c r="G2744" s="178"/>
      <c r="H2744" s="209"/>
      <c r="I2744" s="147"/>
    </row>
    <row r="2745" customFormat="false" ht="36" hidden="false" customHeight="true" outlineLevel="0" collapsed="false">
      <c r="A2745" s="142" t="s">
        <v>1766</v>
      </c>
      <c r="B2745" s="168" t="s">
        <v>493</v>
      </c>
      <c r="C2745" s="399" t="s">
        <v>1364</v>
      </c>
      <c r="D2745" s="385" t="n">
        <f aca="false">H2747</f>
        <v>1</v>
      </c>
      <c r="E2745" s="176"/>
      <c r="F2745" s="381"/>
      <c r="G2745" s="402"/>
      <c r="H2745" s="383"/>
      <c r="I2745" s="147"/>
    </row>
    <row r="2746" customFormat="false" ht="15.75" hidden="false" customHeight="true" outlineLevel="0" collapsed="false">
      <c r="A2746" s="233" t="s">
        <v>1560</v>
      </c>
      <c r="B2746" s="234"/>
      <c r="D2746" s="149"/>
      <c r="E2746" s="176"/>
      <c r="F2746" s="187"/>
      <c r="G2746" s="178"/>
      <c r="H2746" s="176" t="s">
        <v>1703</v>
      </c>
      <c r="I2746" s="147"/>
    </row>
    <row r="2747" customFormat="false" ht="15.75" hidden="false" customHeight="true" outlineLevel="0" collapsed="false">
      <c r="D2747" s="149"/>
      <c r="E2747" s="176"/>
      <c r="F2747" s="178"/>
      <c r="G2747" s="178"/>
      <c r="H2747" s="403" t="n">
        <v>1</v>
      </c>
      <c r="I2747" s="147"/>
    </row>
    <row r="2748" customFormat="false" ht="15.75" hidden="false" customHeight="true" outlineLevel="0" collapsed="false">
      <c r="A2748" s="190"/>
      <c r="B2748" s="160" t="s">
        <v>1712</v>
      </c>
      <c r="C2748" s="161"/>
      <c r="D2748" s="251"/>
      <c r="E2748" s="176"/>
      <c r="F2748" s="288"/>
      <c r="G2748" s="178"/>
      <c r="H2748" s="209" t="n">
        <f aca="false">ROUND(SUM(H2747),2)</f>
        <v>1</v>
      </c>
      <c r="I2748" s="147"/>
    </row>
    <row r="2749" customFormat="false" ht="15.75" hidden="false" customHeight="true" outlineLevel="0" collapsed="false">
      <c r="A2749" s="190"/>
      <c r="B2749" s="160"/>
      <c r="C2749" s="161"/>
      <c r="D2749" s="251"/>
      <c r="E2749" s="176"/>
      <c r="F2749" s="288"/>
      <c r="G2749" s="178"/>
      <c r="H2749" s="209"/>
      <c r="I2749" s="147"/>
    </row>
    <row r="2750" customFormat="false" ht="15.75" hidden="false" customHeight="true" outlineLevel="0" collapsed="false">
      <c r="A2750" s="142" t="s">
        <v>733</v>
      </c>
      <c r="B2750" s="168" t="s">
        <v>503</v>
      </c>
      <c r="C2750" s="161"/>
      <c r="D2750" s="251"/>
      <c r="E2750" s="176"/>
      <c r="F2750" s="288"/>
      <c r="G2750" s="178"/>
      <c r="H2750" s="209"/>
      <c r="I2750" s="147"/>
    </row>
    <row r="2751" customFormat="false" ht="58.5" hidden="false" customHeight="true" outlineLevel="0" collapsed="false">
      <c r="A2751" s="408" t="s">
        <v>1767</v>
      </c>
      <c r="B2751" s="168" t="s">
        <v>735</v>
      </c>
      <c r="C2751" s="399" t="s">
        <v>1657</v>
      </c>
      <c r="D2751" s="385" t="n">
        <f aca="false">H2753</f>
        <v>205</v>
      </c>
      <c r="E2751" s="176"/>
      <c r="F2751" s="381"/>
      <c r="G2751" s="402"/>
      <c r="H2751" s="383"/>
      <c r="I2751" s="147"/>
    </row>
    <row r="2752" customFormat="false" ht="15.75" hidden="false" customHeight="true" outlineLevel="0" collapsed="false">
      <c r="A2752" s="233" t="s">
        <v>1560</v>
      </c>
      <c r="B2752" s="234"/>
      <c r="D2752" s="149"/>
      <c r="E2752" s="176"/>
      <c r="F2752" s="187"/>
      <c r="G2752" s="178"/>
      <c r="H2752" s="176" t="s">
        <v>1726</v>
      </c>
      <c r="I2752" s="147"/>
    </row>
    <row r="2753" customFormat="false" ht="15.75" hidden="false" customHeight="true" outlineLevel="0" collapsed="false">
      <c r="D2753" s="149"/>
      <c r="E2753" s="176"/>
      <c r="F2753" s="178"/>
      <c r="G2753" s="178"/>
      <c r="H2753" s="403" t="n">
        <v>205</v>
      </c>
      <c r="I2753" s="147"/>
    </row>
    <row r="2754" customFormat="false" ht="15.75" hidden="false" customHeight="true" outlineLevel="0" collapsed="false">
      <c r="A2754" s="190"/>
      <c r="B2754" s="160" t="s">
        <v>1712</v>
      </c>
      <c r="C2754" s="161"/>
      <c r="D2754" s="251"/>
      <c r="E2754" s="176"/>
      <c r="F2754" s="288"/>
      <c r="G2754" s="178"/>
      <c r="H2754" s="209" t="n">
        <f aca="false">ROUND(SUM(H2753),2)</f>
        <v>205</v>
      </c>
      <c r="I2754" s="147"/>
    </row>
    <row r="2755" customFormat="false" ht="15.75" hidden="false" customHeight="true" outlineLevel="0" collapsed="false">
      <c r="A2755" s="190"/>
      <c r="B2755" s="160"/>
      <c r="C2755" s="161"/>
      <c r="D2755" s="251"/>
      <c r="E2755" s="176"/>
      <c r="F2755" s="288"/>
      <c r="G2755" s="178"/>
      <c r="H2755" s="209"/>
      <c r="I2755" s="147"/>
    </row>
    <row r="2756" customFormat="false" ht="36" hidden="false" customHeight="true" outlineLevel="0" collapsed="false">
      <c r="A2756" s="408" t="s">
        <v>1768</v>
      </c>
      <c r="B2756" s="168" t="s">
        <v>521</v>
      </c>
      <c r="C2756" s="399" t="s">
        <v>1657</v>
      </c>
      <c r="D2756" s="385" t="n">
        <f aca="false">H2758</f>
        <v>380</v>
      </c>
      <c r="E2756" s="176"/>
      <c r="F2756" s="381"/>
      <c r="G2756" s="402"/>
      <c r="H2756" s="383"/>
      <c r="I2756" s="147"/>
    </row>
    <row r="2757" customFormat="false" ht="15.75" hidden="false" customHeight="true" outlineLevel="0" collapsed="false">
      <c r="A2757" s="233" t="s">
        <v>1560</v>
      </c>
      <c r="B2757" s="234"/>
      <c r="D2757" s="149"/>
      <c r="E2757" s="176"/>
      <c r="F2757" s="187"/>
      <c r="G2757" s="178"/>
      <c r="H2757" s="176" t="s">
        <v>1726</v>
      </c>
      <c r="I2757" s="147"/>
    </row>
    <row r="2758" customFormat="false" ht="15.75" hidden="false" customHeight="true" outlineLevel="0" collapsed="false">
      <c r="D2758" s="149"/>
      <c r="E2758" s="176"/>
      <c r="F2758" s="178"/>
      <c r="G2758" s="178"/>
      <c r="H2758" s="403" t="n">
        <v>380</v>
      </c>
      <c r="I2758" s="147"/>
    </row>
    <row r="2759" customFormat="false" ht="15.75" hidden="false" customHeight="true" outlineLevel="0" collapsed="false">
      <c r="A2759" s="190"/>
      <c r="B2759" s="160" t="s">
        <v>1712</v>
      </c>
      <c r="C2759" s="161"/>
      <c r="D2759" s="251"/>
      <c r="E2759" s="176"/>
      <c r="F2759" s="288"/>
      <c r="G2759" s="178"/>
      <c r="H2759" s="209" t="n">
        <f aca="false">ROUND(SUM(H2758),2)</f>
        <v>380</v>
      </c>
      <c r="I2759" s="147"/>
    </row>
    <row r="2760" customFormat="false" ht="15.75" hidden="false" customHeight="true" outlineLevel="0" collapsed="false">
      <c r="A2760" s="190"/>
      <c r="B2760" s="160"/>
      <c r="C2760" s="161"/>
      <c r="D2760" s="251"/>
      <c r="E2760" s="176"/>
      <c r="F2760" s="288"/>
      <c r="G2760" s="178"/>
      <c r="H2760" s="209"/>
      <c r="I2760" s="147"/>
    </row>
    <row r="2761" customFormat="false" ht="15.75" hidden="false" customHeight="true" outlineLevel="0" collapsed="false">
      <c r="A2761" s="408" t="s">
        <v>1769</v>
      </c>
      <c r="B2761" s="168" t="s">
        <v>567</v>
      </c>
      <c r="C2761" s="161"/>
      <c r="D2761" s="251"/>
      <c r="E2761" s="176"/>
      <c r="F2761" s="288"/>
      <c r="G2761" s="178"/>
      <c r="H2761" s="209"/>
      <c r="I2761" s="147"/>
    </row>
    <row r="2762" customFormat="false" ht="29.25" hidden="false" customHeight="true" outlineLevel="0" collapsed="false">
      <c r="A2762" s="408" t="s">
        <v>1770</v>
      </c>
      <c r="B2762" s="168" t="s">
        <v>739</v>
      </c>
      <c r="C2762" s="399" t="s">
        <v>1657</v>
      </c>
      <c r="D2762" s="385" t="n">
        <f aca="false">H2764</f>
        <v>745</v>
      </c>
      <c r="E2762" s="176"/>
      <c r="F2762" s="381"/>
      <c r="G2762" s="402"/>
      <c r="H2762" s="383"/>
      <c r="I2762" s="147"/>
    </row>
    <row r="2763" customFormat="false" ht="15.75" hidden="false" customHeight="true" outlineLevel="0" collapsed="false">
      <c r="A2763" s="233" t="s">
        <v>1560</v>
      </c>
      <c r="B2763" s="234"/>
      <c r="D2763" s="149"/>
      <c r="E2763" s="176"/>
      <c r="F2763" s="187"/>
      <c r="G2763" s="178"/>
      <c r="H2763" s="176" t="s">
        <v>1726</v>
      </c>
      <c r="I2763" s="147"/>
    </row>
    <row r="2764" customFormat="false" ht="15.75" hidden="false" customHeight="true" outlineLevel="0" collapsed="false">
      <c r="D2764" s="149"/>
      <c r="E2764" s="176"/>
      <c r="F2764" s="178"/>
      <c r="G2764" s="178"/>
      <c r="H2764" s="403" t="n">
        <v>745</v>
      </c>
      <c r="I2764" s="147"/>
    </row>
    <row r="2765" customFormat="false" ht="15.75" hidden="false" customHeight="true" outlineLevel="0" collapsed="false">
      <c r="A2765" s="190"/>
      <c r="B2765" s="160" t="s">
        <v>1712</v>
      </c>
      <c r="C2765" s="161"/>
      <c r="D2765" s="251"/>
      <c r="E2765" s="176"/>
      <c r="F2765" s="288"/>
      <c r="G2765" s="178"/>
      <c r="H2765" s="209" t="n">
        <f aca="false">ROUND(SUM(H2764),2)</f>
        <v>745</v>
      </c>
      <c r="I2765" s="147"/>
    </row>
    <row r="2766" customFormat="false" ht="15.75" hidden="false" customHeight="true" outlineLevel="0" collapsed="false">
      <c r="A2766" s="190"/>
      <c r="B2766" s="160"/>
      <c r="C2766" s="161"/>
      <c r="D2766" s="251"/>
      <c r="E2766" s="176"/>
      <c r="F2766" s="288"/>
      <c r="G2766" s="178"/>
      <c r="H2766" s="209"/>
      <c r="I2766" s="147"/>
    </row>
    <row r="2767" customFormat="false" ht="29.25" hidden="false" customHeight="true" outlineLevel="0" collapsed="false">
      <c r="A2767" s="408" t="s">
        <v>1771</v>
      </c>
      <c r="B2767" s="168" t="s">
        <v>741</v>
      </c>
      <c r="C2767" s="399" t="s">
        <v>1657</v>
      </c>
      <c r="D2767" s="385" t="n">
        <f aca="false">H2769</f>
        <v>145</v>
      </c>
      <c r="E2767" s="176"/>
      <c r="F2767" s="381"/>
      <c r="G2767" s="402"/>
      <c r="H2767" s="383"/>
      <c r="I2767" s="147"/>
    </row>
    <row r="2768" customFormat="false" ht="15.75" hidden="false" customHeight="true" outlineLevel="0" collapsed="false">
      <c r="A2768" s="233" t="s">
        <v>1560</v>
      </c>
      <c r="B2768" s="234"/>
      <c r="D2768" s="149"/>
      <c r="E2768" s="176"/>
      <c r="F2768" s="187"/>
      <c r="G2768" s="178"/>
      <c r="H2768" s="176" t="s">
        <v>1726</v>
      </c>
      <c r="I2768" s="147"/>
    </row>
    <row r="2769" customFormat="false" ht="15.75" hidden="false" customHeight="true" outlineLevel="0" collapsed="false">
      <c r="D2769" s="149"/>
      <c r="E2769" s="176"/>
      <c r="F2769" s="178"/>
      <c r="G2769" s="178"/>
      <c r="H2769" s="403" t="n">
        <v>145</v>
      </c>
      <c r="I2769" s="147"/>
    </row>
    <row r="2770" customFormat="false" ht="15.75" hidden="false" customHeight="true" outlineLevel="0" collapsed="false">
      <c r="A2770" s="190"/>
      <c r="B2770" s="160" t="s">
        <v>1712</v>
      </c>
      <c r="C2770" s="161"/>
      <c r="D2770" s="251"/>
      <c r="E2770" s="176"/>
      <c r="F2770" s="288"/>
      <c r="G2770" s="178"/>
      <c r="H2770" s="209" t="n">
        <f aca="false">ROUND(SUM(H2769),2)</f>
        <v>145</v>
      </c>
      <c r="I2770" s="147"/>
    </row>
    <row r="2771" customFormat="false" ht="15.75" hidden="false" customHeight="true" outlineLevel="0" collapsed="false">
      <c r="A2771" s="190"/>
      <c r="B2771" s="160"/>
      <c r="C2771" s="161"/>
      <c r="D2771" s="251"/>
      <c r="E2771" s="176"/>
      <c r="F2771" s="288"/>
      <c r="G2771" s="178"/>
      <c r="H2771" s="209"/>
      <c r="I2771" s="147"/>
    </row>
    <row r="2772" customFormat="false" ht="15.75" hidden="false" customHeight="true" outlineLevel="0" collapsed="false">
      <c r="A2772" s="408" t="s">
        <v>1772</v>
      </c>
      <c r="B2772" s="168" t="s">
        <v>698</v>
      </c>
      <c r="C2772" s="161"/>
      <c r="D2772" s="251"/>
      <c r="E2772" s="176"/>
      <c r="F2772" s="288"/>
      <c r="G2772" s="178"/>
      <c r="H2772" s="209"/>
      <c r="I2772" s="147"/>
    </row>
    <row r="2773" customFormat="false" ht="51.75" hidden="false" customHeight="true" outlineLevel="0" collapsed="false">
      <c r="A2773" s="408" t="s">
        <v>1773</v>
      </c>
      <c r="B2773" s="168" t="s">
        <v>744</v>
      </c>
      <c r="C2773" s="399" t="s">
        <v>1364</v>
      </c>
      <c r="D2773" s="385" t="n">
        <f aca="false">H2775</f>
        <v>1</v>
      </c>
      <c r="E2773" s="176"/>
      <c r="F2773" s="381"/>
      <c r="G2773" s="402"/>
      <c r="H2773" s="383"/>
      <c r="I2773" s="147"/>
    </row>
    <row r="2774" customFormat="false" ht="15.75" hidden="false" customHeight="true" outlineLevel="0" collapsed="false">
      <c r="A2774" s="233" t="s">
        <v>1560</v>
      </c>
      <c r="B2774" s="234"/>
      <c r="D2774" s="149"/>
      <c r="E2774" s="176"/>
      <c r="F2774" s="187"/>
      <c r="G2774" s="178"/>
      <c r="H2774" s="176" t="s">
        <v>1703</v>
      </c>
      <c r="I2774" s="147"/>
    </row>
    <row r="2775" customFormat="false" ht="15.75" hidden="false" customHeight="true" outlineLevel="0" collapsed="false">
      <c r="D2775" s="149"/>
      <c r="E2775" s="176"/>
      <c r="F2775" s="178"/>
      <c r="G2775" s="178"/>
      <c r="H2775" s="403" t="n">
        <v>1</v>
      </c>
      <c r="I2775" s="147"/>
    </row>
    <row r="2776" customFormat="false" ht="15.75" hidden="false" customHeight="true" outlineLevel="0" collapsed="false">
      <c r="A2776" s="190"/>
      <c r="B2776" s="160" t="s">
        <v>1712</v>
      </c>
      <c r="C2776" s="161"/>
      <c r="D2776" s="251"/>
      <c r="E2776" s="176"/>
      <c r="F2776" s="288"/>
      <c r="G2776" s="178"/>
      <c r="H2776" s="209" t="n">
        <f aca="false">ROUND(SUM(H2775),2)</f>
        <v>1</v>
      </c>
      <c r="I2776" s="147"/>
    </row>
    <row r="2777" customFormat="false" ht="15.75" hidden="false" customHeight="true" outlineLevel="0" collapsed="false">
      <c r="A2777" s="190"/>
      <c r="B2777" s="160"/>
      <c r="C2777" s="161"/>
      <c r="D2777" s="251"/>
      <c r="E2777" s="176"/>
      <c r="F2777" s="288"/>
      <c r="G2777" s="178"/>
      <c r="H2777" s="209"/>
      <c r="I2777" s="147"/>
    </row>
    <row r="2778" customFormat="false" ht="36" hidden="false" customHeight="true" outlineLevel="0" collapsed="false">
      <c r="A2778" s="408" t="s">
        <v>1774</v>
      </c>
      <c r="B2778" s="168" t="s">
        <v>746</v>
      </c>
      <c r="C2778" s="399" t="s">
        <v>1364</v>
      </c>
      <c r="D2778" s="385" t="n">
        <f aca="false">H2780</f>
        <v>4</v>
      </c>
      <c r="E2778" s="176"/>
      <c r="F2778" s="381"/>
      <c r="G2778" s="402"/>
      <c r="H2778" s="383"/>
      <c r="I2778" s="147"/>
    </row>
    <row r="2779" customFormat="false" ht="15.75" hidden="false" customHeight="true" outlineLevel="0" collapsed="false">
      <c r="A2779" s="233" t="s">
        <v>1560</v>
      </c>
      <c r="B2779" s="234"/>
      <c r="D2779" s="149"/>
      <c r="E2779" s="176"/>
      <c r="F2779" s="187"/>
      <c r="G2779" s="178"/>
      <c r="H2779" s="176" t="s">
        <v>1703</v>
      </c>
      <c r="I2779" s="147"/>
    </row>
    <row r="2780" customFormat="false" ht="15.75" hidden="false" customHeight="true" outlineLevel="0" collapsed="false">
      <c r="D2780" s="149"/>
      <c r="E2780" s="176"/>
      <c r="F2780" s="178"/>
      <c r="G2780" s="178"/>
      <c r="H2780" s="403" t="n">
        <v>4</v>
      </c>
      <c r="I2780" s="147"/>
    </row>
    <row r="2781" customFormat="false" ht="15.75" hidden="false" customHeight="true" outlineLevel="0" collapsed="false">
      <c r="A2781" s="190"/>
      <c r="B2781" s="160" t="s">
        <v>1712</v>
      </c>
      <c r="C2781" s="161"/>
      <c r="D2781" s="251"/>
      <c r="E2781" s="176"/>
      <c r="F2781" s="288"/>
      <c r="G2781" s="178"/>
      <c r="H2781" s="209" t="n">
        <f aca="false">ROUND(SUM(H2780),2)</f>
        <v>4</v>
      </c>
      <c r="I2781" s="147"/>
    </row>
    <row r="2782" customFormat="false" ht="15.75" hidden="false" customHeight="true" outlineLevel="0" collapsed="false">
      <c r="A2782" s="190"/>
      <c r="B2782" s="160"/>
      <c r="C2782" s="161"/>
      <c r="D2782" s="251"/>
      <c r="E2782" s="176"/>
      <c r="F2782" s="288"/>
      <c r="G2782" s="178"/>
      <c r="H2782" s="209"/>
      <c r="I2782" s="147"/>
    </row>
    <row r="2783" customFormat="false" ht="36" hidden="false" customHeight="true" outlineLevel="0" collapsed="false">
      <c r="A2783" s="408" t="s">
        <v>1775</v>
      </c>
      <c r="B2783" s="168" t="s">
        <v>748</v>
      </c>
      <c r="C2783" s="399" t="s">
        <v>1364</v>
      </c>
      <c r="D2783" s="385" t="n">
        <f aca="false">H2785</f>
        <v>45</v>
      </c>
      <c r="E2783" s="176"/>
      <c r="F2783" s="381"/>
      <c r="G2783" s="402"/>
      <c r="H2783" s="383"/>
      <c r="I2783" s="147"/>
    </row>
    <row r="2784" customFormat="false" ht="15.75" hidden="false" customHeight="true" outlineLevel="0" collapsed="false">
      <c r="A2784" s="233" t="s">
        <v>1560</v>
      </c>
      <c r="B2784" s="234"/>
      <c r="D2784" s="149"/>
      <c r="E2784" s="176"/>
      <c r="F2784" s="187"/>
      <c r="G2784" s="178"/>
      <c r="H2784" s="176" t="s">
        <v>1703</v>
      </c>
      <c r="I2784" s="147"/>
    </row>
    <row r="2785" customFormat="false" ht="15.75" hidden="false" customHeight="true" outlineLevel="0" collapsed="false">
      <c r="D2785" s="149"/>
      <c r="E2785" s="176"/>
      <c r="F2785" s="178"/>
      <c r="G2785" s="178"/>
      <c r="H2785" s="403" t="n">
        <v>45</v>
      </c>
      <c r="I2785" s="147"/>
    </row>
    <row r="2786" customFormat="false" ht="15.75" hidden="false" customHeight="true" outlineLevel="0" collapsed="false">
      <c r="A2786" s="190"/>
      <c r="B2786" s="160" t="s">
        <v>1712</v>
      </c>
      <c r="C2786" s="161"/>
      <c r="D2786" s="251"/>
      <c r="E2786" s="176"/>
      <c r="F2786" s="288"/>
      <c r="G2786" s="178"/>
      <c r="H2786" s="209" t="n">
        <f aca="false">ROUND(SUM(H2785),2)</f>
        <v>45</v>
      </c>
      <c r="I2786" s="147"/>
    </row>
    <row r="2787" customFormat="false" ht="15.75" hidden="false" customHeight="true" outlineLevel="0" collapsed="false">
      <c r="A2787" s="190"/>
      <c r="B2787" s="160"/>
      <c r="C2787" s="161"/>
      <c r="D2787" s="251"/>
      <c r="E2787" s="176"/>
      <c r="F2787" s="288"/>
      <c r="G2787" s="178"/>
      <c r="H2787" s="209"/>
      <c r="I2787" s="147"/>
    </row>
    <row r="2788" customFormat="false" ht="36" hidden="false" customHeight="true" outlineLevel="0" collapsed="false">
      <c r="A2788" s="408" t="s">
        <v>1776</v>
      </c>
      <c r="B2788" s="168" t="s">
        <v>750</v>
      </c>
      <c r="C2788" s="399" t="s">
        <v>1369</v>
      </c>
      <c r="D2788" s="385" t="n">
        <f aca="false">H2790</f>
        <v>4</v>
      </c>
      <c r="E2788" s="176"/>
      <c r="F2788" s="381"/>
      <c r="G2788" s="402"/>
      <c r="H2788" s="383"/>
      <c r="I2788" s="147"/>
    </row>
    <row r="2789" customFormat="false" ht="15.75" hidden="false" customHeight="true" outlineLevel="0" collapsed="false">
      <c r="A2789" s="233" t="s">
        <v>1560</v>
      </c>
      <c r="B2789" s="234"/>
      <c r="D2789" s="149"/>
      <c r="E2789" s="176"/>
      <c r="F2789" s="187"/>
      <c r="G2789" s="178"/>
      <c r="H2789" s="176" t="s">
        <v>1703</v>
      </c>
      <c r="I2789" s="147"/>
    </row>
    <row r="2790" customFormat="false" ht="15.75" hidden="false" customHeight="true" outlineLevel="0" collapsed="false">
      <c r="D2790" s="149"/>
      <c r="E2790" s="176"/>
      <c r="F2790" s="178"/>
      <c r="G2790" s="178"/>
      <c r="H2790" s="403" t="n">
        <v>4</v>
      </c>
      <c r="I2790" s="147"/>
    </row>
    <row r="2791" customFormat="false" ht="15.75" hidden="false" customHeight="true" outlineLevel="0" collapsed="false">
      <c r="A2791" s="190"/>
      <c r="B2791" s="160" t="s">
        <v>1712</v>
      </c>
      <c r="C2791" s="161"/>
      <c r="D2791" s="251"/>
      <c r="E2791" s="176"/>
      <c r="F2791" s="288"/>
      <c r="G2791" s="178"/>
      <c r="H2791" s="209" t="n">
        <f aca="false">ROUND(SUM(H2790),2)</f>
        <v>4</v>
      </c>
      <c r="I2791" s="147"/>
    </row>
    <row r="2792" customFormat="false" ht="15.75" hidden="false" customHeight="true" outlineLevel="0" collapsed="false">
      <c r="A2792" s="190"/>
      <c r="B2792" s="160"/>
      <c r="C2792" s="161"/>
      <c r="D2792" s="251"/>
      <c r="E2792" s="176"/>
      <c r="F2792" s="288"/>
      <c r="G2792" s="178"/>
      <c r="H2792" s="209"/>
      <c r="I2792" s="147"/>
    </row>
    <row r="2793" customFormat="false" ht="36" hidden="false" customHeight="true" outlineLevel="0" collapsed="false">
      <c r="A2793" s="408" t="s">
        <v>1777</v>
      </c>
      <c r="B2793" s="168" t="s">
        <v>752</v>
      </c>
      <c r="C2793" s="399" t="s">
        <v>1369</v>
      </c>
      <c r="D2793" s="385" t="n">
        <f aca="false">H2795</f>
        <v>3</v>
      </c>
      <c r="E2793" s="176"/>
      <c r="F2793" s="381"/>
      <c r="G2793" s="402"/>
      <c r="H2793" s="383"/>
      <c r="I2793" s="147"/>
    </row>
    <row r="2794" customFormat="false" ht="15.75" hidden="false" customHeight="true" outlineLevel="0" collapsed="false">
      <c r="A2794" s="233" t="s">
        <v>1560</v>
      </c>
      <c r="B2794" s="234"/>
      <c r="D2794" s="149"/>
      <c r="E2794" s="176"/>
      <c r="F2794" s="187"/>
      <c r="G2794" s="178"/>
      <c r="H2794" s="176" t="s">
        <v>1703</v>
      </c>
      <c r="I2794" s="147"/>
    </row>
    <row r="2795" customFormat="false" ht="15.75" hidden="false" customHeight="true" outlineLevel="0" collapsed="false">
      <c r="D2795" s="149"/>
      <c r="E2795" s="176"/>
      <c r="F2795" s="178"/>
      <c r="G2795" s="178"/>
      <c r="H2795" s="403" t="n">
        <v>3</v>
      </c>
      <c r="I2795" s="147"/>
    </row>
    <row r="2796" customFormat="false" ht="15.75" hidden="false" customHeight="true" outlineLevel="0" collapsed="false">
      <c r="A2796" s="190"/>
      <c r="B2796" s="160" t="s">
        <v>1712</v>
      </c>
      <c r="C2796" s="161"/>
      <c r="D2796" s="251"/>
      <c r="E2796" s="176"/>
      <c r="F2796" s="288"/>
      <c r="G2796" s="178"/>
      <c r="H2796" s="209" t="n">
        <f aca="false">ROUND(SUM(H2795),2)</f>
        <v>3</v>
      </c>
      <c r="I2796" s="147"/>
    </row>
    <row r="2797" customFormat="false" ht="15.75" hidden="false" customHeight="true" outlineLevel="0" collapsed="false">
      <c r="A2797" s="190"/>
      <c r="B2797" s="160"/>
      <c r="C2797" s="161"/>
      <c r="D2797" s="251"/>
      <c r="E2797" s="176"/>
      <c r="F2797" s="288"/>
      <c r="G2797" s="178"/>
      <c r="H2797" s="209"/>
      <c r="I2797" s="147"/>
    </row>
    <row r="2798" customFormat="false" ht="36" hidden="false" customHeight="true" outlineLevel="0" collapsed="false">
      <c r="A2798" s="408" t="s">
        <v>1778</v>
      </c>
      <c r="B2798" s="168" t="s">
        <v>754</v>
      </c>
      <c r="C2798" s="399" t="s">
        <v>1369</v>
      </c>
      <c r="D2798" s="385" t="n">
        <f aca="false">H2800</f>
        <v>25</v>
      </c>
      <c r="E2798" s="176"/>
      <c r="F2798" s="381"/>
      <c r="G2798" s="402"/>
      <c r="H2798" s="383"/>
      <c r="I2798" s="147"/>
    </row>
    <row r="2799" customFormat="false" ht="15.75" hidden="false" customHeight="true" outlineLevel="0" collapsed="false">
      <c r="A2799" s="233" t="s">
        <v>1560</v>
      </c>
      <c r="B2799" s="234"/>
      <c r="D2799" s="149"/>
      <c r="E2799" s="176"/>
      <c r="F2799" s="187"/>
      <c r="G2799" s="178"/>
      <c r="H2799" s="176" t="s">
        <v>1703</v>
      </c>
      <c r="I2799" s="147"/>
    </row>
    <row r="2800" customFormat="false" ht="15.75" hidden="false" customHeight="true" outlineLevel="0" collapsed="false">
      <c r="D2800" s="149"/>
      <c r="E2800" s="176"/>
      <c r="F2800" s="178"/>
      <c r="G2800" s="178"/>
      <c r="H2800" s="403" t="n">
        <v>25</v>
      </c>
      <c r="I2800" s="147"/>
    </row>
    <row r="2801" customFormat="false" ht="18" hidden="false" customHeight="true" outlineLevel="0" collapsed="false">
      <c r="A2801" s="190"/>
      <c r="B2801" s="160" t="s">
        <v>1712</v>
      </c>
      <c r="C2801" s="161"/>
      <c r="D2801" s="251"/>
      <c r="E2801" s="176"/>
      <c r="F2801" s="288"/>
      <c r="G2801" s="178"/>
      <c r="H2801" s="209" t="n">
        <f aca="false">ROUND(SUM(H2800),2)</f>
        <v>25</v>
      </c>
      <c r="I2801" s="147"/>
    </row>
    <row r="2802" customFormat="false" ht="15" hidden="false" customHeight="false" outlineLevel="0" collapsed="false">
      <c r="B2802" s="355"/>
      <c r="D2802" s="149"/>
      <c r="E2802" s="176"/>
      <c r="F2802" s="144"/>
      <c r="G2802" s="180"/>
      <c r="H2802" s="270"/>
      <c r="I2802" s="147"/>
    </row>
    <row r="2803" customFormat="false" ht="15.75" hidden="false" customHeight="true" outlineLevel="0" collapsed="false">
      <c r="A2803" s="410" t="s">
        <v>1779</v>
      </c>
      <c r="B2803" s="168" t="s">
        <v>756</v>
      </c>
      <c r="C2803" s="152"/>
      <c r="D2803" s="149"/>
      <c r="E2803" s="149"/>
      <c r="F2803" s="152"/>
      <c r="G2803" s="180"/>
      <c r="H2803" s="208"/>
      <c r="I2803" s="147"/>
    </row>
    <row r="2804" customFormat="false" ht="15" hidden="false" customHeight="false" outlineLevel="0" collapsed="false">
      <c r="B2804" s="355"/>
      <c r="D2804" s="149"/>
      <c r="E2804" s="176"/>
      <c r="F2804" s="144"/>
      <c r="G2804" s="180"/>
      <c r="H2804" s="270"/>
      <c r="I2804" s="147"/>
    </row>
    <row r="2805" customFormat="false" ht="36" hidden="false" customHeight="true" outlineLevel="0" collapsed="false">
      <c r="A2805" s="142" t="s">
        <v>1780</v>
      </c>
      <c r="B2805" s="168" t="s">
        <v>758</v>
      </c>
      <c r="C2805" s="399" t="s">
        <v>1364</v>
      </c>
      <c r="D2805" s="385" t="n">
        <f aca="false">H2811</f>
        <v>24</v>
      </c>
      <c r="E2805" s="176"/>
      <c r="F2805" s="381"/>
      <c r="G2805" s="402"/>
      <c r="H2805" s="383"/>
      <c r="I2805" s="147"/>
    </row>
    <row r="2806" customFormat="false" ht="15.75" hidden="false" customHeight="true" outlineLevel="0" collapsed="false">
      <c r="A2806" s="233" t="s">
        <v>1560</v>
      </c>
      <c r="B2806" s="234"/>
      <c r="D2806" s="149"/>
      <c r="E2806" s="176"/>
      <c r="F2806" s="187"/>
      <c r="G2806" s="178"/>
      <c r="H2806" s="176" t="s">
        <v>1703</v>
      </c>
      <c r="I2806" s="147"/>
    </row>
    <row r="2807" customFormat="false" ht="15.75" hidden="false" customHeight="true" outlineLevel="0" collapsed="false">
      <c r="A2807" s="233" t="s">
        <v>1781</v>
      </c>
      <c r="B2807" s="234"/>
      <c r="D2807" s="149"/>
      <c r="E2807" s="176"/>
      <c r="F2807" s="187"/>
      <c r="G2807" s="178"/>
      <c r="H2807" s="176" t="n">
        <v>10</v>
      </c>
      <c r="I2807" s="147"/>
    </row>
    <row r="2808" customFormat="false" ht="15.75" hidden="false" customHeight="true" outlineLevel="0" collapsed="false">
      <c r="A2808" s="233" t="s">
        <v>1782</v>
      </c>
      <c r="B2808" s="234"/>
      <c r="D2808" s="149"/>
      <c r="E2808" s="176"/>
      <c r="F2808" s="187"/>
      <c r="G2808" s="178"/>
      <c r="H2808" s="176" t="n">
        <v>7</v>
      </c>
      <c r="I2808" s="147"/>
    </row>
    <row r="2809" customFormat="false" ht="15.75" hidden="false" customHeight="true" outlineLevel="0" collapsed="false">
      <c r="A2809" s="233" t="s">
        <v>1783</v>
      </c>
      <c r="B2809" s="234"/>
      <c r="D2809" s="149"/>
      <c r="E2809" s="176"/>
      <c r="F2809" s="187"/>
      <c r="G2809" s="178"/>
      <c r="H2809" s="176" t="n">
        <v>6</v>
      </c>
      <c r="I2809" s="147"/>
    </row>
    <row r="2810" customFormat="false" ht="15.75" hidden="false" customHeight="true" outlineLevel="0" collapsed="false">
      <c r="A2810" s="233" t="s">
        <v>1784</v>
      </c>
      <c r="B2810" s="234"/>
      <c r="D2810" s="149"/>
      <c r="E2810" s="176"/>
      <c r="F2810" s="187"/>
      <c r="G2810" s="178"/>
      <c r="H2810" s="176" t="n">
        <v>1</v>
      </c>
      <c r="I2810" s="147"/>
    </row>
    <row r="2811" customFormat="false" ht="15.75" hidden="false" customHeight="true" outlineLevel="0" collapsed="false">
      <c r="A2811" s="190"/>
      <c r="B2811" s="160" t="s">
        <v>1712</v>
      </c>
      <c r="C2811" s="161"/>
      <c r="D2811" s="251"/>
      <c r="E2811" s="176"/>
      <c r="F2811" s="288"/>
      <c r="G2811" s="178"/>
      <c r="H2811" s="209" t="n">
        <f aca="false">SUM(H2807:H2810)</f>
        <v>24</v>
      </c>
      <c r="I2811" s="147"/>
    </row>
    <row r="2812" customFormat="false" ht="15.75" hidden="false" customHeight="true" outlineLevel="0" collapsed="false">
      <c r="D2812" s="149"/>
      <c r="E2812" s="176"/>
      <c r="F2812" s="196"/>
      <c r="G2812" s="246"/>
      <c r="H2812" s="270"/>
      <c r="I2812" s="147"/>
    </row>
    <row r="2813" customFormat="false" ht="53.25" hidden="false" customHeight="true" outlineLevel="0" collapsed="false">
      <c r="A2813" s="142" t="s">
        <v>1785</v>
      </c>
      <c r="B2813" s="168" t="s">
        <v>760</v>
      </c>
      <c r="C2813" s="399" t="s">
        <v>1364</v>
      </c>
      <c r="D2813" s="385" t="n">
        <f aca="false">H2818</f>
        <v>5</v>
      </c>
      <c r="E2813" s="176"/>
      <c r="F2813" s="381"/>
      <c r="G2813" s="402"/>
      <c r="H2813" s="383"/>
      <c r="I2813" s="147"/>
    </row>
    <row r="2814" customFormat="false" ht="15.75" hidden="false" customHeight="true" outlineLevel="0" collapsed="false">
      <c r="A2814" s="233" t="s">
        <v>1560</v>
      </c>
      <c r="B2814" s="234"/>
      <c r="D2814" s="149"/>
      <c r="E2814" s="176"/>
      <c r="F2814" s="187"/>
      <c r="G2814" s="178"/>
      <c r="H2814" s="176" t="s">
        <v>1703</v>
      </c>
      <c r="I2814" s="147"/>
    </row>
    <row r="2815" customFormat="false" ht="15.75" hidden="false" customHeight="true" outlineLevel="0" collapsed="false">
      <c r="A2815" s="233" t="s">
        <v>1781</v>
      </c>
      <c r="B2815" s="234"/>
      <c r="D2815" s="149"/>
      <c r="E2815" s="176"/>
      <c r="F2815" s="187"/>
      <c r="G2815" s="178"/>
      <c r="H2815" s="176" t="n">
        <v>1</v>
      </c>
      <c r="I2815" s="147"/>
    </row>
    <row r="2816" customFormat="false" ht="15.75" hidden="false" customHeight="true" outlineLevel="0" collapsed="false">
      <c r="A2816" s="233" t="s">
        <v>1782</v>
      </c>
      <c r="B2816" s="234"/>
      <c r="D2816" s="149"/>
      <c r="E2816" s="176"/>
      <c r="F2816" s="187"/>
      <c r="G2816" s="178"/>
      <c r="H2816" s="176" t="n">
        <v>3</v>
      </c>
      <c r="I2816" s="147"/>
    </row>
    <row r="2817" customFormat="false" ht="15.75" hidden="false" customHeight="true" outlineLevel="0" collapsed="false">
      <c r="A2817" s="233" t="s">
        <v>1783</v>
      </c>
      <c r="B2817" s="234"/>
      <c r="D2817" s="149"/>
      <c r="E2817" s="176"/>
      <c r="F2817" s="187"/>
      <c r="G2817" s="178"/>
      <c r="H2817" s="176" t="n">
        <v>1</v>
      </c>
      <c r="I2817" s="147"/>
    </row>
    <row r="2818" customFormat="false" ht="15.75" hidden="false" customHeight="true" outlineLevel="0" collapsed="false">
      <c r="A2818" s="190"/>
      <c r="B2818" s="160" t="s">
        <v>1712</v>
      </c>
      <c r="C2818" s="161"/>
      <c r="D2818" s="251"/>
      <c r="E2818" s="176"/>
      <c r="F2818" s="288"/>
      <c r="G2818" s="178"/>
      <c r="H2818" s="209" t="n">
        <f aca="false">SUM(H2815:H2817)</f>
        <v>5</v>
      </c>
      <c r="I2818" s="147"/>
    </row>
    <row r="2819" customFormat="false" ht="15" hidden="false" customHeight="false" outlineLevel="0" collapsed="false">
      <c r="D2819" s="149"/>
      <c r="E2819" s="176"/>
      <c r="F2819" s="196"/>
      <c r="G2819" s="246"/>
      <c r="H2819" s="270"/>
      <c r="I2819" s="147"/>
    </row>
    <row r="2820" customFormat="false" ht="44.25" hidden="false" customHeight="true" outlineLevel="0" collapsed="false">
      <c r="A2820" s="142" t="s">
        <v>1786</v>
      </c>
      <c r="B2820" s="168" t="s">
        <v>762</v>
      </c>
      <c r="C2820" s="399" t="s">
        <v>1364</v>
      </c>
      <c r="D2820" s="385" t="n">
        <f aca="false">H2825</f>
        <v>7</v>
      </c>
      <c r="E2820" s="176"/>
      <c r="F2820" s="381"/>
      <c r="G2820" s="402"/>
      <c r="H2820" s="383"/>
      <c r="I2820" s="147"/>
    </row>
    <row r="2821" customFormat="false" ht="15.75" hidden="false" customHeight="true" outlineLevel="0" collapsed="false">
      <c r="A2821" s="233" t="s">
        <v>1560</v>
      </c>
      <c r="B2821" s="234"/>
      <c r="D2821" s="149"/>
      <c r="E2821" s="176"/>
      <c r="F2821" s="187"/>
      <c r="G2821" s="178"/>
      <c r="H2821" s="176" t="s">
        <v>1703</v>
      </c>
      <c r="I2821" s="147"/>
    </row>
    <row r="2822" customFormat="false" ht="15.75" hidden="false" customHeight="true" outlineLevel="0" collapsed="false">
      <c r="A2822" s="233" t="s">
        <v>1781</v>
      </c>
      <c r="B2822" s="234"/>
      <c r="D2822" s="149"/>
      <c r="E2822" s="176"/>
      <c r="F2822" s="187"/>
      <c r="G2822" s="178"/>
      <c r="H2822" s="176" t="n">
        <v>2</v>
      </c>
      <c r="I2822" s="147"/>
    </row>
    <row r="2823" customFormat="false" ht="15.75" hidden="false" customHeight="true" outlineLevel="0" collapsed="false">
      <c r="A2823" s="233" t="s">
        <v>1782</v>
      </c>
      <c r="B2823" s="234"/>
      <c r="D2823" s="149"/>
      <c r="E2823" s="176"/>
      <c r="F2823" s="187"/>
      <c r="G2823" s="178"/>
      <c r="H2823" s="176" t="n">
        <v>3</v>
      </c>
      <c r="I2823" s="147"/>
    </row>
    <row r="2824" customFormat="false" ht="15.75" hidden="false" customHeight="true" outlineLevel="0" collapsed="false">
      <c r="A2824" s="233" t="s">
        <v>1783</v>
      </c>
      <c r="B2824" s="234"/>
      <c r="D2824" s="149"/>
      <c r="E2824" s="176"/>
      <c r="F2824" s="187"/>
      <c r="G2824" s="178"/>
      <c r="H2824" s="176" t="n">
        <v>2</v>
      </c>
      <c r="I2824" s="147"/>
    </row>
    <row r="2825" customFormat="false" ht="15.75" hidden="false" customHeight="true" outlineLevel="0" collapsed="false">
      <c r="A2825" s="190"/>
      <c r="B2825" s="160" t="s">
        <v>1712</v>
      </c>
      <c r="C2825" s="161"/>
      <c r="D2825" s="251"/>
      <c r="E2825" s="176"/>
      <c r="F2825" s="288"/>
      <c r="G2825" s="178"/>
      <c r="H2825" s="209" t="n">
        <f aca="false">SUM(H2822:H2824)</f>
        <v>7</v>
      </c>
      <c r="I2825" s="147"/>
    </row>
    <row r="2826" customFormat="false" ht="15" hidden="false" customHeight="false" outlineLevel="0" collapsed="false">
      <c r="A2826" s="190"/>
      <c r="B2826" s="160"/>
      <c r="C2826" s="161"/>
      <c r="D2826" s="251"/>
      <c r="E2826" s="176"/>
      <c r="F2826" s="288"/>
      <c r="G2826" s="178"/>
      <c r="H2826" s="209"/>
      <c r="I2826" s="147"/>
    </row>
    <row r="2827" customFormat="false" ht="36" hidden="false" customHeight="true" outlineLevel="0" collapsed="false">
      <c r="A2827" s="142" t="s">
        <v>1787</v>
      </c>
      <c r="B2827" s="168" t="s">
        <v>764</v>
      </c>
      <c r="C2827" s="399" t="s">
        <v>1364</v>
      </c>
      <c r="D2827" s="385" t="n">
        <f aca="false">H2832</f>
        <v>3</v>
      </c>
      <c r="E2827" s="176"/>
      <c r="F2827" s="381"/>
      <c r="G2827" s="402"/>
      <c r="H2827" s="383"/>
      <c r="I2827" s="147"/>
    </row>
    <row r="2828" customFormat="false" ht="15.75" hidden="false" customHeight="true" outlineLevel="0" collapsed="false">
      <c r="A2828" s="233" t="s">
        <v>1560</v>
      </c>
      <c r="B2828" s="234"/>
      <c r="D2828" s="149"/>
      <c r="E2828" s="176"/>
      <c r="F2828" s="187"/>
      <c r="G2828" s="178"/>
      <c r="H2828" s="176" t="s">
        <v>1703</v>
      </c>
      <c r="I2828" s="147"/>
    </row>
    <row r="2829" customFormat="false" ht="15.75" hidden="false" customHeight="true" outlineLevel="0" collapsed="false">
      <c r="A2829" s="233" t="s">
        <v>1781</v>
      </c>
      <c r="B2829" s="234"/>
      <c r="D2829" s="149"/>
      <c r="E2829" s="176"/>
      <c r="F2829" s="187"/>
      <c r="G2829" s="178"/>
      <c r="H2829" s="176" t="n">
        <v>1</v>
      </c>
      <c r="I2829" s="147"/>
    </row>
    <row r="2830" customFormat="false" ht="15.75" hidden="false" customHeight="true" outlineLevel="0" collapsed="false">
      <c r="A2830" s="233" t="s">
        <v>1783</v>
      </c>
      <c r="B2830" s="234"/>
      <c r="D2830" s="149"/>
      <c r="E2830" s="176"/>
      <c r="F2830" s="187"/>
      <c r="G2830" s="178"/>
      <c r="H2830" s="176" t="n">
        <v>1</v>
      </c>
      <c r="I2830" s="147"/>
    </row>
    <row r="2831" customFormat="false" ht="15.75" hidden="false" customHeight="true" outlineLevel="0" collapsed="false">
      <c r="A2831" s="233" t="s">
        <v>1784</v>
      </c>
      <c r="D2831" s="149"/>
      <c r="E2831" s="176"/>
      <c r="F2831" s="178"/>
      <c r="G2831" s="178"/>
      <c r="H2831" s="403" t="n">
        <v>1</v>
      </c>
      <c r="I2831" s="147"/>
    </row>
    <row r="2832" customFormat="false" ht="15.75" hidden="false" customHeight="true" outlineLevel="0" collapsed="false">
      <c r="A2832" s="190"/>
      <c r="B2832" s="160" t="s">
        <v>1712</v>
      </c>
      <c r="C2832" s="161"/>
      <c r="D2832" s="251"/>
      <c r="E2832" s="176"/>
      <c r="F2832" s="288"/>
      <c r="G2832" s="178"/>
      <c r="H2832" s="209" t="n">
        <f aca="false">SUM(H2829:H2831)</f>
        <v>3</v>
      </c>
      <c r="I2832" s="147"/>
    </row>
    <row r="2833" customFormat="false" ht="15.75" hidden="false" customHeight="true" outlineLevel="0" collapsed="false">
      <c r="A2833" s="190"/>
      <c r="B2833" s="160"/>
      <c r="C2833" s="161"/>
      <c r="D2833" s="251"/>
      <c r="E2833" s="176"/>
      <c r="F2833" s="288"/>
      <c r="G2833" s="178"/>
      <c r="H2833" s="209"/>
      <c r="I2833" s="147"/>
    </row>
    <row r="2834" customFormat="false" ht="15.75" hidden="false" customHeight="true" outlineLevel="0" collapsed="false">
      <c r="A2834" s="142" t="s">
        <v>1788</v>
      </c>
      <c r="B2834" s="291" t="s">
        <v>1789</v>
      </c>
      <c r="C2834" s="399" t="s">
        <v>1364</v>
      </c>
      <c r="D2834" s="385" t="n">
        <f aca="false">H2836</f>
        <v>1</v>
      </c>
      <c r="E2834" s="176"/>
      <c r="F2834" s="288"/>
      <c r="G2834" s="178"/>
      <c r="H2834" s="209"/>
      <c r="I2834" s="147"/>
    </row>
    <row r="2835" customFormat="false" ht="15.75" hidden="false" customHeight="true" outlineLevel="0" collapsed="false">
      <c r="A2835" s="233" t="s">
        <v>1560</v>
      </c>
      <c r="B2835" s="160"/>
      <c r="C2835" s="161"/>
      <c r="D2835" s="251"/>
      <c r="E2835" s="176"/>
      <c r="F2835" s="288"/>
      <c r="G2835" s="178"/>
      <c r="H2835" s="309" t="n">
        <v>1</v>
      </c>
      <c r="I2835" s="147"/>
    </row>
    <row r="2836" customFormat="false" ht="15.75" hidden="false" customHeight="true" outlineLevel="0" collapsed="false">
      <c r="A2836" s="233" t="s">
        <v>1782</v>
      </c>
      <c r="B2836" s="160" t="s">
        <v>1712</v>
      </c>
      <c r="C2836" s="161"/>
      <c r="D2836" s="251"/>
      <c r="E2836" s="176"/>
      <c r="F2836" s="288"/>
      <c r="G2836" s="178"/>
      <c r="H2836" s="209" t="n">
        <f aca="false">SUM(H2833:H2835)</f>
        <v>1</v>
      </c>
      <c r="I2836" s="147"/>
    </row>
    <row r="2837" customFormat="false" ht="15.75" hidden="false" customHeight="true" outlineLevel="0" collapsed="false">
      <c r="A2837" s="190"/>
      <c r="B2837" s="160"/>
      <c r="C2837" s="161"/>
      <c r="D2837" s="251"/>
      <c r="E2837" s="176"/>
      <c r="F2837" s="288"/>
      <c r="G2837" s="178"/>
      <c r="H2837" s="209"/>
      <c r="I2837" s="147"/>
    </row>
    <row r="2838" customFormat="false" ht="15.75" hidden="false" customHeight="true" outlineLevel="0" collapsed="false">
      <c r="A2838" s="190"/>
      <c r="B2838" s="160"/>
      <c r="C2838" s="161"/>
      <c r="D2838" s="251"/>
      <c r="E2838" s="176"/>
      <c r="F2838" s="288"/>
      <c r="G2838" s="178"/>
      <c r="H2838" s="209"/>
      <c r="I2838" s="147"/>
    </row>
    <row r="2839" customFormat="false" ht="56.25" hidden="false" customHeight="true" outlineLevel="0" collapsed="false">
      <c r="A2839" s="142" t="s">
        <v>1790</v>
      </c>
      <c r="B2839" s="168" t="s">
        <v>768</v>
      </c>
      <c r="C2839" s="399" t="s">
        <v>1364</v>
      </c>
      <c r="D2839" s="385" t="n">
        <f aca="false">H2842</f>
        <v>1</v>
      </c>
      <c r="E2839" s="176"/>
      <c r="F2839" s="381"/>
      <c r="G2839" s="402"/>
      <c r="H2839" s="383"/>
      <c r="I2839" s="147"/>
    </row>
    <row r="2840" customFormat="false" ht="15.75" hidden="false" customHeight="true" outlineLevel="0" collapsed="false">
      <c r="A2840" s="233" t="s">
        <v>1560</v>
      </c>
      <c r="B2840" s="234"/>
      <c r="D2840" s="149"/>
      <c r="E2840" s="176"/>
      <c r="F2840" s="187"/>
      <c r="G2840" s="178"/>
      <c r="H2840" s="176" t="s">
        <v>1703</v>
      </c>
      <c r="I2840" s="147"/>
    </row>
    <row r="2841" customFormat="false" ht="15.75" hidden="false" customHeight="true" outlineLevel="0" collapsed="false">
      <c r="A2841" s="233" t="s">
        <v>1782</v>
      </c>
      <c r="B2841" s="234"/>
      <c r="D2841" s="149"/>
      <c r="E2841" s="176"/>
      <c r="F2841" s="187"/>
      <c r="G2841" s="178"/>
      <c r="H2841" s="176" t="n">
        <v>1</v>
      </c>
      <c r="I2841" s="147"/>
    </row>
    <row r="2842" customFormat="false" ht="15.75" hidden="false" customHeight="true" outlineLevel="0" collapsed="false">
      <c r="A2842" s="190"/>
      <c r="B2842" s="160" t="s">
        <v>1712</v>
      </c>
      <c r="C2842" s="161"/>
      <c r="D2842" s="251"/>
      <c r="E2842" s="176"/>
      <c r="F2842" s="288"/>
      <c r="G2842" s="178"/>
      <c r="H2842" s="209" t="n">
        <f aca="false">H2841</f>
        <v>1</v>
      </c>
      <c r="I2842" s="147"/>
    </row>
    <row r="2843" customFormat="false" ht="15" hidden="false" customHeight="false" outlineLevel="0" collapsed="false">
      <c r="A2843" s="190"/>
      <c r="B2843" s="160"/>
      <c r="C2843" s="161"/>
      <c r="D2843" s="251"/>
      <c r="E2843" s="176"/>
      <c r="F2843" s="288"/>
      <c r="G2843" s="178"/>
      <c r="H2843" s="209"/>
      <c r="I2843" s="147"/>
    </row>
    <row r="2844" customFormat="false" ht="51" hidden="false" customHeight="true" outlineLevel="0" collapsed="false">
      <c r="A2844" s="142" t="s">
        <v>1791</v>
      </c>
      <c r="B2844" s="168" t="s">
        <v>770</v>
      </c>
      <c r="C2844" s="399" t="s">
        <v>1364</v>
      </c>
      <c r="D2844" s="385" t="n">
        <f aca="false">H2849</f>
        <v>4</v>
      </c>
      <c r="E2844" s="176"/>
      <c r="F2844" s="381"/>
      <c r="G2844" s="402"/>
      <c r="H2844" s="383"/>
      <c r="I2844" s="147"/>
    </row>
    <row r="2845" customFormat="false" ht="15.75" hidden="false" customHeight="true" outlineLevel="0" collapsed="false">
      <c r="A2845" s="233" t="s">
        <v>1560</v>
      </c>
      <c r="B2845" s="234"/>
      <c r="D2845" s="149"/>
      <c r="E2845" s="176"/>
      <c r="F2845" s="187"/>
      <c r="G2845" s="178"/>
      <c r="H2845" s="176" t="s">
        <v>1703</v>
      </c>
      <c r="I2845" s="147"/>
    </row>
    <row r="2846" customFormat="false" ht="15.75" hidden="false" customHeight="true" outlineLevel="0" collapsed="false">
      <c r="A2846" s="233" t="s">
        <v>1781</v>
      </c>
      <c r="B2846" s="234"/>
      <c r="D2846" s="149"/>
      <c r="E2846" s="176"/>
      <c r="F2846" s="187"/>
      <c r="G2846" s="178"/>
      <c r="H2846" s="176" t="n">
        <v>1</v>
      </c>
      <c r="I2846" s="147"/>
    </row>
    <row r="2847" customFormat="false" ht="15.75" hidden="false" customHeight="true" outlineLevel="0" collapsed="false">
      <c r="A2847" s="233" t="s">
        <v>1782</v>
      </c>
      <c r="B2847" s="234"/>
      <c r="D2847" s="149"/>
      <c r="E2847" s="176"/>
      <c r="F2847" s="187"/>
      <c r="G2847" s="178"/>
      <c r="H2847" s="176" t="n">
        <v>2</v>
      </c>
      <c r="I2847" s="147"/>
    </row>
    <row r="2848" customFormat="false" ht="15.75" hidden="false" customHeight="true" outlineLevel="0" collapsed="false">
      <c r="A2848" s="233" t="s">
        <v>1783</v>
      </c>
      <c r="B2848" s="234"/>
      <c r="D2848" s="149"/>
      <c r="E2848" s="176"/>
      <c r="F2848" s="187"/>
      <c r="G2848" s="178"/>
      <c r="H2848" s="176" t="n">
        <v>1</v>
      </c>
      <c r="I2848" s="147"/>
    </row>
    <row r="2849" customFormat="false" ht="15.75" hidden="false" customHeight="true" outlineLevel="0" collapsed="false">
      <c r="A2849" s="190"/>
      <c r="B2849" s="160" t="s">
        <v>1712</v>
      </c>
      <c r="C2849" s="161"/>
      <c r="D2849" s="251"/>
      <c r="E2849" s="176"/>
      <c r="F2849" s="288"/>
      <c r="G2849" s="178"/>
      <c r="H2849" s="209" t="n">
        <f aca="false">SUM(H2846:H2848)</f>
        <v>4</v>
      </c>
      <c r="I2849" s="147"/>
    </row>
    <row r="2850" customFormat="false" ht="15" hidden="false" customHeight="false" outlineLevel="0" collapsed="false">
      <c r="A2850" s="190"/>
      <c r="B2850" s="160"/>
      <c r="C2850" s="161"/>
      <c r="D2850" s="251"/>
      <c r="E2850" s="176"/>
      <c r="F2850" s="288"/>
      <c r="G2850" s="178"/>
      <c r="H2850" s="209"/>
      <c r="I2850" s="147"/>
    </row>
    <row r="2851" customFormat="false" ht="36" hidden="false" customHeight="true" outlineLevel="0" collapsed="false">
      <c r="A2851" s="142" t="s">
        <v>1792</v>
      </c>
      <c r="B2851" s="168" t="s">
        <v>772</v>
      </c>
      <c r="C2851" s="399" t="s">
        <v>1369</v>
      </c>
      <c r="D2851" s="385" t="n">
        <f aca="false">H2855</f>
        <v>2</v>
      </c>
      <c r="E2851" s="176"/>
      <c r="F2851" s="381"/>
      <c r="G2851" s="402"/>
      <c r="H2851" s="383"/>
      <c r="I2851" s="147"/>
    </row>
    <row r="2852" customFormat="false" ht="15.75" hidden="false" customHeight="true" outlineLevel="0" collapsed="false">
      <c r="A2852" s="233" t="s">
        <v>1560</v>
      </c>
      <c r="B2852" s="234"/>
      <c r="D2852" s="149"/>
      <c r="E2852" s="176"/>
      <c r="F2852" s="187"/>
      <c r="G2852" s="178"/>
      <c r="H2852" s="176" t="s">
        <v>1703</v>
      </c>
      <c r="I2852" s="147"/>
    </row>
    <row r="2853" customFormat="false" ht="15.75" hidden="false" customHeight="true" outlineLevel="0" collapsed="false">
      <c r="A2853" s="233" t="s">
        <v>1782</v>
      </c>
      <c r="B2853" s="234"/>
      <c r="D2853" s="149"/>
      <c r="E2853" s="176"/>
      <c r="F2853" s="187"/>
      <c r="G2853" s="178"/>
      <c r="H2853" s="176" t="n">
        <v>1</v>
      </c>
      <c r="I2853" s="147"/>
    </row>
    <row r="2854" customFormat="false" ht="15.75" hidden="false" customHeight="true" outlineLevel="0" collapsed="false">
      <c r="A2854" s="233" t="s">
        <v>1784</v>
      </c>
      <c r="D2854" s="149"/>
      <c r="E2854" s="176"/>
      <c r="F2854" s="178"/>
      <c r="G2854" s="178"/>
      <c r="H2854" s="403" t="n">
        <v>1</v>
      </c>
      <c r="I2854" s="147"/>
    </row>
    <row r="2855" customFormat="false" ht="15.75" hidden="false" customHeight="true" outlineLevel="0" collapsed="false">
      <c r="A2855" s="190"/>
      <c r="B2855" s="160" t="s">
        <v>1712</v>
      </c>
      <c r="C2855" s="161"/>
      <c r="D2855" s="251"/>
      <c r="E2855" s="176"/>
      <c r="F2855" s="288"/>
      <c r="G2855" s="178"/>
      <c r="H2855" s="209" t="n">
        <f aca="false">ROUND(SUM(H2853:H2854),2)</f>
        <v>2</v>
      </c>
      <c r="I2855" s="147"/>
    </row>
    <row r="2856" customFormat="false" ht="15.75" hidden="false" customHeight="true" outlineLevel="0" collapsed="false">
      <c r="A2856" s="190"/>
      <c r="B2856" s="160"/>
      <c r="C2856" s="161"/>
      <c r="D2856" s="251"/>
      <c r="E2856" s="176"/>
      <c r="F2856" s="288"/>
      <c r="G2856" s="178"/>
      <c r="H2856" s="209"/>
      <c r="I2856" s="147"/>
    </row>
    <row r="2857" customFormat="false" ht="36" hidden="false" customHeight="true" outlineLevel="0" collapsed="false">
      <c r="A2857" s="142" t="s">
        <v>1793</v>
      </c>
      <c r="B2857" s="168" t="s">
        <v>774</v>
      </c>
      <c r="C2857" s="399" t="s">
        <v>1090</v>
      </c>
      <c r="D2857" s="385" t="n">
        <f aca="false">H2864</f>
        <v>81.38</v>
      </c>
      <c r="E2857" s="176"/>
      <c r="F2857" s="381"/>
      <c r="G2857" s="402"/>
      <c r="H2857" s="383"/>
      <c r="I2857" s="147"/>
    </row>
    <row r="2858" customFormat="false" ht="15.75" hidden="false" customHeight="true" outlineLevel="0" collapsed="false">
      <c r="A2858" s="233" t="s">
        <v>1560</v>
      </c>
      <c r="B2858" s="234"/>
      <c r="D2858" s="149"/>
      <c r="E2858" s="176"/>
      <c r="F2858" s="187"/>
      <c r="G2858" s="178"/>
      <c r="H2858" s="176" t="s">
        <v>1726</v>
      </c>
      <c r="I2858" s="147"/>
    </row>
    <row r="2859" customFormat="false" ht="15.75" hidden="false" customHeight="true" outlineLevel="0" collapsed="false">
      <c r="A2859" s="233" t="s">
        <v>1781</v>
      </c>
      <c r="B2859" s="234"/>
      <c r="D2859" s="149"/>
      <c r="E2859" s="176"/>
      <c r="F2859" s="187"/>
      <c r="G2859" s="178"/>
      <c r="H2859" s="176" t="n">
        <v>48.8</v>
      </c>
      <c r="I2859" s="147"/>
    </row>
    <row r="2860" customFormat="false" ht="15.75" hidden="false" customHeight="true" outlineLevel="0" collapsed="false">
      <c r="A2860" s="233" t="s">
        <v>1782</v>
      </c>
      <c r="B2860" s="234"/>
      <c r="D2860" s="149"/>
      <c r="E2860" s="176"/>
      <c r="F2860" s="187"/>
      <c r="G2860" s="178"/>
      <c r="H2860" s="176" t="n">
        <v>0.5</v>
      </c>
      <c r="I2860" s="147"/>
    </row>
    <row r="2861" customFormat="false" ht="15.75" hidden="false" customHeight="true" outlineLevel="0" collapsed="false">
      <c r="A2861" s="233" t="s">
        <v>1783</v>
      </c>
      <c r="B2861" s="234"/>
      <c r="D2861" s="149"/>
      <c r="E2861" s="176"/>
      <c r="F2861" s="187"/>
      <c r="G2861" s="178"/>
      <c r="H2861" s="176" t="n">
        <v>0.5</v>
      </c>
      <c r="I2861" s="147"/>
    </row>
    <row r="2862" customFormat="false" ht="15.75" hidden="false" customHeight="true" outlineLevel="0" collapsed="false">
      <c r="A2862" s="233" t="s">
        <v>1784</v>
      </c>
      <c r="D2862" s="149"/>
      <c r="E2862" s="176"/>
      <c r="F2862" s="178"/>
      <c r="G2862" s="178"/>
      <c r="H2862" s="403" t="n">
        <v>15.97</v>
      </c>
      <c r="I2862" s="147"/>
    </row>
    <row r="2863" customFormat="false" ht="15.75" hidden="false" customHeight="true" outlineLevel="0" collapsed="false">
      <c r="A2863" s="233" t="s">
        <v>1794</v>
      </c>
      <c r="D2863" s="149"/>
      <c r="E2863" s="176"/>
      <c r="F2863" s="178"/>
      <c r="G2863" s="178"/>
      <c r="H2863" s="411" t="n">
        <v>15.61</v>
      </c>
      <c r="I2863" s="147"/>
    </row>
    <row r="2864" customFormat="false" ht="15.75" hidden="false" customHeight="true" outlineLevel="0" collapsed="false">
      <c r="A2864" s="190"/>
      <c r="B2864" s="160" t="s">
        <v>1712</v>
      </c>
      <c r="C2864" s="161"/>
      <c r="D2864" s="251"/>
      <c r="E2864" s="176"/>
      <c r="F2864" s="288"/>
      <c r="G2864" s="178"/>
      <c r="H2864" s="209" t="n">
        <f aca="false">ROUND(SUM(H2859:H2863),2)</f>
        <v>81.38</v>
      </c>
      <c r="I2864" s="147"/>
    </row>
    <row r="2865" customFormat="false" ht="15.75" hidden="false" customHeight="true" outlineLevel="0" collapsed="false">
      <c r="A2865" s="190"/>
      <c r="B2865" s="355"/>
      <c r="C2865" s="161"/>
      <c r="D2865" s="251"/>
      <c r="E2865" s="176"/>
      <c r="F2865" s="288"/>
      <c r="G2865" s="178"/>
      <c r="H2865" s="209"/>
      <c r="I2865" s="147"/>
    </row>
    <row r="2866" customFormat="false" ht="60.75" hidden="false" customHeight="true" outlineLevel="0" collapsed="false">
      <c r="A2866" s="142" t="s">
        <v>1795</v>
      </c>
      <c r="B2866" s="168" t="s">
        <v>776</v>
      </c>
      <c r="C2866" s="399" t="s">
        <v>1369</v>
      </c>
      <c r="D2866" s="385" t="n">
        <f aca="false">H2870</f>
        <v>20</v>
      </c>
      <c r="E2866" s="176"/>
      <c r="F2866" s="381"/>
      <c r="G2866" s="402"/>
      <c r="H2866" s="383"/>
      <c r="I2866" s="147"/>
    </row>
    <row r="2867" customFormat="false" ht="15.75" hidden="false" customHeight="true" outlineLevel="0" collapsed="false">
      <c r="A2867" s="233" t="s">
        <v>1560</v>
      </c>
      <c r="B2867" s="234"/>
      <c r="D2867" s="149"/>
      <c r="E2867" s="176"/>
      <c r="F2867" s="187"/>
      <c r="G2867" s="178"/>
      <c r="H2867" s="176" t="s">
        <v>1703</v>
      </c>
      <c r="I2867" s="147"/>
    </row>
    <row r="2868" customFormat="false" ht="15.75" hidden="false" customHeight="true" outlineLevel="0" collapsed="false">
      <c r="A2868" s="233" t="s">
        <v>1781</v>
      </c>
      <c r="B2868" s="234"/>
      <c r="D2868" s="149"/>
      <c r="E2868" s="176"/>
      <c r="F2868" s="187"/>
      <c r="G2868" s="178"/>
      <c r="H2868" s="176" t="n">
        <v>14</v>
      </c>
      <c r="I2868" s="147"/>
    </row>
    <row r="2869" customFormat="false" ht="15.75" hidden="false" customHeight="true" outlineLevel="0" collapsed="false">
      <c r="A2869" s="233" t="s">
        <v>1784</v>
      </c>
      <c r="D2869" s="149"/>
      <c r="E2869" s="176"/>
      <c r="F2869" s="178"/>
      <c r="G2869" s="178"/>
      <c r="H2869" s="403" t="n">
        <v>6</v>
      </c>
      <c r="I2869" s="147"/>
    </row>
    <row r="2870" customFormat="false" ht="15.75" hidden="false" customHeight="true" outlineLevel="0" collapsed="false">
      <c r="A2870" s="190"/>
      <c r="B2870" s="160" t="s">
        <v>1712</v>
      </c>
      <c r="C2870" s="161"/>
      <c r="D2870" s="251"/>
      <c r="E2870" s="176"/>
      <c r="F2870" s="288"/>
      <c r="G2870" s="178"/>
      <c r="H2870" s="209" t="n">
        <f aca="false">ROUND(SUM(H2868:H2869),2)</f>
        <v>20</v>
      </c>
      <c r="I2870" s="147"/>
    </row>
    <row r="2871" customFormat="false" ht="15" hidden="false" customHeight="false" outlineLevel="0" collapsed="false">
      <c r="A2871" s="190"/>
      <c r="B2871" s="160"/>
      <c r="C2871" s="161"/>
      <c r="D2871" s="251"/>
      <c r="E2871" s="176"/>
      <c r="F2871" s="288"/>
      <c r="G2871" s="178"/>
      <c r="H2871" s="209"/>
      <c r="I2871" s="147"/>
    </row>
    <row r="2872" customFormat="false" ht="36" hidden="false" customHeight="true" outlineLevel="0" collapsed="false">
      <c r="A2872" s="142" t="s">
        <v>1796</v>
      </c>
      <c r="B2872" s="168" t="s">
        <v>778</v>
      </c>
      <c r="C2872" s="399" t="s">
        <v>1364</v>
      </c>
      <c r="D2872" s="385" t="n">
        <f aca="false">H2877</f>
        <v>15</v>
      </c>
      <c r="E2872" s="176"/>
      <c r="F2872" s="381"/>
      <c r="G2872" s="402"/>
      <c r="H2872" s="383"/>
      <c r="I2872" s="147"/>
    </row>
    <row r="2873" customFormat="false" ht="15.75" hidden="false" customHeight="true" outlineLevel="0" collapsed="false">
      <c r="A2873" s="233" t="s">
        <v>1560</v>
      </c>
      <c r="B2873" s="234"/>
      <c r="D2873" s="149"/>
      <c r="E2873" s="176"/>
      <c r="F2873" s="187"/>
      <c r="G2873" s="178"/>
      <c r="H2873" s="176" t="s">
        <v>1726</v>
      </c>
      <c r="I2873" s="147"/>
    </row>
    <row r="2874" customFormat="false" ht="15.75" hidden="false" customHeight="true" outlineLevel="0" collapsed="false">
      <c r="A2874" s="233" t="s">
        <v>1781</v>
      </c>
      <c r="B2874" s="234"/>
      <c r="D2874" s="149"/>
      <c r="E2874" s="176"/>
      <c r="F2874" s="187"/>
      <c r="G2874" s="178"/>
      <c r="H2874" s="176" t="n">
        <v>8</v>
      </c>
      <c r="I2874" s="147"/>
    </row>
    <row r="2875" customFormat="false" ht="15.75" hidden="false" customHeight="true" outlineLevel="0" collapsed="false">
      <c r="A2875" s="233" t="s">
        <v>1782</v>
      </c>
      <c r="B2875" s="234"/>
      <c r="D2875" s="149"/>
      <c r="E2875" s="176"/>
      <c r="F2875" s="187"/>
      <c r="G2875" s="178"/>
      <c r="H2875" s="176" t="n">
        <v>2</v>
      </c>
      <c r="I2875" s="147"/>
    </row>
    <row r="2876" customFormat="false" ht="15.75" hidden="false" customHeight="true" outlineLevel="0" collapsed="false">
      <c r="A2876" s="233" t="s">
        <v>1784</v>
      </c>
      <c r="D2876" s="149"/>
      <c r="E2876" s="176"/>
      <c r="F2876" s="178"/>
      <c r="G2876" s="178"/>
      <c r="H2876" s="403" t="n">
        <v>5</v>
      </c>
      <c r="I2876" s="147"/>
    </row>
    <row r="2877" customFormat="false" ht="15.75" hidden="false" customHeight="true" outlineLevel="0" collapsed="false">
      <c r="A2877" s="190"/>
      <c r="B2877" s="160" t="s">
        <v>1712</v>
      </c>
      <c r="C2877" s="161"/>
      <c r="D2877" s="251"/>
      <c r="E2877" s="176"/>
      <c r="F2877" s="288"/>
      <c r="G2877" s="178"/>
      <c r="H2877" s="209" t="n">
        <f aca="false">ROUND(SUM(H2874:H2876),2)</f>
        <v>15</v>
      </c>
      <c r="I2877" s="147"/>
    </row>
    <row r="2878" customFormat="false" ht="15.75" hidden="false" customHeight="true" outlineLevel="0" collapsed="false">
      <c r="B2878" s="160"/>
      <c r="C2878" s="161"/>
      <c r="D2878" s="251"/>
      <c r="E2878" s="176"/>
      <c r="F2878" s="288"/>
      <c r="G2878" s="178"/>
      <c r="H2878" s="209"/>
      <c r="I2878" s="147"/>
    </row>
    <row r="2879" customFormat="false" ht="36" hidden="false" customHeight="true" outlineLevel="0" collapsed="false">
      <c r="A2879" s="142" t="s">
        <v>1797</v>
      </c>
      <c r="B2879" s="168" t="s">
        <v>780</v>
      </c>
      <c r="C2879" s="399" t="s">
        <v>1364</v>
      </c>
      <c r="D2879" s="385" t="n">
        <f aca="false">H2884</f>
        <v>8</v>
      </c>
      <c r="E2879" s="176"/>
      <c r="F2879" s="381"/>
      <c r="G2879" s="402"/>
      <c r="H2879" s="383"/>
      <c r="I2879" s="147"/>
    </row>
    <row r="2880" customFormat="false" ht="15.75" hidden="false" customHeight="true" outlineLevel="0" collapsed="false">
      <c r="A2880" s="233" t="s">
        <v>1560</v>
      </c>
      <c r="B2880" s="234"/>
      <c r="D2880" s="149"/>
      <c r="E2880" s="176"/>
      <c r="F2880" s="187"/>
      <c r="G2880" s="178"/>
      <c r="H2880" s="176" t="s">
        <v>1726</v>
      </c>
      <c r="I2880" s="147"/>
    </row>
    <row r="2881" customFormat="false" ht="15.75" hidden="false" customHeight="true" outlineLevel="0" collapsed="false">
      <c r="A2881" s="233" t="s">
        <v>1781</v>
      </c>
      <c r="B2881" s="234"/>
      <c r="D2881" s="149"/>
      <c r="E2881" s="176"/>
      <c r="F2881" s="187"/>
      <c r="G2881" s="178"/>
      <c r="H2881" s="176" t="n">
        <v>3</v>
      </c>
      <c r="I2881" s="147"/>
    </row>
    <row r="2882" customFormat="false" ht="15.75" hidden="false" customHeight="true" outlineLevel="0" collapsed="false">
      <c r="A2882" s="233" t="s">
        <v>1783</v>
      </c>
      <c r="B2882" s="234"/>
      <c r="D2882" s="149"/>
      <c r="E2882" s="176"/>
      <c r="F2882" s="187"/>
      <c r="G2882" s="178"/>
      <c r="H2882" s="176" t="n">
        <v>1</v>
      </c>
      <c r="I2882" s="147"/>
    </row>
    <row r="2883" customFormat="false" ht="15.75" hidden="false" customHeight="true" outlineLevel="0" collapsed="false">
      <c r="A2883" s="233" t="s">
        <v>1784</v>
      </c>
      <c r="D2883" s="149"/>
      <c r="E2883" s="176"/>
      <c r="F2883" s="178"/>
      <c r="G2883" s="178"/>
      <c r="H2883" s="403" t="n">
        <v>4</v>
      </c>
      <c r="I2883" s="147"/>
    </row>
    <row r="2884" customFormat="false" ht="15.75" hidden="false" customHeight="true" outlineLevel="0" collapsed="false">
      <c r="A2884" s="190"/>
      <c r="B2884" s="160" t="s">
        <v>1712</v>
      </c>
      <c r="C2884" s="161"/>
      <c r="D2884" s="251"/>
      <c r="E2884" s="176"/>
      <c r="F2884" s="288"/>
      <c r="G2884" s="178"/>
      <c r="H2884" s="209" t="n">
        <f aca="false">ROUND(SUM(H2881:H2883),2)</f>
        <v>8</v>
      </c>
      <c r="I2884" s="147"/>
    </row>
    <row r="2885" customFormat="false" ht="15.75" hidden="false" customHeight="true" outlineLevel="0" collapsed="false">
      <c r="A2885" s="190"/>
      <c r="B2885" s="160"/>
      <c r="C2885" s="161"/>
      <c r="D2885" s="251"/>
      <c r="E2885" s="176"/>
      <c r="F2885" s="288"/>
      <c r="G2885" s="178"/>
      <c r="H2885" s="209"/>
      <c r="I2885" s="147"/>
    </row>
    <row r="2886" customFormat="false" ht="36" hidden="false" customHeight="true" outlineLevel="0" collapsed="false">
      <c r="A2886" s="142" t="s">
        <v>1798</v>
      </c>
      <c r="B2886" s="168" t="s">
        <v>782</v>
      </c>
      <c r="C2886" s="399" t="s">
        <v>1364</v>
      </c>
      <c r="D2886" s="385" t="n">
        <f aca="false">H2888</f>
        <v>1</v>
      </c>
      <c r="E2886" s="176"/>
      <c r="F2886" s="381"/>
      <c r="G2886" s="402"/>
      <c r="H2886" s="383"/>
      <c r="I2886" s="147"/>
    </row>
    <row r="2887" customFormat="false" ht="15.75" hidden="false" customHeight="true" outlineLevel="0" collapsed="false">
      <c r="A2887" s="233" t="s">
        <v>1560</v>
      </c>
      <c r="B2887" s="234"/>
      <c r="D2887" s="149"/>
      <c r="E2887" s="176"/>
      <c r="F2887" s="187"/>
      <c r="G2887" s="178"/>
      <c r="H2887" s="176" t="s">
        <v>1703</v>
      </c>
      <c r="I2887" s="147"/>
    </row>
    <row r="2888" customFormat="false" ht="15.75" hidden="false" customHeight="true" outlineLevel="0" collapsed="false">
      <c r="A2888" s="233" t="s">
        <v>1784</v>
      </c>
      <c r="D2888" s="149"/>
      <c r="E2888" s="176"/>
      <c r="F2888" s="178"/>
      <c r="G2888" s="178"/>
      <c r="H2888" s="403" t="n">
        <v>1</v>
      </c>
      <c r="I2888" s="147"/>
    </row>
    <row r="2889" customFormat="false" ht="15.75" hidden="false" customHeight="true" outlineLevel="0" collapsed="false">
      <c r="A2889" s="190"/>
      <c r="B2889" s="160" t="s">
        <v>1712</v>
      </c>
      <c r="C2889" s="161"/>
      <c r="D2889" s="251"/>
      <c r="E2889" s="176"/>
      <c r="F2889" s="288"/>
      <c r="G2889" s="178"/>
      <c r="H2889" s="209" t="n">
        <f aca="false">ROUND(SUM(H2888:H2888),2)</f>
        <v>1</v>
      </c>
      <c r="I2889" s="147"/>
    </row>
    <row r="2890" customFormat="false" ht="15.75" hidden="false" customHeight="true" outlineLevel="0" collapsed="false">
      <c r="A2890" s="190"/>
      <c r="B2890" s="160"/>
      <c r="C2890" s="161"/>
      <c r="D2890" s="251"/>
      <c r="E2890" s="176"/>
      <c r="F2890" s="288"/>
      <c r="G2890" s="178"/>
      <c r="H2890" s="209"/>
      <c r="I2890" s="147"/>
    </row>
    <row r="2891" customFormat="false" ht="36" hidden="false" customHeight="true" outlineLevel="0" collapsed="false">
      <c r="A2891" s="142" t="s">
        <v>1799</v>
      </c>
      <c r="B2891" s="168" t="s">
        <v>784</v>
      </c>
      <c r="C2891" s="399" t="s">
        <v>1364</v>
      </c>
      <c r="D2891" s="385" t="n">
        <f aca="false">H2893</f>
        <v>1</v>
      </c>
      <c r="E2891" s="176"/>
      <c r="F2891" s="381"/>
      <c r="G2891" s="402"/>
      <c r="H2891" s="383"/>
      <c r="I2891" s="147"/>
    </row>
    <row r="2892" customFormat="false" ht="15.75" hidden="false" customHeight="true" outlineLevel="0" collapsed="false">
      <c r="A2892" s="233" t="s">
        <v>1560</v>
      </c>
      <c r="B2892" s="234"/>
      <c r="D2892" s="149"/>
      <c r="E2892" s="176"/>
      <c r="F2892" s="187"/>
      <c r="G2892" s="178"/>
      <c r="H2892" s="176" t="s">
        <v>1703</v>
      </c>
      <c r="I2892" s="147"/>
    </row>
    <row r="2893" customFormat="false" ht="15.75" hidden="false" customHeight="true" outlineLevel="0" collapsed="false">
      <c r="A2893" s="233" t="s">
        <v>1784</v>
      </c>
      <c r="D2893" s="149"/>
      <c r="E2893" s="176"/>
      <c r="F2893" s="178"/>
      <c r="G2893" s="178"/>
      <c r="H2893" s="403" t="n">
        <v>1</v>
      </c>
      <c r="I2893" s="147"/>
    </row>
    <row r="2894" customFormat="false" ht="15.75" hidden="false" customHeight="true" outlineLevel="0" collapsed="false">
      <c r="A2894" s="190"/>
      <c r="B2894" s="160" t="s">
        <v>1712</v>
      </c>
      <c r="C2894" s="161"/>
      <c r="D2894" s="251"/>
      <c r="E2894" s="176"/>
      <c r="F2894" s="288"/>
      <c r="G2894" s="178"/>
      <c r="H2894" s="209" t="n">
        <f aca="false">ROUND(SUM(H2893:H2893),2)</f>
        <v>1</v>
      </c>
      <c r="I2894" s="147"/>
    </row>
    <row r="2895" customFormat="false" ht="15" hidden="false" customHeight="false" outlineLevel="0" collapsed="false">
      <c r="A2895" s="190"/>
      <c r="B2895" s="160"/>
      <c r="C2895" s="161"/>
      <c r="D2895" s="251"/>
      <c r="E2895" s="176"/>
      <c r="F2895" s="288"/>
      <c r="G2895" s="178"/>
      <c r="H2895" s="209"/>
      <c r="I2895" s="147"/>
    </row>
    <row r="2896" customFormat="false" ht="36" hidden="false" customHeight="true" outlineLevel="0" collapsed="false">
      <c r="A2896" s="142" t="s">
        <v>1800</v>
      </c>
      <c r="B2896" s="168" t="s">
        <v>786</v>
      </c>
      <c r="C2896" s="399" t="s">
        <v>1364</v>
      </c>
      <c r="D2896" s="385" t="n">
        <f aca="false">H2899</f>
        <v>6</v>
      </c>
      <c r="E2896" s="176"/>
      <c r="F2896" s="381"/>
      <c r="G2896" s="402"/>
      <c r="H2896" s="383"/>
      <c r="I2896" s="147"/>
    </row>
    <row r="2897" customFormat="false" ht="15.75" hidden="false" customHeight="true" outlineLevel="0" collapsed="false">
      <c r="A2897" s="233" t="s">
        <v>1560</v>
      </c>
      <c r="B2897" s="234"/>
      <c r="D2897" s="149"/>
      <c r="E2897" s="176"/>
      <c r="F2897" s="187"/>
      <c r="G2897" s="178"/>
      <c r="H2897" s="176" t="s">
        <v>1703</v>
      </c>
      <c r="I2897" s="147"/>
    </row>
    <row r="2898" customFormat="false" ht="15.75" hidden="false" customHeight="true" outlineLevel="0" collapsed="false">
      <c r="A2898" s="233" t="s">
        <v>1784</v>
      </c>
      <c r="B2898" s="234"/>
      <c r="D2898" s="149"/>
      <c r="E2898" s="176"/>
      <c r="F2898" s="187"/>
      <c r="G2898" s="178"/>
      <c r="H2898" s="176" t="n">
        <v>6</v>
      </c>
      <c r="I2898" s="147"/>
    </row>
    <row r="2899" customFormat="false" ht="15.75" hidden="false" customHeight="true" outlineLevel="0" collapsed="false">
      <c r="A2899" s="190"/>
      <c r="B2899" s="160" t="s">
        <v>1712</v>
      </c>
      <c r="C2899" s="161"/>
      <c r="D2899" s="251"/>
      <c r="E2899" s="176"/>
      <c r="F2899" s="288"/>
      <c r="G2899" s="178"/>
      <c r="H2899" s="209" t="n">
        <f aca="false">ROUND(SUM(H2898),2)</f>
        <v>6</v>
      </c>
      <c r="I2899" s="147"/>
    </row>
    <row r="2900" customFormat="false" ht="15" hidden="false" customHeight="false" outlineLevel="0" collapsed="false">
      <c r="A2900" s="190"/>
      <c r="B2900" s="160"/>
      <c r="C2900" s="161"/>
      <c r="D2900" s="251"/>
      <c r="E2900" s="176"/>
      <c r="F2900" s="288"/>
      <c r="G2900" s="178"/>
      <c r="H2900" s="209"/>
      <c r="I2900" s="147"/>
    </row>
    <row r="2901" customFormat="false" ht="51.75" hidden="false" customHeight="true" outlineLevel="0" collapsed="false">
      <c r="A2901" s="142" t="s">
        <v>1801</v>
      </c>
      <c r="B2901" s="168" t="s">
        <v>788</v>
      </c>
      <c r="C2901" s="399" t="s">
        <v>1369</v>
      </c>
      <c r="D2901" s="385" t="n">
        <f aca="false">H2904</f>
        <v>2</v>
      </c>
      <c r="E2901" s="176"/>
      <c r="F2901" s="381"/>
      <c r="G2901" s="402"/>
      <c r="H2901" s="383"/>
      <c r="I2901" s="147"/>
    </row>
    <row r="2902" customFormat="false" ht="15.75" hidden="false" customHeight="true" outlineLevel="0" collapsed="false">
      <c r="A2902" s="233" t="s">
        <v>1560</v>
      </c>
      <c r="B2902" s="234"/>
      <c r="D2902" s="149"/>
      <c r="E2902" s="176"/>
      <c r="F2902" s="187"/>
      <c r="G2902" s="178"/>
      <c r="H2902" s="176" t="s">
        <v>1703</v>
      </c>
      <c r="I2902" s="147"/>
    </row>
    <row r="2903" customFormat="false" ht="15.75" hidden="false" customHeight="true" outlineLevel="0" collapsed="false">
      <c r="A2903" s="233" t="s">
        <v>1784</v>
      </c>
      <c r="D2903" s="149"/>
      <c r="E2903" s="176"/>
      <c r="F2903" s="178"/>
      <c r="G2903" s="178"/>
      <c r="H2903" s="403" t="n">
        <v>2</v>
      </c>
      <c r="I2903" s="147"/>
    </row>
    <row r="2904" customFormat="false" ht="15.75" hidden="false" customHeight="true" outlineLevel="0" collapsed="false">
      <c r="A2904" s="190"/>
      <c r="B2904" s="160" t="s">
        <v>1712</v>
      </c>
      <c r="C2904" s="161"/>
      <c r="D2904" s="251"/>
      <c r="E2904" s="176"/>
      <c r="F2904" s="288"/>
      <c r="G2904" s="178"/>
      <c r="H2904" s="209" t="n">
        <f aca="false">ROUND(SUM(H2903:H2903),2)</f>
        <v>2</v>
      </c>
      <c r="I2904" s="147"/>
    </row>
    <row r="2905" customFormat="false" ht="15.75" hidden="false" customHeight="true" outlineLevel="0" collapsed="false">
      <c r="A2905" s="190"/>
      <c r="B2905" s="160"/>
      <c r="C2905" s="161"/>
      <c r="D2905" s="251"/>
      <c r="E2905" s="176"/>
      <c r="F2905" s="288"/>
      <c r="G2905" s="178"/>
      <c r="H2905" s="209"/>
      <c r="I2905" s="147"/>
    </row>
    <row r="2906" customFormat="false" ht="36" hidden="false" customHeight="true" outlineLevel="0" collapsed="false">
      <c r="A2906" s="142" t="s">
        <v>1802</v>
      </c>
      <c r="B2906" s="168" t="s">
        <v>790</v>
      </c>
      <c r="C2906" s="399" t="s">
        <v>1369</v>
      </c>
      <c r="D2906" s="385" t="n">
        <f aca="false">H2909</f>
        <v>1</v>
      </c>
      <c r="E2906" s="176"/>
      <c r="F2906" s="381"/>
      <c r="G2906" s="402"/>
      <c r="H2906" s="383" t="s">
        <v>1803</v>
      </c>
      <c r="I2906" s="147"/>
    </row>
    <row r="2907" customFormat="false" ht="15.75" hidden="false" customHeight="true" outlineLevel="0" collapsed="false">
      <c r="A2907" s="233" t="s">
        <v>1560</v>
      </c>
      <c r="B2907" s="234"/>
      <c r="D2907" s="149"/>
      <c r="E2907" s="176"/>
      <c r="F2907" s="187"/>
      <c r="G2907" s="178"/>
      <c r="H2907" s="176" t="s">
        <v>1703</v>
      </c>
      <c r="I2907" s="147"/>
    </row>
    <row r="2908" customFormat="false" ht="15.75" hidden="false" customHeight="true" outlineLevel="0" collapsed="false">
      <c r="A2908" s="233" t="s">
        <v>1784</v>
      </c>
      <c r="D2908" s="149"/>
      <c r="E2908" s="176"/>
      <c r="F2908" s="178"/>
      <c r="G2908" s="178"/>
      <c r="H2908" s="403" t="n">
        <v>1</v>
      </c>
      <c r="I2908" s="147"/>
    </row>
    <row r="2909" customFormat="false" ht="15.75" hidden="false" customHeight="true" outlineLevel="0" collapsed="false">
      <c r="A2909" s="190"/>
      <c r="B2909" s="160" t="s">
        <v>1712</v>
      </c>
      <c r="C2909" s="161"/>
      <c r="D2909" s="251"/>
      <c r="E2909" s="176"/>
      <c r="F2909" s="288"/>
      <c r="G2909" s="178"/>
      <c r="H2909" s="209" t="n">
        <f aca="false">ROUND(SUM(H2908:H2908),2)</f>
        <v>1</v>
      </c>
      <c r="I2909" s="147"/>
    </row>
    <row r="2910" customFormat="false" ht="15.75" hidden="false" customHeight="true" outlineLevel="0" collapsed="false">
      <c r="A2910" s="190"/>
      <c r="B2910" s="160"/>
      <c r="C2910" s="161"/>
      <c r="D2910" s="251"/>
      <c r="E2910" s="176"/>
      <c r="F2910" s="288"/>
      <c r="G2910" s="178"/>
      <c r="H2910" s="209"/>
      <c r="I2910" s="147"/>
    </row>
    <row r="2911" customFormat="false" ht="36" hidden="false" customHeight="true" outlineLevel="0" collapsed="false">
      <c r="A2911" s="142" t="s">
        <v>1804</v>
      </c>
      <c r="B2911" s="168" t="s">
        <v>792</v>
      </c>
      <c r="C2911" s="399" t="s">
        <v>1364</v>
      </c>
      <c r="D2911" s="385" t="n">
        <f aca="false">H2914</f>
        <v>1</v>
      </c>
      <c r="E2911" s="176"/>
      <c r="F2911" s="381"/>
      <c r="G2911" s="402"/>
      <c r="H2911" s="383"/>
      <c r="I2911" s="147"/>
    </row>
    <row r="2912" customFormat="false" ht="15" hidden="false" customHeight="false" outlineLevel="0" collapsed="false">
      <c r="A2912" s="233" t="s">
        <v>1560</v>
      </c>
      <c r="B2912" s="234"/>
      <c r="D2912" s="149"/>
      <c r="E2912" s="176"/>
      <c r="F2912" s="187"/>
      <c r="G2912" s="178"/>
      <c r="H2912" s="176" t="s">
        <v>1703</v>
      </c>
      <c r="I2912" s="147"/>
    </row>
    <row r="2913" customFormat="false" ht="15.75" hidden="false" customHeight="true" outlineLevel="0" collapsed="false">
      <c r="A2913" s="233" t="s">
        <v>1784</v>
      </c>
      <c r="D2913" s="149"/>
      <c r="E2913" s="176"/>
      <c r="F2913" s="178"/>
      <c r="G2913" s="178"/>
      <c r="H2913" s="403" t="n">
        <v>1</v>
      </c>
      <c r="I2913" s="147"/>
    </row>
    <row r="2914" customFormat="false" ht="15.75" hidden="false" customHeight="true" outlineLevel="0" collapsed="false">
      <c r="A2914" s="190"/>
      <c r="B2914" s="160" t="s">
        <v>1712</v>
      </c>
      <c r="C2914" s="161"/>
      <c r="D2914" s="251"/>
      <c r="E2914" s="176"/>
      <c r="F2914" s="288"/>
      <c r="G2914" s="178"/>
      <c r="H2914" s="209" t="n">
        <f aca="false">ROUND(SUM(H2913:H2913),2)</f>
        <v>1</v>
      </c>
      <c r="I2914" s="147"/>
    </row>
    <row r="2915" customFormat="false" ht="15.75" hidden="false" customHeight="true" outlineLevel="0" collapsed="false">
      <c r="A2915" s="190"/>
      <c r="B2915" s="160"/>
      <c r="C2915" s="161"/>
      <c r="D2915" s="251"/>
      <c r="E2915" s="176"/>
      <c r="F2915" s="288"/>
      <c r="G2915" s="178"/>
      <c r="H2915" s="209"/>
      <c r="I2915" s="147"/>
    </row>
    <row r="2916" customFormat="false" ht="53.25" hidden="false" customHeight="true" outlineLevel="0" collapsed="false">
      <c r="A2916" s="142" t="s">
        <v>1805</v>
      </c>
      <c r="B2916" s="168" t="s">
        <v>794</v>
      </c>
      <c r="C2916" s="399" t="s">
        <v>1364</v>
      </c>
      <c r="D2916" s="385" t="n">
        <f aca="false">H2919</f>
        <v>1</v>
      </c>
      <c r="E2916" s="176"/>
      <c r="F2916" s="381"/>
      <c r="G2916" s="402"/>
      <c r="H2916" s="383"/>
      <c r="I2916" s="147"/>
    </row>
    <row r="2917" customFormat="false" ht="15.75" hidden="false" customHeight="true" outlineLevel="0" collapsed="false">
      <c r="A2917" s="233" t="s">
        <v>1560</v>
      </c>
      <c r="B2917" s="234"/>
      <c r="D2917" s="149"/>
      <c r="E2917" s="176"/>
      <c r="F2917" s="187"/>
      <c r="G2917" s="178"/>
      <c r="H2917" s="176" t="s">
        <v>1703</v>
      </c>
      <c r="I2917" s="147"/>
    </row>
    <row r="2918" customFormat="false" ht="15" hidden="false" customHeight="false" outlineLevel="0" collapsed="false">
      <c r="A2918" s="233" t="s">
        <v>1784</v>
      </c>
      <c r="D2918" s="149"/>
      <c r="E2918" s="176"/>
      <c r="F2918" s="178"/>
      <c r="G2918" s="178"/>
      <c r="H2918" s="403" t="n">
        <v>1</v>
      </c>
      <c r="I2918" s="147"/>
    </row>
    <row r="2919" customFormat="false" ht="15.75" hidden="false" customHeight="true" outlineLevel="0" collapsed="false">
      <c r="A2919" s="190"/>
      <c r="B2919" s="160" t="s">
        <v>1712</v>
      </c>
      <c r="C2919" s="161"/>
      <c r="D2919" s="251"/>
      <c r="E2919" s="176"/>
      <c r="F2919" s="288"/>
      <c r="G2919" s="178"/>
      <c r="H2919" s="209" t="n">
        <f aca="false">ROUND(SUM(H2918:H2918),2)</f>
        <v>1</v>
      </c>
      <c r="I2919" s="147"/>
    </row>
    <row r="2920" customFormat="false" ht="15.75" hidden="false" customHeight="true" outlineLevel="0" collapsed="false">
      <c r="A2920" s="190"/>
      <c r="B2920" s="355"/>
      <c r="C2920" s="161"/>
      <c r="D2920" s="251"/>
      <c r="E2920" s="176"/>
      <c r="F2920" s="288"/>
      <c r="G2920" s="178"/>
      <c r="H2920" s="209"/>
      <c r="I2920" s="147"/>
    </row>
    <row r="2921" customFormat="false" ht="36" hidden="false" customHeight="true" outlineLevel="0" collapsed="false">
      <c r="A2921" s="142" t="s">
        <v>1806</v>
      </c>
      <c r="B2921" s="168" t="s">
        <v>796</v>
      </c>
      <c r="C2921" s="399" t="s">
        <v>1364</v>
      </c>
      <c r="D2921" s="385" t="n">
        <f aca="false">H2925</f>
        <v>1</v>
      </c>
      <c r="E2921" s="176"/>
      <c r="F2921" s="381"/>
      <c r="G2921" s="402"/>
      <c r="H2921" s="176"/>
      <c r="I2921" s="147"/>
    </row>
    <row r="2922" customFormat="false" ht="15.75" hidden="false" customHeight="true" outlineLevel="0" collapsed="false">
      <c r="A2922" s="233" t="s">
        <v>1560</v>
      </c>
      <c r="B2922" s="234"/>
      <c r="D2922" s="149"/>
      <c r="E2922" s="176"/>
      <c r="F2922" s="187"/>
      <c r="G2922" s="178"/>
      <c r="H2922" s="176" t="s">
        <v>1703</v>
      </c>
      <c r="I2922" s="147"/>
    </row>
    <row r="2923" customFormat="false" ht="15.75" hidden="false" customHeight="true" outlineLevel="0" collapsed="false">
      <c r="A2923" s="233" t="s">
        <v>1784</v>
      </c>
      <c r="B2923" s="234"/>
      <c r="D2923" s="149"/>
      <c r="E2923" s="176"/>
      <c r="F2923" s="187"/>
      <c r="G2923" s="178"/>
      <c r="H2923" s="176"/>
      <c r="I2923" s="147"/>
    </row>
    <row r="2924" customFormat="false" ht="15.75" hidden="false" customHeight="true" outlineLevel="0" collapsed="false">
      <c r="A2924" s="233"/>
      <c r="D2924" s="149"/>
      <c r="E2924" s="176"/>
      <c r="F2924" s="178"/>
      <c r="G2924" s="178"/>
      <c r="H2924" s="403" t="n">
        <v>1</v>
      </c>
      <c r="I2924" s="147"/>
    </row>
    <row r="2925" customFormat="false" ht="15" hidden="false" customHeight="false" outlineLevel="0" collapsed="false">
      <c r="A2925" s="190"/>
      <c r="B2925" s="160" t="s">
        <v>1712</v>
      </c>
      <c r="C2925" s="161"/>
      <c r="D2925" s="251"/>
      <c r="E2925" s="176"/>
      <c r="F2925" s="288"/>
      <c r="G2925" s="178"/>
      <c r="H2925" s="209" t="n">
        <f aca="false">ROUND(SUM(H2924:H2924),2)</f>
        <v>1</v>
      </c>
      <c r="I2925" s="147"/>
    </row>
    <row r="2926" customFormat="false" ht="15.75" hidden="false" customHeight="true" outlineLevel="0" collapsed="false">
      <c r="A2926" s="190"/>
      <c r="B2926" s="160"/>
      <c r="C2926" s="161"/>
      <c r="D2926" s="251"/>
      <c r="E2926" s="176"/>
      <c r="F2926" s="288"/>
      <c r="G2926" s="178"/>
      <c r="H2926" s="209"/>
      <c r="I2926" s="147"/>
    </row>
    <row r="2927" customFormat="false" ht="45" hidden="false" customHeight="true" outlineLevel="0" collapsed="false">
      <c r="A2927" s="142" t="s">
        <v>1807</v>
      </c>
      <c r="B2927" s="355" t="s">
        <v>1808</v>
      </c>
      <c r="C2927" s="399" t="s">
        <v>1364</v>
      </c>
      <c r="D2927" s="385" t="n">
        <f aca="false">H2930</f>
        <v>1</v>
      </c>
      <c r="E2927" s="176"/>
      <c r="F2927" s="381"/>
      <c r="G2927" s="402"/>
      <c r="H2927" s="176"/>
      <c r="I2927" s="147"/>
    </row>
    <row r="2928" customFormat="false" ht="15.75" hidden="false" customHeight="true" outlineLevel="0" collapsed="false">
      <c r="A2928" s="233" t="s">
        <v>1560</v>
      </c>
      <c r="B2928" s="160"/>
      <c r="D2928" s="149"/>
      <c r="E2928" s="176"/>
      <c r="F2928" s="187"/>
      <c r="G2928" s="178"/>
      <c r="H2928" s="176" t="s">
        <v>1703</v>
      </c>
      <c r="I2928" s="147"/>
    </row>
    <row r="2929" customFormat="false" ht="15.75" hidden="false" customHeight="true" outlineLevel="0" collapsed="false">
      <c r="A2929" s="233" t="s">
        <v>1784</v>
      </c>
      <c r="B2929" s="160"/>
      <c r="D2929" s="149"/>
      <c r="E2929" s="176"/>
      <c r="F2929" s="178"/>
      <c r="G2929" s="178"/>
      <c r="H2929" s="403" t="n">
        <v>1</v>
      </c>
      <c r="I2929" s="147"/>
    </row>
    <row r="2930" customFormat="false" ht="15.75" hidden="false" customHeight="true" outlineLevel="0" collapsed="false">
      <c r="A2930" s="190"/>
      <c r="B2930" s="160" t="s">
        <v>1712</v>
      </c>
      <c r="C2930" s="161"/>
      <c r="D2930" s="251"/>
      <c r="E2930" s="176"/>
      <c r="F2930" s="288"/>
      <c r="G2930" s="178"/>
      <c r="H2930" s="209" t="n">
        <f aca="false">ROUND(SUM(H2929:H2929),2)</f>
        <v>1</v>
      </c>
      <c r="I2930" s="147"/>
    </row>
    <row r="2931" customFormat="false" ht="43.5" hidden="false" customHeight="true" outlineLevel="0" collapsed="false">
      <c r="A2931" s="142" t="s">
        <v>1809</v>
      </c>
      <c r="B2931" s="355" t="s">
        <v>1810</v>
      </c>
      <c r="C2931" s="399" t="s">
        <v>1364</v>
      </c>
      <c r="D2931" s="385" t="n">
        <f aca="false">H2934</f>
        <v>1</v>
      </c>
      <c r="E2931" s="176"/>
      <c r="F2931" s="381"/>
      <c r="G2931" s="402"/>
      <c r="H2931" s="176"/>
      <c r="I2931" s="147"/>
    </row>
    <row r="2932" customFormat="false" ht="15.75" hidden="false" customHeight="true" outlineLevel="0" collapsed="false">
      <c r="A2932" s="233" t="s">
        <v>1560</v>
      </c>
      <c r="B2932" s="160"/>
      <c r="D2932" s="149"/>
      <c r="E2932" s="176"/>
      <c r="F2932" s="187"/>
      <c r="G2932" s="178"/>
      <c r="H2932" s="176" t="s">
        <v>1703</v>
      </c>
      <c r="I2932" s="147"/>
    </row>
    <row r="2933" customFormat="false" ht="15.75" hidden="false" customHeight="true" outlineLevel="0" collapsed="false">
      <c r="A2933" s="233" t="s">
        <v>1784</v>
      </c>
      <c r="B2933" s="160"/>
      <c r="D2933" s="149"/>
      <c r="E2933" s="176"/>
      <c r="F2933" s="178"/>
      <c r="G2933" s="178"/>
      <c r="H2933" s="403" t="n">
        <v>1</v>
      </c>
      <c r="I2933" s="147"/>
    </row>
    <row r="2934" customFormat="false" ht="15.75" hidden="false" customHeight="true" outlineLevel="0" collapsed="false">
      <c r="A2934" s="190"/>
      <c r="B2934" s="160" t="s">
        <v>1712</v>
      </c>
      <c r="C2934" s="161"/>
      <c r="D2934" s="251"/>
      <c r="E2934" s="176"/>
      <c r="F2934" s="288"/>
      <c r="G2934" s="178"/>
      <c r="H2934" s="209" t="n">
        <f aca="false">ROUND(SUM(H2933:H2933),2)</f>
        <v>1</v>
      </c>
      <c r="I2934" s="147"/>
    </row>
    <row r="2935" customFormat="false" ht="15.75" hidden="false" customHeight="true" outlineLevel="0" collapsed="false">
      <c r="A2935" s="190"/>
      <c r="B2935" s="160"/>
      <c r="C2935" s="161"/>
      <c r="D2935" s="251"/>
      <c r="E2935" s="176"/>
      <c r="F2935" s="288"/>
      <c r="G2935" s="178"/>
      <c r="H2935" s="209"/>
      <c r="I2935" s="147"/>
    </row>
    <row r="2936" customFormat="false" ht="26.25" hidden="false" customHeight="true" outlineLevel="0" collapsed="false">
      <c r="A2936" s="142" t="s">
        <v>1811</v>
      </c>
      <c r="B2936" s="168" t="s">
        <v>802</v>
      </c>
      <c r="C2936" s="399" t="s">
        <v>1140</v>
      </c>
      <c r="D2936" s="385" t="n">
        <f aca="false">H2939</f>
        <v>9</v>
      </c>
      <c r="E2936" s="176"/>
      <c r="F2936" s="381"/>
      <c r="G2936" s="402"/>
      <c r="H2936" s="383"/>
      <c r="I2936" s="147"/>
    </row>
    <row r="2937" customFormat="false" ht="15.75" hidden="false" customHeight="true" outlineLevel="0" collapsed="false">
      <c r="A2937" s="233" t="s">
        <v>1560</v>
      </c>
      <c r="B2937" s="234"/>
      <c r="D2937" s="149"/>
      <c r="E2937" s="176"/>
      <c r="F2937" s="187"/>
      <c r="G2937" s="178"/>
      <c r="H2937" s="176" t="s">
        <v>1812</v>
      </c>
      <c r="I2937" s="147"/>
    </row>
    <row r="2938" customFormat="false" ht="15.75" hidden="false" customHeight="true" outlineLevel="0" collapsed="false">
      <c r="A2938" s="233" t="s">
        <v>1781</v>
      </c>
      <c r="B2938" s="234"/>
      <c r="D2938" s="149"/>
      <c r="E2938" s="176"/>
      <c r="F2938" s="187"/>
      <c r="G2938" s="178"/>
      <c r="H2938" s="179" t="n">
        <v>9</v>
      </c>
      <c r="I2938" s="147"/>
    </row>
    <row r="2939" customFormat="false" ht="15.75" hidden="false" customHeight="true" outlineLevel="0" collapsed="false">
      <c r="A2939" s="190"/>
      <c r="B2939" s="160" t="s">
        <v>1712</v>
      </c>
      <c r="C2939" s="161"/>
      <c r="D2939" s="251"/>
      <c r="E2939" s="176"/>
      <c r="F2939" s="288"/>
      <c r="G2939" s="178"/>
      <c r="H2939" s="209" t="n">
        <f aca="false">ROUND(SUM(H2938),2)</f>
        <v>9</v>
      </c>
      <c r="I2939" s="147"/>
    </row>
    <row r="2940" customFormat="false" ht="15.75" hidden="false" customHeight="true" outlineLevel="0" collapsed="false">
      <c r="A2940" s="190"/>
      <c r="B2940" s="160"/>
      <c r="C2940" s="161"/>
      <c r="D2940" s="251"/>
      <c r="E2940" s="176"/>
      <c r="F2940" s="288"/>
      <c r="G2940" s="178"/>
      <c r="H2940" s="209"/>
      <c r="I2940" s="147"/>
    </row>
    <row r="2941" customFormat="false" ht="36" hidden="false" customHeight="true" outlineLevel="0" collapsed="false">
      <c r="A2941" s="142" t="s">
        <v>1813</v>
      </c>
      <c r="B2941" s="168" t="s">
        <v>804</v>
      </c>
      <c r="C2941" s="399" t="s">
        <v>1369</v>
      </c>
      <c r="D2941" s="385" t="n">
        <f aca="false">H2946</f>
        <v>4</v>
      </c>
      <c r="E2941" s="176"/>
      <c r="F2941" s="381"/>
      <c r="G2941" s="402"/>
      <c r="H2941" s="383"/>
      <c r="I2941" s="147"/>
    </row>
    <row r="2942" customFormat="false" ht="15.75" hidden="false" customHeight="true" outlineLevel="0" collapsed="false">
      <c r="A2942" s="233" t="s">
        <v>1560</v>
      </c>
      <c r="B2942" s="234"/>
      <c r="D2942" s="149"/>
      <c r="E2942" s="176"/>
      <c r="F2942" s="187"/>
      <c r="G2942" s="178"/>
      <c r="H2942" s="176" t="s">
        <v>1703</v>
      </c>
      <c r="I2942" s="147"/>
    </row>
    <row r="2943" customFormat="false" ht="15.75" hidden="false" customHeight="true" outlineLevel="0" collapsed="false">
      <c r="A2943" s="233" t="s">
        <v>1781</v>
      </c>
      <c r="B2943" s="234"/>
      <c r="D2943" s="149"/>
      <c r="E2943" s="176"/>
      <c r="F2943" s="187"/>
      <c r="G2943" s="178"/>
      <c r="H2943" s="176" t="n">
        <v>1</v>
      </c>
      <c r="I2943" s="147"/>
    </row>
    <row r="2944" customFormat="false" ht="15.75" hidden="false" customHeight="true" outlineLevel="0" collapsed="false">
      <c r="A2944" s="233" t="s">
        <v>1782</v>
      </c>
      <c r="B2944" s="234"/>
      <c r="D2944" s="149"/>
      <c r="E2944" s="176"/>
      <c r="F2944" s="187"/>
      <c r="G2944" s="178"/>
      <c r="H2944" s="176" t="n">
        <v>2</v>
      </c>
      <c r="I2944" s="147"/>
    </row>
    <row r="2945" customFormat="false" ht="15.75" hidden="false" customHeight="true" outlineLevel="0" collapsed="false">
      <c r="A2945" s="233" t="s">
        <v>1783</v>
      </c>
      <c r="B2945" s="234"/>
      <c r="D2945" s="149"/>
      <c r="E2945" s="176"/>
      <c r="F2945" s="187"/>
      <c r="G2945" s="178"/>
      <c r="H2945" s="176" t="n">
        <v>1</v>
      </c>
      <c r="I2945" s="147"/>
    </row>
    <row r="2946" customFormat="false" ht="15.75" hidden="false" customHeight="true" outlineLevel="0" collapsed="false">
      <c r="A2946" s="190"/>
      <c r="B2946" s="160" t="s">
        <v>1712</v>
      </c>
      <c r="C2946" s="161"/>
      <c r="D2946" s="251"/>
      <c r="E2946" s="176"/>
      <c r="F2946" s="288"/>
      <c r="G2946" s="178"/>
      <c r="H2946" s="209" t="n">
        <f aca="false">SUM(H2943:H2945)</f>
        <v>4</v>
      </c>
      <c r="I2946" s="147"/>
    </row>
    <row r="2947" customFormat="false" ht="15.75" hidden="false" customHeight="true" outlineLevel="0" collapsed="false">
      <c r="A2947" s="190"/>
      <c r="B2947" s="160"/>
      <c r="C2947" s="161"/>
      <c r="D2947" s="251"/>
      <c r="E2947" s="176"/>
      <c r="F2947" s="288"/>
      <c r="G2947" s="178"/>
      <c r="H2947" s="209"/>
      <c r="I2947" s="147"/>
    </row>
    <row r="2948" customFormat="false" ht="36" hidden="false" customHeight="true" outlineLevel="0" collapsed="false">
      <c r="A2948" s="142" t="s">
        <v>1814</v>
      </c>
      <c r="B2948" s="168" t="s">
        <v>806</v>
      </c>
      <c r="C2948" s="399" t="s">
        <v>1369</v>
      </c>
      <c r="D2948" s="385" t="n">
        <f aca="false">H2952</f>
        <v>2</v>
      </c>
      <c r="E2948" s="176"/>
      <c r="F2948" s="381"/>
      <c r="G2948" s="402"/>
      <c r="H2948" s="383"/>
      <c r="I2948" s="147"/>
    </row>
    <row r="2949" customFormat="false" ht="15.75" hidden="false" customHeight="true" outlineLevel="0" collapsed="false">
      <c r="A2949" s="233" t="s">
        <v>1560</v>
      </c>
      <c r="B2949" s="234"/>
      <c r="D2949" s="149"/>
      <c r="E2949" s="176"/>
      <c r="F2949" s="187"/>
      <c r="G2949" s="178"/>
      <c r="H2949" s="176" t="s">
        <v>1703</v>
      </c>
      <c r="I2949" s="147"/>
    </row>
    <row r="2950" customFormat="false" ht="15.75" hidden="false" customHeight="true" outlineLevel="0" collapsed="false">
      <c r="A2950" s="233" t="s">
        <v>1782</v>
      </c>
      <c r="B2950" s="234"/>
      <c r="D2950" s="149"/>
      <c r="E2950" s="176"/>
      <c r="F2950" s="187"/>
      <c r="G2950" s="178"/>
      <c r="H2950" s="176" t="n">
        <v>1</v>
      </c>
      <c r="I2950" s="147"/>
    </row>
    <row r="2951" customFormat="false" ht="15.75" hidden="false" customHeight="true" outlineLevel="0" collapsed="false">
      <c r="A2951" s="233" t="s">
        <v>1784</v>
      </c>
      <c r="D2951" s="149"/>
      <c r="E2951" s="176"/>
      <c r="F2951" s="178"/>
      <c r="G2951" s="178"/>
      <c r="H2951" s="403" t="n">
        <v>1</v>
      </c>
      <c r="I2951" s="147"/>
    </row>
    <row r="2952" customFormat="false" ht="15.75" hidden="false" customHeight="true" outlineLevel="0" collapsed="false">
      <c r="A2952" s="190"/>
      <c r="B2952" s="160" t="s">
        <v>1712</v>
      </c>
      <c r="C2952" s="161"/>
      <c r="D2952" s="251"/>
      <c r="E2952" s="176"/>
      <c r="F2952" s="288"/>
      <c r="G2952" s="178"/>
      <c r="H2952" s="209" t="n">
        <f aca="false">ROUND(SUM(H2950:H2951),2)</f>
        <v>2</v>
      </c>
      <c r="I2952" s="147"/>
    </row>
    <row r="2953" customFormat="false" ht="15.75" hidden="false" customHeight="true" outlineLevel="0" collapsed="false">
      <c r="A2953" s="190"/>
      <c r="B2953" s="160"/>
      <c r="C2953" s="161"/>
      <c r="D2953" s="251"/>
      <c r="E2953" s="176"/>
      <c r="F2953" s="288"/>
      <c r="G2953" s="178"/>
      <c r="H2953" s="209"/>
      <c r="I2953" s="147"/>
    </row>
    <row r="2954" customFormat="false" ht="36" hidden="false" customHeight="true" outlineLevel="0" collapsed="false">
      <c r="A2954" s="142" t="s">
        <v>1815</v>
      </c>
      <c r="B2954" s="168" t="s">
        <v>808</v>
      </c>
      <c r="C2954" s="399" t="s">
        <v>1369</v>
      </c>
      <c r="D2954" s="385" t="n">
        <f aca="false">H2960</f>
        <v>8</v>
      </c>
      <c r="E2954" s="176"/>
      <c r="F2954" s="381"/>
      <c r="G2954" s="402"/>
      <c r="H2954" s="383"/>
      <c r="I2954" s="147"/>
    </row>
    <row r="2955" customFormat="false" ht="15.75" hidden="false" customHeight="true" outlineLevel="0" collapsed="false">
      <c r="A2955" s="233" t="s">
        <v>1560</v>
      </c>
      <c r="B2955" s="234"/>
      <c r="D2955" s="149"/>
      <c r="E2955" s="176"/>
      <c r="F2955" s="187"/>
      <c r="G2955" s="178"/>
      <c r="H2955" s="176" t="s">
        <v>1703</v>
      </c>
      <c r="I2955" s="147"/>
    </row>
    <row r="2956" customFormat="false" ht="15.75" hidden="false" customHeight="true" outlineLevel="0" collapsed="false">
      <c r="A2956" s="233" t="s">
        <v>1781</v>
      </c>
      <c r="B2956" s="234"/>
      <c r="D2956" s="149"/>
      <c r="E2956" s="176"/>
      <c r="F2956" s="187"/>
      <c r="G2956" s="178"/>
      <c r="H2956" s="176" t="n">
        <v>2</v>
      </c>
      <c r="I2956" s="147"/>
    </row>
    <row r="2957" customFormat="false" ht="15.75" hidden="false" customHeight="true" outlineLevel="0" collapsed="false">
      <c r="A2957" s="233" t="s">
        <v>1782</v>
      </c>
      <c r="B2957" s="234"/>
      <c r="D2957" s="149"/>
      <c r="E2957" s="176"/>
      <c r="F2957" s="187"/>
      <c r="G2957" s="178"/>
      <c r="H2957" s="176" t="n">
        <v>3</v>
      </c>
      <c r="I2957" s="147"/>
    </row>
    <row r="2958" customFormat="false" ht="15.75" hidden="false" customHeight="true" outlineLevel="0" collapsed="false">
      <c r="A2958" s="233" t="s">
        <v>1783</v>
      </c>
      <c r="B2958" s="234"/>
      <c r="D2958" s="149"/>
      <c r="E2958" s="176"/>
      <c r="F2958" s="187"/>
      <c r="G2958" s="178"/>
      <c r="H2958" s="176" t="n">
        <v>2</v>
      </c>
      <c r="I2958" s="147"/>
    </row>
    <row r="2959" customFormat="false" ht="15.75" hidden="false" customHeight="true" outlineLevel="0" collapsed="false">
      <c r="A2959" s="233" t="s">
        <v>1784</v>
      </c>
      <c r="D2959" s="149"/>
      <c r="E2959" s="176"/>
      <c r="F2959" s="178"/>
      <c r="G2959" s="178"/>
      <c r="H2959" s="403" t="n">
        <v>1</v>
      </c>
      <c r="I2959" s="147"/>
    </row>
    <row r="2960" customFormat="false" ht="15.75" hidden="false" customHeight="true" outlineLevel="0" collapsed="false">
      <c r="A2960" s="190"/>
      <c r="B2960" s="160" t="s">
        <v>1712</v>
      </c>
      <c r="C2960" s="161"/>
      <c r="D2960" s="251"/>
      <c r="E2960" s="176"/>
      <c r="F2960" s="288"/>
      <c r="G2960" s="178"/>
      <c r="H2960" s="209" t="n">
        <f aca="false">ROUND(SUM(H2956:H2959),2)</f>
        <v>8</v>
      </c>
      <c r="I2960" s="147"/>
    </row>
    <row r="2961" customFormat="false" ht="15.75" hidden="false" customHeight="true" outlineLevel="0" collapsed="false">
      <c r="A2961" s="190"/>
      <c r="B2961" s="160"/>
      <c r="C2961" s="161"/>
      <c r="D2961" s="251"/>
      <c r="E2961" s="176"/>
      <c r="F2961" s="288"/>
      <c r="G2961" s="178"/>
      <c r="H2961" s="209"/>
      <c r="I2961" s="147"/>
    </row>
    <row r="2962" customFormat="false" ht="36" hidden="false" customHeight="true" outlineLevel="0" collapsed="false">
      <c r="A2962" s="142" t="s">
        <v>1816</v>
      </c>
      <c r="B2962" s="168" t="s">
        <v>810</v>
      </c>
      <c r="C2962" s="399" t="s">
        <v>1369</v>
      </c>
      <c r="D2962" s="385" t="n">
        <f aca="false">H2967</f>
        <v>4</v>
      </c>
      <c r="E2962" s="176"/>
      <c r="F2962" s="381"/>
      <c r="G2962" s="402"/>
      <c r="H2962" s="383"/>
      <c r="I2962" s="147"/>
    </row>
    <row r="2963" customFormat="false" ht="15.75" hidden="false" customHeight="true" outlineLevel="0" collapsed="false">
      <c r="A2963" s="233" t="s">
        <v>1560</v>
      </c>
      <c r="B2963" s="234"/>
      <c r="D2963" s="149"/>
      <c r="E2963" s="176"/>
      <c r="F2963" s="187"/>
      <c r="G2963" s="178"/>
      <c r="H2963" s="176" t="s">
        <v>1703</v>
      </c>
      <c r="I2963" s="147"/>
    </row>
    <row r="2964" customFormat="false" ht="15.75" hidden="false" customHeight="true" outlineLevel="0" collapsed="false">
      <c r="A2964" s="233" t="s">
        <v>1781</v>
      </c>
      <c r="B2964" s="234"/>
      <c r="D2964" s="149"/>
      <c r="E2964" s="176"/>
      <c r="F2964" s="187"/>
      <c r="G2964" s="178"/>
      <c r="H2964" s="176" t="n">
        <v>1</v>
      </c>
      <c r="I2964" s="147"/>
    </row>
    <row r="2965" customFormat="false" ht="15.75" hidden="false" customHeight="true" outlineLevel="0" collapsed="false">
      <c r="A2965" s="233" t="s">
        <v>1782</v>
      </c>
      <c r="B2965" s="234"/>
      <c r="D2965" s="149"/>
      <c r="E2965" s="176"/>
      <c r="F2965" s="187"/>
      <c r="G2965" s="178"/>
      <c r="H2965" s="176" t="n">
        <v>2</v>
      </c>
      <c r="I2965" s="147"/>
    </row>
    <row r="2966" customFormat="false" ht="15.75" hidden="false" customHeight="true" outlineLevel="0" collapsed="false">
      <c r="A2966" s="233" t="s">
        <v>1783</v>
      </c>
      <c r="B2966" s="234"/>
      <c r="D2966" s="149"/>
      <c r="E2966" s="176"/>
      <c r="F2966" s="187"/>
      <c r="G2966" s="178"/>
      <c r="H2966" s="176" t="n">
        <v>1</v>
      </c>
      <c r="I2966" s="147"/>
    </row>
    <row r="2967" customFormat="false" ht="15.75" hidden="false" customHeight="true" outlineLevel="0" collapsed="false">
      <c r="A2967" s="190"/>
      <c r="B2967" s="160" t="s">
        <v>1712</v>
      </c>
      <c r="C2967" s="161"/>
      <c r="D2967" s="251"/>
      <c r="E2967" s="176"/>
      <c r="F2967" s="288"/>
      <c r="G2967" s="178"/>
      <c r="H2967" s="209" t="n">
        <f aca="false">SUM(H2964:H2966)</f>
        <v>4</v>
      </c>
      <c r="I2967" s="147"/>
    </row>
    <row r="2968" customFormat="false" ht="15.75" hidden="false" customHeight="true" outlineLevel="0" collapsed="false">
      <c r="A2968" s="190"/>
      <c r="B2968" s="160"/>
      <c r="C2968" s="161"/>
      <c r="D2968" s="251"/>
      <c r="E2968" s="176"/>
      <c r="F2968" s="288"/>
      <c r="G2968" s="178"/>
      <c r="H2968" s="209"/>
      <c r="I2968" s="147"/>
    </row>
    <row r="2969" customFormat="false" ht="36" hidden="false" customHeight="true" outlineLevel="0" collapsed="false">
      <c r="A2969" s="142" t="s">
        <v>1817</v>
      </c>
      <c r="B2969" s="168" t="s">
        <v>812</v>
      </c>
      <c r="C2969" s="399" t="s">
        <v>1369</v>
      </c>
      <c r="D2969" s="385" t="n">
        <f aca="false">H2974</f>
        <v>6</v>
      </c>
      <c r="E2969" s="176"/>
      <c r="F2969" s="381"/>
      <c r="G2969" s="402"/>
      <c r="H2969" s="383"/>
      <c r="I2969" s="147"/>
    </row>
    <row r="2970" customFormat="false" ht="15.75" hidden="false" customHeight="true" outlineLevel="0" collapsed="false">
      <c r="A2970" s="233" t="s">
        <v>1560</v>
      </c>
      <c r="B2970" s="234"/>
      <c r="D2970" s="149"/>
      <c r="E2970" s="176"/>
      <c r="F2970" s="187"/>
      <c r="G2970" s="178"/>
      <c r="H2970" s="176" t="s">
        <v>1703</v>
      </c>
      <c r="I2970" s="147"/>
    </row>
    <row r="2971" customFormat="false" ht="15.75" hidden="false" customHeight="true" outlineLevel="0" collapsed="false">
      <c r="A2971" s="233" t="s">
        <v>1781</v>
      </c>
      <c r="B2971" s="234"/>
      <c r="D2971" s="149"/>
      <c r="E2971" s="176"/>
      <c r="F2971" s="187"/>
      <c r="G2971" s="178"/>
      <c r="H2971" s="176" t="n">
        <v>2</v>
      </c>
      <c r="I2971" s="147"/>
    </row>
    <row r="2972" customFormat="false" ht="15.75" hidden="false" customHeight="true" outlineLevel="0" collapsed="false">
      <c r="A2972" s="233" t="s">
        <v>1782</v>
      </c>
      <c r="B2972" s="234"/>
      <c r="D2972" s="149"/>
      <c r="E2972" s="176"/>
      <c r="F2972" s="187"/>
      <c r="G2972" s="178"/>
      <c r="H2972" s="176" t="n">
        <v>2</v>
      </c>
      <c r="I2972" s="147"/>
    </row>
    <row r="2973" customFormat="false" ht="15.75" hidden="false" customHeight="true" outlineLevel="0" collapsed="false">
      <c r="A2973" s="233" t="s">
        <v>1783</v>
      </c>
      <c r="B2973" s="234"/>
      <c r="D2973" s="149"/>
      <c r="E2973" s="176"/>
      <c r="F2973" s="187"/>
      <c r="G2973" s="178"/>
      <c r="H2973" s="176" t="n">
        <v>2</v>
      </c>
      <c r="I2973" s="147"/>
    </row>
    <row r="2974" customFormat="false" ht="15.75" hidden="false" customHeight="true" outlineLevel="0" collapsed="false">
      <c r="A2974" s="190"/>
      <c r="B2974" s="160" t="s">
        <v>1712</v>
      </c>
      <c r="C2974" s="161"/>
      <c r="D2974" s="251"/>
      <c r="E2974" s="176"/>
      <c r="F2974" s="288"/>
      <c r="G2974" s="178"/>
      <c r="H2974" s="209" t="n">
        <f aca="false">SUM(H2971:H2973)</f>
        <v>6</v>
      </c>
      <c r="I2974" s="147"/>
    </row>
    <row r="2975" customFormat="false" ht="15.75" hidden="false" customHeight="true" outlineLevel="0" collapsed="false">
      <c r="A2975" s="190"/>
      <c r="B2975" s="160"/>
      <c r="C2975" s="161"/>
      <c r="D2975" s="251"/>
      <c r="E2975" s="176"/>
      <c r="F2975" s="288"/>
      <c r="G2975" s="178"/>
      <c r="H2975" s="209"/>
      <c r="I2975" s="147"/>
    </row>
    <row r="2976" customFormat="false" ht="36" hidden="false" customHeight="true" outlineLevel="0" collapsed="false">
      <c r="A2976" s="142" t="s">
        <v>1818</v>
      </c>
      <c r="B2976" s="168" t="s">
        <v>814</v>
      </c>
      <c r="C2976" s="399" t="s">
        <v>1369</v>
      </c>
      <c r="D2976" s="385" t="n">
        <f aca="false">H2980</f>
        <v>3</v>
      </c>
      <c r="E2976" s="176"/>
      <c r="F2976" s="381"/>
      <c r="G2976" s="402"/>
      <c r="H2976" s="383"/>
      <c r="I2976" s="147"/>
    </row>
    <row r="2977" customFormat="false" ht="15.75" hidden="false" customHeight="true" outlineLevel="0" collapsed="false">
      <c r="A2977" s="233" t="s">
        <v>1560</v>
      </c>
      <c r="B2977" s="234"/>
      <c r="D2977" s="149"/>
      <c r="E2977" s="176"/>
      <c r="F2977" s="187"/>
      <c r="G2977" s="178"/>
      <c r="H2977" s="176" t="s">
        <v>1703</v>
      </c>
      <c r="I2977" s="147"/>
    </row>
    <row r="2978" customFormat="false" ht="15.75" hidden="false" customHeight="true" outlineLevel="0" collapsed="false">
      <c r="A2978" s="233" t="s">
        <v>1781</v>
      </c>
      <c r="B2978" s="234"/>
      <c r="D2978" s="149"/>
      <c r="E2978" s="176"/>
      <c r="F2978" s="187"/>
      <c r="G2978" s="178"/>
      <c r="H2978" s="176" t="n">
        <v>2</v>
      </c>
      <c r="I2978" s="147"/>
    </row>
    <row r="2979" customFormat="false" ht="15.75" hidden="false" customHeight="true" outlineLevel="0" collapsed="false">
      <c r="A2979" s="233" t="s">
        <v>1782</v>
      </c>
      <c r="B2979" s="234"/>
      <c r="D2979" s="149"/>
      <c r="E2979" s="176"/>
      <c r="F2979" s="187"/>
      <c r="G2979" s="178"/>
      <c r="H2979" s="176" t="n">
        <v>1</v>
      </c>
      <c r="I2979" s="147"/>
    </row>
    <row r="2980" customFormat="false" ht="15.75" hidden="false" customHeight="true" outlineLevel="0" collapsed="false">
      <c r="A2980" s="190"/>
      <c r="B2980" s="160" t="s">
        <v>1712</v>
      </c>
      <c r="C2980" s="161"/>
      <c r="D2980" s="251"/>
      <c r="E2980" s="176"/>
      <c r="F2980" s="288"/>
      <c r="G2980" s="178"/>
      <c r="H2980" s="209" t="n">
        <f aca="false">SUM(H2978:H2979)</f>
        <v>3</v>
      </c>
      <c r="I2980" s="147"/>
    </row>
    <row r="2981" customFormat="false" ht="15.75" hidden="false" customHeight="true" outlineLevel="0" collapsed="false">
      <c r="A2981" s="190"/>
      <c r="B2981" s="160"/>
      <c r="C2981" s="161"/>
      <c r="D2981" s="251"/>
      <c r="E2981" s="176"/>
      <c r="F2981" s="288"/>
      <c r="G2981" s="178"/>
      <c r="H2981" s="209"/>
      <c r="I2981" s="147"/>
    </row>
    <row r="2982" customFormat="false" ht="36" hidden="false" customHeight="true" outlineLevel="0" collapsed="false">
      <c r="A2982" s="142" t="s">
        <v>1819</v>
      </c>
      <c r="B2982" s="168" t="s">
        <v>816</v>
      </c>
      <c r="C2982" s="399" t="s">
        <v>1364</v>
      </c>
      <c r="D2982" s="385" t="n">
        <f aca="false">H2986</f>
        <v>3</v>
      </c>
      <c r="E2982" s="176"/>
      <c r="F2982" s="381"/>
      <c r="G2982" s="402"/>
      <c r="H2982" s="383"/>
      <c r="I2982" s="147"/>
    </row>
    <row r="2983" customFormat="false" ht="15.75" hidden="false" customHeight="true" outlineLevel="0" collapsed="false">
      <c r="A2983" s="233" t="s">
        <v>1560</v>
      </c>
      <c r="B2983" s="234"/>
      <c r="D2983" s="149"/>
      <c r="E2983" s="176"/>
      <c r="F2983" s="187"/>
      <c r="G2983" s="178"/>
      <c r="H2983" s="176" t="s">
        <v>1703</v>
      </c>
      <c r="I2983" s="147"/>
    </row>
    <row r="2984" customFormat="false" ht="15.75" hidden="false" customHeight="true" outlineLevel="0" collapsed="false">
      <c r="A2984" s="233" t="s">
        <v>1781</v>
      </c>
      <c r="D2984" s="149"/>
      <c r="E2984" s="176"/>
      <c r="F2984" s="178"/>
      <c r="G2984" s="178"/>
      <c r="H2984" s="403" t="n">
        <v>2</v>
      </c>
      <c r="I2984" s="147"/>
    </row>
    <row r="2985" customFormat="false" ht="15.75" hidden="false" customHeight="true" outlineLevel="0" collapsed="false">
      <c r="A2985" s="233" t="s">
        <v>1783</v>
      </c>
      <c r="D2985" s="149"/>
      <c r="E2985" s="176"/>
      <c r="F2985" s="178"/>
      <c r="G2985" s="178"/>
      <c r="H2985" s="411" t="n">
        <v>1</v>
      </c>
      <c r="I2985" s="147"/>
    </row>
    <row r="2986" customFormat="false" ht="15.75" hidden="false" customHeight="true" outlineLevel="0" collapsed="false">
      <c r="A2986" s="190"/>
      <c r="B2986" s="160" t="s">
        <v>1712</v>
      </c>
      <c r="C2986" s="161"/>
      <c r="D2986" s="251"/>
      <c r="E2986" s="176"/>
      <c r="F2986" s="288"/>
      <c r="G2986" s="178"/>
      <c r="H2986" s="209" t="n">
        <f aca="false">ROUND(SUM(H2984:H2985),2)</f>
        <v>3</v>
      </c>
      <c r="I2986" s="147"/>
    </row>
    <row r="2987" customFormat="false" ht="15.75" hidden="false" customHeight="true" outlineLevel="0" collapsed="false">
      <c r="A2987" s="190"/>
      <c r="B2987" s="160"/>
      <c r="C2987" s="161"/>
      <c r="D2987" s="251"/>
      <c r="E2987" s="176"/>
      <c r="F2987" s="288"/>
      <c r="G2987" s="178"/>
      <c r="H2987" s="209"/>
      <c r="I2987" s="147"/>
    </row>
    <row r="2988" customFormat="false" ht="36" hidden="false" customHeight="true" outlineLevel="0" collapsed="false">
      <c r="A2988" s="142" t="s">
        <v>1820</v>
      </c>
      <c r="B2988" s="168" t="s">
        <v>818</v>
      </c>
      <c r="C2988" s="399" t="s">
        <v>1369</v>
      </c>
      <c r="D2988" s="385" t="n">
        <f aca="false">H2991</f>
        <v>1</v>
      </c>
      <c r="E2988" s="176"/>
      <c r="F2988" s="381"/>
      <c r="G2988" s="402"/>
      <c r="H2988" s="383"/>
      <c r="I2988" s="147"/>
    </row>
    <row r="2989" customFormat="false" ht="15.75" hidden="false" customHeight="true" outlineLevel="0" collapsed="false">
      <c r="A2989" s="233" t="s">
        <v>1560</v>
      </c>
      <c r="B2989" s="234"/>
      <c r="D2989" s="149"/>
      <c r="E2989" s="176"/>
      <c r="F2989" s="187"/>
      <c r="G2989" s="178"/>
      <c r="H2989" s="176" t="s">
        <v>1703</v>
      </c>
      <c r="I2989" s="147"/>
    </row>
    <row r="2990" customFormat="false" ht="15.75" hidden="false" customHeight="true" outlineLevel="0" collapsed="false">
      <c r="A2990" s="233" t="s">
        <v>1783</v>
      </c>
      <c r="D2990" s="149"/>
      <c r="E2990" s="176"/>
      <c r="F2990" s="178"/>
      <c r="G2990" s="178"/>
      <c r="H2990" s="411" t="n">
        <v>1</v>
      </c>
      <c r="I2990" s="147"/>
    </row>
    <row r="2991" customFormat="false" ht="15.75" hidden="false" customHeight="true" outlineLevel="0" collapsed="false">
      <c r="A2991" s="190"/>
      <c r="B2991" s="160" t="s">
        <v>1712</v>
      </c>
      <c r="C2991" s="161"/>
      <c r="D2991" s="251"/>
      <c r="E2991" s="176"/>
      <c r="F2991" s="288"/>
      <c r="G2991" s="178"/>
      <c r="H2991" s="209" t="n">
        <f aca="false">H2990</f>
        <v>1</v>
      </c>
      <c r="I2991" s="147"/>
    </row>
    <row r="2992" customFormat="false" ht="15.75" hidden="false" customHeight="true" outlineLevel="0" collapsed="false">
      <c r="A2992" s="190"/>
      <c r="B2992" s="160"/>
      <c r="C2992" s="161"/>
      <c r="D2992" s="251"/>
      <c r="E2992" s="176"/>
      <c r="F2992" s="288"/>
      <c r="G2992" s="178"/>
      <c r="H2992" s="209"/>
      <c r="I2992" s="147"/>
    </row>
    <row r="2993" customFormat="false" ht="36" hidden="false" customHeight="true" outlineLevel="0" collapsed="false">
      <c r="A2993" s="142" t="s">
        <v>1821</v>
      </c>
      <c r="B2993" s="168" t="s">
        <v>820</v>
      </c>
      <c r="C2993" s="399" t="s">
        <v>1369</v>
      </c>
      <c r="D2993" s="385" t="n">
        <f aca="false">H2996</f>
        <v>1</v>
      </c>
      <c r="E2993" s="176"/>
      <c r="F2993" s="381"/>
      <c r="G2993" s="402"/>
      <c r="H2993" s="383"/>
      <c r="I2993" s="147"/>
    </row>
    <row r="2994" customFormat="false" ht="15.75" hidden="false" customHeight="true" outlineLevel="0" collapsed="false">
      <c r="A2994" s="233" t="s">
        <v>1560</v>
      </c>
      <c r="B2994" s="234"/>
      <c r="D2994" s="149"/>
      <c r="E2994" s="176"/>
      <c r="F2994" s="187"/>
      <c r="G2994" s="178"/>
      <c r="H2994" s="176" t="s">
        <v>1703</v>
      </c>
      <c r="I2994" s="147"/>
    </row>
    <row r="2995" customFormat="false" ht="15.75" hidden="false" customHeight="true" outlineLevel="0" collapsed="false">
      <c r="A2995" s="233" t="s">
        <v>1783</v>
      </c>
      <c r="B2995" s="234"/>
      <c r="D2995" s="149"/>
      <c r="E2995" s="176"/>
      <c r="F2995" s="187"/>
      <c r="G2995" s="178"/>
      <c r="H2995" s="176" t="n">
        <v>1</v>
      </c>
      <c r="I2995" s="147"/>
    </row>
    <row r="2996" customFormat="false" ht="15.75" hidden="false" customHeight="true" outlineLevel="0" collapsed="false">
      <c r="A2996" s="190"/>
      <c r="B2996" s="160" t="s">
        <v>1712</v>
      </c>
      <c r="C2996" s="161"/>
      <c r="D2996" s="251"/>
      <c r="E2996" s="176"/>
      <c r="F2996" s="288"/>
      <c r="G2996" s="178"/>
      <c r="H2996" s="209" t="n">
        <f aca="false">H2995</f>
        <v>1</v>
      </c>
      <c r="I2996" s="147"/>
    </row>
    <row r="2997" customFormat="false" ht="15.75" hidden="false" customHeight="true" outlineLevel="0" collapsed="false">
      <c r="A2997" s="190"/>
      <c r="B2997" s="160"/>
      <c r="C2997" s="161"/>
      <c r="D2997" s="251"/>
      <c r="E2997" s="176"/>
      <c r="F2997" s="288"/>
      <c r="G2997" s="178"/>
      <c r="H2997" s="209"/>
      <c r="I2997" s="147"/>
    </row>
    <row r="2998" customFormat="false" ht="36" hidden="false" customHeight="true" outlineLevel="0" collapsed="false">
      <c r="A2998" s="142" t="s">
        <v>1822</v>
      </c>
      <c r="B2998" s="168" t="s">
        <v>822</v>
      </c>
      <c r="C2998" s="399" t="s">
        <v>1369</v>
      </c>
      <c r="D2998" s="385" t="n">
        <f aca="false">H3001</f>
        <v>1</v>
      </c>
      <c r="E2998" s="176"/>
      <c r="F2998" s="381"/>
      <c r="G2998" s="402"/>
      <c r="H2998" s="383"/>
      <c r="I2998" s="147"/>
    </row>
    <row r="2999" customFormat="false" ht="15.75" hidden="false" customHeight="true" outlineLevel="0" collapsed="false">
      <c r="A2999" s="233" t="s">
        <v>1560</v>
      </c>
      <c r="B2999" s="234"/>
      <c r="D2999" s="149"/>
      <c r="E2999" s="176"/>
      <c r="F2999" s="187"/>
      <c r="G2999" s="178"/>
      <c r="H2999" s="176" t="s">
        <v>1703</v>
      </c>
      <c r="I2999" s="147"/>
    </row>
    <row r="3000" customFormat="false" ht="15.75" hidden="false" customHeight="true" outlineLevel="0" collapsed="false">
      <c r="A3000" s="233" t="s">
        <v>1781</v>
      </c>
      <c r="B3000" s="234"/>
      <c r="D3000" s="149"/>
      <c r="E3000" s="176"/>
      <c r="F3000" s="187"/>
      <c r="G3000" s="178"/>
      <c r="H3000" s="176" t="n">
        <v>1</v>
      </c>
      <c r="I3000" s="147"/>
    </row>
    <row r="3001" customFormat="false" ht="15.75" hidden="false" customHeight="true" outlineLevel="0" collapsed="false">
      <c r="A3001" s="190"/>
      <c r="B3001" s="160" t="s">
        <v>1712</v>
      </c>
      <c r="C3001" s="161"/>
      <c r="D3001" s="251"/>
      <c r="E3001" s="176"/>
      <c r="F3001" s="288"/>
      <c r="G3001" s="178"/>
      <c r="H3001" s="209" t="n">
        <f aca="false">H3000</f>
        <v>1</v>
      </c>
      <c r="I3001" s="147"/>
    </row>
    <row r="3002" customFormat="false" ht="15.75" hidden="false" customHeight="true" outlineLevel="0" collapsed="false">
      <c r="A3002" s="190"/>
      <c r="B3002" s="160"/>
      <c r="C3002" s="161"/>
      <c r="D3002" s="251"/>
      <c r="E3002" s="176"/>
      <c r="F3002" s="288"/>
      <c r="G3002" s="178"/>
      <c r="H3002" s="209"/>
      <c r="I3002" s="147"/>
    </row>
    <row r="3003" customFormat="false" ht="36" hidden="false" customHeight="true" outlineLevel="0" collapsed="false">
      <c r="A3003" s="142" t="s">
        <v>1823</v>
      </c>
      <c r="B3003" s="168" t="s">
        <v>824</v>
      </c>
      <c r="C3003" s="399" t="s">
        <v>1369</v>
      </c>
      <c r="D3003" s="385" t="n">
        <f aca="false">H3006</f>
        <v>3</v>
      </c>
      <c r="E3003" s="176"/>
      <c r="F3003" s="381"/>
      <c r="G3003" s="402"/>
      <c r="H3003" s="383"/>
      <c r="I3003" s="147"/>
    </row>
    <row r="3004" customFormat="false" ht="15.75" hidden="false" customHeight="true" outlineLevel="0" collapsed="false">
      <c r="A3004" s="233" t="s">
        <v>1560</v>
      </c>
      <c r="B3004" s="234"/>
      <c r="D3004" s="149"/>
      <c r="E3004" s="176"/>
      <c r="F3004" s="187"/>
      <c r="G3004" s="178"/>
      <c r="H3004" s="176" t="s">
        <v>1703</v>
      </c>
      <c r="I3004" s="147"/>
    </row>
    <row r="3005" customFormat="false" ht="15.75" hidden="false" customHeight="true" outlineLevel="0" collapsed="false">
      <c r="A3005" s="233" t="s">
        <v>1782</v>
      </c>
      <c r="D3005" s="149"/>
      <c r="E3005" s="176"/>
      <c r="F3005" s="178"/>
      <c r="G3005" s="178"/>
      <c r="H3005" s="411" t="n">
        <v>3</v>
      </c>
      <c r="I3005" s="147"/>
    </row>
    <row r="3006" customFormat="false" ht="15.75" hidden="false" customHeight="true" outlineLevel="0" collapsed="false">
      <c r="A3006" s="190"/>
      <c r="B3006" s="160" t="s">
        <v>1712</v>
      </c>
      <c r="C3006" s="161"/>
      <c r="D3006" s="251"/>
      <c r="E3006" s="176"/>
      <c r="F3006" s="288"/>
      <c r="G3006" s="178"/>
      <c r="H3006" s="209" t="n">
        <f aca="false">H3005</f>
        <v>3</v>
      </c>
      <c r="I3006" s="147"/>
    </row>
    <row r="3007" customFormat="false" ht="15.75" hidden="false" customHeight="true" outlineLevel="0" collapsed="false">
      <c r="A3007" s="190"/>
      <c r="B3007" s="160"/>
      <c r="C3007" s="161"/>
      <c r="D3007" s="251"/>
      <c r="E3007" s="176"/>
      <c r="F3007" s="288"/>
      <c r="G3007" s="178"/>
      <c r="H3007" s="209"/>
      <c r="I3007" s="147"/>
    </row>
    <row r="3008" customFormat="false" ht="36" hidden="false" customHeight="true" outlineLevel="0" collapsed="false">
      <c r="A3008" s="142" t="s">
        <v>1824</v>
      </c>
      <c r="B3008" s="168" t="s">
        <v>826</v>
      </c>
      <c r="C3008" s="399" t="s">
        <v>1369</v>
      </c>
      <c r="D3008" s="385" t="n">
        <f aca="false">H3013</f>
        <v>6</v>
      </c>
      <c r="E3008" s="176"/>
      <c r="F3008" s="381"/>
      <c r="G3008" s="402"/>
      <c r="H3008" s="383"/>
      <c r="I3008" s="147"/>
    </row>
    <row r="3009" customFormat="false" ht="15.75" hidden="false" customHeight="true" outlineLevel="0" collapsed="false">
      <c r="A3009" s="233" t="s">
        <v>1560</v>
      </c>
      <c r="B3009" s="234"/>
      <c r="D3009" s="149"/>
      <c r="E3009" s="176"/>
      <c r="F3009" s="187"/>
      <c r="G3009" s="178"/>
      <c r="H3009" s="176" t="s">
        <v>1703</v>
      </c>
      <c r="I3009" s="147"/>
    </row>
    <row r="3010" customFormat="false" ht="15.75" hidden="false" customHeight="true" outlineLevel="0" collapsed="false">
      <c r="A3010" s="233" t="s">
        <v>1781</v>
      </c>
      <c r="B3010" s="234"/>
      <c r="D3010" s="149"/>
      <c r="E3010" s="176"/>
      <c r="F3010" s="187"/>
      <c r="G3010" s="178"/>
      <c r="H3010" s="176" t="n">
        <v>2</v>
      </c>
      <c r="I3010" s="147"/>
    </row>
    <row r="3011" customFormat="false" ht="15.75" hidden="false" customHeight="true" outlineLevel="0" collapsed="false">
      <c r="A3011" s="233" t="s">
        <v>1782</v>
      </c>
      <c r="B3011" s="234"/>
      <c r="D3011" s="149"/>
      <c r="E3011" s="176"/>
      <c r="F3011" s="187"/>
      <c r="G3011" s="178"/>
      <c r="H3011" s="176" t="n">
        <v>2</v>
      </c>
      <c r="I3011" s="147"/>
    </row>
    <row r="3012" customFormat="false" ht="15.75" hidden="false" customHeight="true" outlineLevel="0" collapsed="false">
      <c r="A3012" s="233" t="s">
        <v>1783</v>
      </c>
      <c r="B3012" s="234"/>
      <c r="D3012" s="149"/>
      <c r="E3012" s="176"/>
      <c r="F3012" s="187"/>
      <c r="G3012" s="178"/>
      <c r="H3012" s="176" t="n">
        <v>2</v>
      </c>
      <c r="I3012" s="147"/>
    </row>
    <row r="3013" customFormat="false" ht="15.75" hidden="false" customHeight="true" outlineLevel="0" collapsed="false">
      <c r="A3013" s="190"/>
      <c r="B3013" s="160" t="s">
        <v>1712</v>
      </c>
      <c r="C3013" s="161"/>
      <c r="D3013" s="251"/>
      <c r="E3013" s="176"/>
      <c r="F3013" s="288"/>
      <c r="G3013" s="178"/>
      <c r="H3013" s="209" t="n">
        <f aca="false">SUM(H3010:H3012)</f>
        <v>6</v>
      </c>
      <c r="I3013" s="147"/>
    </row>
    <row r="3014" customFormat="false" ht="15.75" hidden="false" customHeight="true" outlineLevel="0" collapsed="false">
      <c r="A3014" s="190"/>
      <c r="B3014" s="160"/>
      <c r="C3014" s="161"/>
      <c r="D3014" s="251"/>
      <c r="E3014" s="176"/>
      <c r="F3014" s="288"/>
      <c r="G3014" s="178"/>
      <c r="H3014" s="209"/>
      <c r="I3014" s="147"/>
    </row>
    <row r="3015" customFormat="false" ht="36" hidden="false" customHeight="true" outlineLevel="0" collapsed="false">
      <c r="A3015" s="142" t="s">
        <v>1825</v>
      </c>
      <c r="B3015" s="168" t="s">
        <v>1826</v>
      </c>
      <c r="C3015" s="399" t="s">
        <v>1369</v>
      </c>
      <c r="D3015" s="385" t="n">
        <f aca="false">H3020</f>
        <v>5</v>
      </c>
      <c r="E3015" s="176"/>
      <c r="F3015" s="381"/>
      <c r="G3015" s="402"/>
      <c r="H3015" s="383"/>
      <c r="I3015" s="147"/>
    </row>
    <row r="3016" customFormat="false" ht="15.75" hidden="false" customHeight="true" outlineLevel="0" collapsed="false">
      <c r="A3016" s="233" t="s">
        <v>1560</v>
      </c>
      <c r="B3016" s="234"/>
      <c r="D3016" s="149"/>
      <c r="E3016" s="176"/>
      <c r="F3016" s="187"/>
      <c r="G3016" s="178"/>
      <c r="H3016" s="176" t="s">
        <v>1703</v>
      </c>
      <c r="I3016" s="147"/>
    </row>
    <row r="3017" customFormat="false" ht="15.75" hidden="false" customHeight="true" outlineLevel="0" collapsed="false">
      <c r="A3017" s="233" t="s">
        <v>1782</v>
      </c>
      <c r="D3017" s="149"/>
      <c r="E3017" s="176"/>
      <c r="F3017" s="178"/>
      <c r="G3017" s="178"/>
      <c r="H3017" s="411" t="n">
        <v>3</v>
      </c>
      <c r="I3017" s="147"/>
    </row>
    <row r="3018" customFormat="false" ht="15.75" hidden="false" customHeight="true" outlineLevel="0" collapsed="false">
      <c r="A3018" s="233" t="s">
        <v>1783</v>
      </c>
      <c r="D3018" s="149"/>
      <c r="E3018" s="176"/>
      <c r="F3018" s="178"/>
      <c r="G3018" s="178"/>
      <c r="H3018" s="411" t="n">
        <v>1</v>
      </c>
      <c r="I3018" s="147"/>
    </row>
    <row r="3019" customFormat="false" ht="15.75" hidden="false" customHeight="true" outlineLevel="0" collapsed="false">
      <c r="A3019" s="233" t="s">
        <v>1784</v>
      </c>
      <c r="D3019" s="149"/>
      <c r="E3019" s="176"/>
      <c r="F3019" s="178"/>
      <c r="G3019" s="178"/>
      <c r="H3019" s="411" t="n">
        <v>1</v>
      </c>
      <c r="I3019" s="147"/>
    </row>
    <row r="3020" customFormat="false" ht="15.75" hidden="false" customHeight="true" outlineLevel="0" collapsed="false">
      <c r="A3020" s="190"/>
      <c r="B3020" s="160" t="s">
        <v>1712</v>
      </c>
      <c r="C3020" s="161"/>
      <c r="D3020" s="251"/>
      <c r="E3020" s="176"/>
      <c r="F3020" s="288"/>
      <c r="G3020" s="178"/>
      <c r="H3020" s="209" t="n">
        <f aca="false">SUM(H3017:H3019)</f>
        <v>5</v>
      </c>
      <c r="I3020" s="147"/>
    </row>
    <row r="3021" customFormat="false" ht="15.75" hidden="false" customHeight="true" outlineLevel="0" collapsed="false">
      <c r="A3021" s="190"/>
      <c r="B3021" s="160"/>
      <c r="C3021" s="161"/>
      <c r="D3021" s="251"/>
      <c r="E3021" s="176"/>
      <c r="F3021" s="288"/>
      <c r="G3021" s="178"/>
      <c r="H3021" s="209"/>
      <c r="I3021" s="147"/>
    </row>
    <row r="3022" customFormat="false" ht="36" hidden="false" customHeight="true" outlineLevel="0" collapsed="false">
      <c r="A3022" s="142" t="s">
        <v>1827</v>
      </c>
      <c r="B3022" s="168" t="s">
        <v>830</v>
      </c>
      <c r="C3022" s="399" t="s">
        <v>1369</v>
      </c>
      <c r="D3022" s="385" t="n">
        <f aca="false">H3025</f>
        <v>3</v>
      </c>
      <c r="E3022" s="176"/>
      <c r="F3022" s="381"/>
      <c r="G3022" s="402"/>
      <c r="H3022" s="383"/>
      <c r="I3022" s="147"/>
    </row>
    <row r="3023" customFormat="false" ht="15.75" hidden="false" customHeight="true" outlineLevel="0" collapsed="false">
      <c r="A3023" s="233" t="s">
        <v>1560</v>
      </c>
      <c r="B3023" s="234"/>
      <c r="D3023" s="149"/>
      <c r="E3023" s="176"/>
      <c r="F3023" s="187"/>
      <c r="G3023" s="178"/>
      <c r="H3023" s="176" t="s">
        <v>1703</v>
      </c>
      <c r="I3023" s="147"/>
    </row>
    <row r="3024" customFormat="false" ht="15.75" hidden="false" customHeight="true" outlineLevel="0" collapsed="false">
      <c r="A3024" s="233" t="s">
        <v>1784</v>
      </c>
      <c r="D3024" s="149"/>
      <c r="E3024" s="176"/>
      <c r="F3024" s="178"/>
      <c r="G3024" s="178"/>
      <c r="H3024" s="403" t="n">
        <v>3</v>
      </c>
      <c r="I3024" s="147"/>
    </row>
    <row r="3025" customFormat="false" ht="15.75" hidden="false" customHeight="true" outlineLevel="0" collapsed="false">
      <c r="A3025" s="190"/>
      <c r="B3025" s="160" t="s">
        <v>1712</v>
      </c>
      <c r="C3025" s="161"/>
      <c r="D3025" s="251"/>
      <c r="E3025" s="176"/>
      <c r="F3025" s="288"/>
      <c r="G3025" s="178"/>
      <c r="H3025" s="209" t="n">
        <f aca="false">H3024</f>
        <v>3</v>
      </c>
      <c r="I3025" s="147"/>
    </row>
    <row r="3026" customFormat="false" ht="15.75" hidden="false" customHeight="true" outlineLevel="0" collapsed="false">
      <c r="A3026" s="190"/>
      <c r="B3026" s="160"/>
      <c r="C3026" s="161"/>
      <c r="D3026" s="251"/>
      <c r="E3026" s="176"/>
      <c r="F3026" s="288"/>
      <c r="G3026" s="178"/>
      <c r="H3026" s="209"/>
      <c r="I3026" s="147"/>
    </row>
    <row r="3027" customFormat="false" ht="36" hidden="false" customHeight="true" outlineLevel="0" collapsed="false">
      <c r="A3027" s="142" t="s">
        <v>1828</v>
      </c>
      <c r="B3027" s="168" t="s">
        <v>1829</v>
      </c>
      <c r="C3027" s="399" t="s">
        <v>1369</v>
      </c>
      <c r="D3027" s="385" t="n">
        <f aca="false">H3030</f>
        <v>2</v>
      </c>
      <c r="E3027" s="176"/>
      <c r="F3027" s="381"/>
      <c r="G3027" s="402"/>
      <c r="H3027" s="383"/>
      <c r="I3027" s="147"/>
    </row>
    <row r="3028" customFormat="false" ht="15.75" hidden="false" customHeight="true" outlineLevel="0" collapsed="false">
      <c r="A3028" s="233" t="s">
        <v>1560</v>
      </c>
      <c r="B3028" s="234"/>
      <c r="D3028" s="149"/>
      <c r="E3028" s="176"/>
      <c r="F3028" s="187"/>
      <c r="G3028" s="178"/>
      <c r="H3028" s="176" t="s">
        <v>1703</v>
      </c>
      <c r="I3028" s="147"/>
    </row>
    <row r="3029" customFormat="false" ht="15.75" hidden="false" customHeight="true" outlineLevel="0" collapsed="false">
      <c r="A3029" s="233" t="s">
        <v>1784</v>
      </c>
      <c r="D3029" s="149"/>
      <c r="E3029" s="176"/>
      <c r="F3029" s="178"/>
      <c r="G3029" s="178"/>
      <c r="H3029" s="411" t="n">
        <v>2</v>
      </c>
      <c r="I3029" s="147"/>
    </row>
    <row r="3030" customFormat="false" ht="15.75" hidden="false" customHeight="true" outlineLevel="0" collapsed="false">
      <c r="A3030" s="190"/>
      <c r="B3030" s="160" t="s">
        <v>1712</v>
      </c>
      <c r="C3030" s="161"/>
      <c r="D3030" s="251"/>
      <c r="E3030" s="176"/>
      <c r="F3030" s="288"/>
      <c r="G3030" s="178"/>
      <c r="H3030" s="209" t="n">
        <f aca="false">H3029</f>
        <v>2</v>
      </c>
      <c r="I3030" s="147"/>
    </row>
    <row r="3031" customFormat="false" ht="15.75" hidden="false" customHeight="true" outlineLevel="0" collapsed="false">
      <c r="A3031" s="190"/>
      <c r="B3031" s="160"/>
      <c r="C3031" s="161"/>
      <c r="D3031" s="251"/>
      <c r="E3031" s="176"/>
      <c r="F3031" s="288"/>
      <c r="G3031" s="178"/>
      <c r="H3031" s="209"/>
      <c r="I3031" s="147"/>
    </row>
    <row r="3032" customFormat="false" ht="15.75" hidden="false" customHeight="true" outlineLevel="0" collapsed="false">
      <c r="A3032" s="190"/>
      <c r="B3032" s="160"/>
      <c r="C3032" s="161"/>
      <c r="D3032" s="251"/>
      <c r="E3032" s="176"/>
      <c r="F3032" s="288"/>
      <c r="G3032" s="178"/>
      <c r="H3032" s="209"/>
      <c r="I3032" s="147"/>
    </row>
    <row r="3033" customFormat="false" ht="15.75" hidden="false" customHeight="true" outlineLevel="0" collapsed="false">
      <c r="A3033" s="410" t="s">
        <v>1830</v>
      </c>
      <c r="B3033" s="407" t="s">
        <v>834</v>
      </c>
      <c r="C3033" s="152"/>
      <c r="D3033" s="149"/>
      <c r="E3033" s="149"/>
      <c r="F3033" s="152"/>
      <c r="G3033" s="180"/>
      <c r="H3033" s="208"/>
      <c r="I3033" s="147"/>
    </row>
    <row r="3034" customFormat="false" ht="15.75" hidden="false" customHeight="true" outlineLevel="0" collapsed="false">
      <c r="B3034" s="355"/>
      <c r="D3034" s="149"/>
      <c r="E3034" s="176"/>
      <c r="F3034" s="144"/>
      <c r="G3034" s="180"/>
      <c r="H3034" s="270"/>
      <c r="I3034" s="147"/>
    </row>
    <row r="3035" customFormat="false" ht="15.75" hidden="false" customHeight="true" outlineLevel="0" collapsed="false">
      <c r="A3035" s="142" t="s">
        <v>835</v>
      </c>
      <c r="B3035" s="355" t="s">
        <v>836</v>
      </c>
      <c r="C3035" s="382" t="s">
        <v>1090</v>
      </c>
      <c r="D3035" s="385" t="n">
        <f aca="false">H3037</f>
        <v>285</v>
      </c>
      <c r="E3035" s="176"/>
      <c r="F3035" s="381"/>
      <c r="G3035" s="402"/>
      <c r="H3035" s="383"/>
      <c r="I3035" s="147"/>
    </row>
    <row r="3036" customFormat="false" ht="15.75" hidden="false" customHeight="true" outlineLevel="0" collapsed="false">
      <c r="A3036" s="233" t="s">
        <v>1560</v>
      </c>
      <c r="B3036" s="234"/>
      <c r="D3036" s="149"/>
      <c r="E3036" s="176"/>
      <c r="F3036" s="187"/>
      <c r="G3036" s="178"/>
      <c r="H3036" s="176" t="s">
        <v>1726</v>
      </c>
      <c r="I3036" s="147"/>
    </row>
    <row r="3037" customFormat="false" ht="15.75" hidden="false" customHeight="true" outlineLevel="0" collapsed="false">
      <c r="A3037" s="142" t="s">
        <v>1831</v>
      </c>
      <c r="D3037" s="149"/>
      <c r="E3037" s="176"/>
      <c r="F3037" s="178"/>
      <c r="G3037" s="213"/>
      <c r="H3037" s="179" t="n">
        <v>285</v>
      </c>
      <c r="I3037" s="147"/>
    </row>
    <row r="3038" customFormat="false" ht="15.75" hidden="false" customHeight="true" outlineLevel="0" collapsed="false">
      <c r="A3038" s="190"/>
      <c r="B3038" s="160" t="s">
        <v>1712</v>
      </c>
      <c r="C3038" s="161"/>
      <c r="D3038" s="251"/>
      <c r="E3038" s="176"/>
      <c r="F3038" s="288"/>
      <c r="G3038" s="178"/>
      <c r="H3038" s="209" t="n">
        <f aca="false">ROUND(SUM(H3037:H3037),2)</f>
        <v>285</v>
      </c>
      <c r="I3038" s="147"/>
    </row>
    <row r="3039" customFormat="false" ht="15" hidden="false" customHeight="false" outlineLevel="0" collapsed="false">
      <c r="D3039" s="149"/>
      <c r="E3039" s="176"/>
      <c r="F3039" s="196"/>
      <c r="G3039" s="246"/>
      <c r="H3039" s="270"/>
      <c r="I3039" s="147"/>
    </row>
    <row r="3040" customFormat="false" ht="15.75" hidden="false" customHeight="true" outlineLevel="0" collapsed="false">
      <c r="A3040" s="142" t="s">
        <v>837</v>
      </c>
      <c r="B3040" s="355" t="s">
        <v>838</v>
      </c>
      <c r="C3040" s="382" t="s">
        <v>1090</v>
      </c>
      <c r="D3040" s="385" t="n">
        <f aca="false">H3042</f>
        <v>270</v>
      </c>
      <c r="E3040" s="176"/>
      <c r="F3040" s="381"/>
      <c r="G3040" s="402"/>
      <c r="H3040" s="383"/>
      <c r="I3040" s="147"/>
    </row>
    <row r="3041" customFormat="false" ht="15.75" hidden="false" customHeight="true" outlineLevel="0" collapsed="false">
      <c r="A3041" s="233" t="s">
        <v>1560</v>
      </c>
      <c r="B3041" s="234"/>
      <c r="D3041" s="149"/>
      <c r="E3041" s="176"/>
      <c r="F3041" s="187"/>
      <c r="G3041" s="178"/>
      <c r="H3041" s="176" t="s">
        <v>1726</v>
      </c>
      <c r="I3041" s="147"/>
    </row>
    <row r="3042" customFormat="false" ht="15.75" hidden="false" customHeight="true" outlineLevel="0" collapsed="false">
      <c r="A3042" s="142" t="s">
        <v>1831</v>
      </c>
      <c r="D3042" s="149"/>
      <c r="E3042" s="176"/>
      <c r="F3042" s="178"/>
      <c r="G3042" s="178"/>
      <c r="H3042" s="179" t="n">
        <v>270</v>
      </c>
      <c r="I3042" s="147"/>
    </row>
    <row r="3043" customFormat="false" ht="15.75" hidden="false" customHeight="true" outlineLevel="0" collapsed="false">
      <c r="A3043" s="190"/>
      <c r="B3043" s="160" t="s">
        <v>1712</v>
      </c>
      <c r="C3043" s="161"/>
      <c r="D3043" s="251"/>
      <c r="E3043" s="176"/>
      <c r="F3043" s="288"/>
      <c r="G3043" s="178"/>
      <c r="H3043" s="209" t="n">
        <f aca="false">ROUND(SUM(H3042),2)</f>
        <v>270</v>
      </c>
      <c r="I3043" s="147"/>
    </row>
    <row r="3044" customFormat="false" ht="15" hidden="false" customHeight="false" outlineLevel="0" collapsed="false">
      <c r="D3044" s="149"/>
      <c r="E3044" s="176"/>
      <c r="F3044" s="196"/>
      <c r="G3044" s="246"/>
      <c r="H3044" s="270"/>
      <c r="I3044" s="147"/>
    </row>
    <row r="3045" customFormat="false" ht="15.75" hidden="false" customHeight="true" outlineLevel="0" collapsed="false">
      <c r="A3045" s="142" t="s">
        <v>839</v>
      </c>
      <c r="B3045" s="355" t="s">
        <v>840</v>
      </c>
      <c r="C3045" s="382" t="s">
        <v>1090</v>
      </c>
      <c r="D3045" s="385" t="n">
        <f aca="false">H3047</f>
        <v>125</v>
      </c>
      <c r="E3045" s="176"/>
      <c r="F3045" s="381"/>
      <c r="G3045" s="402"/>
      <c r="H3045" s="383"/>
      <c r="I3045" s="147"/>
    </row>
    <row r="3046" customFormat="false" ht="15.75" hidden="false" customHeight="true" outlineLevel="0" collapsed="false">
      <c r="A3046" s="233" t="s">
        <v>1560</v>
      </c>
      <c r="B3046" s="234"/>
      <c r="D3046" s="149"/>
      <c r="E3046" s="176"/>
      <c r="F3046" s="187"/>
      <c r="G3046" s="178"/>
      <c r="H3046" s="176" t="s">
        <v>1726</v>
      </c>
      <c r="I3046" s="147"/>
    </row>
    <row r="3047" customFormat="false" ht="15.75" hidden="false" customHeight="true" outlineLevel="0" collapsed="false">
      <c r="A3047" s="142" t="s">
        <v>1831</v>
      </c>
      <c r="D3047" s="149"/>
      <c r="E3047" s="176"/>
      <c r="F3047" s="178"/>
      <c r="G3047" s="178"/>
      <c r="H3047" s="179" t="n">
        <v>125</v>
      </c>
      <c r="I3047" s="147"/>
    </row>
    <row r="3048" customFormat="false" ht="15.75" hidden="false" customHeight="true" outlineLevel="0" collapsed="false">
      <c r="A3048" s="190"/>
      <c r="B3048" s="160" t="s">
        <v>1712</v>
      </c>
      <c r="C3048" s="161"/>
      <c r="D3048" s="251"/>
      <c r="E3048" s="176"/>
      <c r="F3048" s="288"/>
      <c r="G3048" s="178"/>
      <c r="H3048" s="209" t="n">
        <f aca="false">ROUND(SUM(H3047:H3047),2)</f>
        <v>125</v>
      </c>
      <c r="I3048" s="147"/>
    </row>
    <row r="3049" customFormat="false" ht="15" hidden="false" customHeight="false" outlineLevel="0" collapsed="false">
      <c r="A3049" s="190"/>
      <c r="B3049" s="160"/>
      <c r="C3049" s="161"/>
      <c r="D3049" s="251"/>
      <c r="E3049" s="176"/>
      <c r="F3049" s="288"/>
      <c r="G3049" s="178"/>
      <c r="H3049" s="209"/>
      <c r="I3049" s="147"/>
    </row>
    <row r="3050" customFormat="false" ht="15.75" hidden="false" customHeight="true" outlineLevel="0" collapsed="false">
      <c r="A3050" s="142" t="s">
        <v>841</v>
      </c>
      <c r="B3050" s="355" t="s">
        <v>842</v>
      </c>
      <c r="C3050" s="382" t="s">
        <v>1090</v>
      </c>
      <c r="D3050" s="385" t="n">
        <f aca="false">H3052</f>
        <v>104</v>
      </c>
      <c r="E3050" s="176"/>
      <c r="F3050" s="381"/>
      <c r="G3050" s="402"/>
      <c r="H3050" s="383"/>
      <c r="I3050" s="147"/>
    </row>
    <row r="3051" customFormat="false" ht="15.75" hidden="false" customHeight="true" outlineLevel="0" collapsed="false">
      <c r="A3051" s="233" t="s">
        <v>1560</v>
      </c>
      <c r="B3051" s="234"/>
      <c r="D3051" s="149"/>
      <c r="E3051" s="176"/>
      <c r="F3051" s="187"/>
      <c r="G3051" s="178"/>
      <c r="H3051" s="176" t="s">
        <v>1726</v>
      </c>
      <c r="I3051" s="147"/>
    </row>
    <row r="3052" customFormat="false" ht="15.75" hidden="false" customHeight="true" outlineLevel="0" collapsed="false">
      <c r="A3052" s="142" t="s">
        <v>1831</v>
      </c>
      <c r="D3052" s="149"/>
      <c r="E3052" s="176"/>
      <c r="F3052" s="178"/>
      <c r="G3052" s="178"/>
      <c r="H3052" s="179" t="n">
        <v>104</v>
      </c>
      <c r="I3052" s="147"/>
    </row>
    <row r="3053" customFormat="false" ht="15.75" hidden="false" customHeight="true" outlineLevel="0" collapsed="false">
      <c r="A3053" s="190"/>
      <c r="B3053" s="160" t="s">
        <v>1712</v>
      </c>
      <c r="C3053" s="161"/>
      <c r="D3053" s="251"/>
      <c r="E3053" s="176"/>
      <c r="F3053" s="288"/>
      <c r="G3053" s="178"/>
      <c r="H3053" s="209" t="n">
        <f aca="false">ROUND(SUM(H3052:H3052),2)</f>
        <v>104</v>
      </c>
      <c r="I3053" s="147"/>
    </row>
    <row r="3054" customFormat="false" ht="15" hidden="false" customHeight="false" outlineLevel="0" collapsed="false">
      <c r="A3054" s="190"/>
      <c r="B3054" s="160"/>
      <c r="C3054" s="161"/>
      <c r="D3054" s="251"/>
      <c r="E3054" s="176"/>
      <c r="F3054" s="288"/>
      <c r="G3054" s="178"/>
      <c r="H3054" s="209"/>
      <c r="I3054" s="147"/>
    </row>
    <row r="3055" customFormat="false" ht="47.25" hidden="false" customHeight="true" outlineLevel="0" collapsed="false">
      <c r="A3055" s="142" t="s">
        <v>843</v>
      </c>
      <c r="B3055" s="355" t="s">
        <v>844</v>
      </c>
      <c r="C3055" s="382" t="s">
        <v>1090</v>
      </c>
      <c r="D3055" s="385" t="n">
        <f aca="false">H3057</f>
        <v>754</v>
      </c>
      <c r="E3055" s="176"/>
      <c r="F3055" s="381"/>
      <c r="G3055" s="402"/>
      <c r="H3055" s="383"/>
      <c r="I3055" s="147"/>
    </row>
    <row r="3056" customFormat="false" ht="15.75" hidden="false" customHeight="true" outlineLevel="0" collapsed="false">
      <c r="A3056" s="233" t="s">
        <v>1560</v>
      </c>
      <c r="B3056" s="234"/>
      <c r="D3056" s="149"/>
      <c r="E3056" s="176"/>
      <c r="F3056" s="187"/>
      <c r="G3056" s="178"/>
      <c r="H3056" s="176" t="s">
        <v>1726</v>
      </c>
      <c r="I3056" s="147"/>
    </row>
    <row r="3057" customFormat="false" ht="15.75" hidden="false" customHeight="true" outlineLevel="0" collapsed="false">
      <c r="A3057" s="142" t="s">
        <v>1831</v>
      </c>
      <c r="D3057" s="149"/>
      <c r="E3057" s="176"/>
      <c r="F3057" s="178"/>
      <c r="G3057" s="178"/>
      <c r="H3057" s="179" t="n">
        <v>754</v>
      </c>
      <c r="I3057" s="147"/>
    </row>
    <row r="3058" customFormat="false" ht="15.75" hidden="false" customHeight="true" outlineLevel="0" collapsed="false">
      <c r="A3058" s="190"/>
      <c r="B3058" s="160" t="s">
        <v>1712</v>
      </c>
      <c r="C3058" s="161"/>
      <c r="D3058" s="251"/>
      <c r="E3058" s="176"/>
      <c r="F3058" s="288"/>
      <c r="G3058" s="178"/>
      <c r="H3058" s="209" t="n">
        <f aca="false">ROUND(SUM(H3057:H3057),2)</f>
        <v>754</v>
      </c>
      <c r="I3058" s="147"/>
    </row>
    <row r="3059" customFormat="false" ht="15" hidden="false" customHeight="false" outlineLevel="0" collapsed="false">
      <c r="A3059" s="190"/>
      <c r="B3059" s="160"/>
      <c r="C3059" s="161"/>
      <c r="D3059" s="251"/>
      <c r="E3059" s="176"/>
      <c r="F3059" s="288"/>
      <c r="G3059" s="178"/>
      <c r="H3059" s="209"/>
      <c r="I3059" s="147"/>
    </row>
    <row r="3060" customFormat="false" ht="15.75" hidden="false" customHeight="true" outlineLevel="0" collapsed="false">
      <c r="A3060" s="142" t="s">
        <v>845</v>
      </c>
      <c r="B3060" s="355" t="s">
        <v>846</v>
      </c>
      <c r="C3060" s="382" t="s">
        <v>1364</v>
      </c>
      <c r="D3060" s="385" t="n">
        <f aca="false">H3062</f>
        <v>10</v>
      </c>
      <c r="E3060" s="176"/>
      <c r="F3060" s="381"/>
      <c r="G3060" s="402"/>
      <c r="H3060" s="383"/>
      <c r="I3060" s="147"/>
    </row>
    <row r="3061" customFormat="false" ht="15.75" hidden="false" customHeight="true" outlineLevel="0" collapsed="false">
      <c r="A3061" s="233" t="s">
        <v>1560</v>
      </c>
      <c r="B3061" s="234"/>
      <c r="D3061" s="149"/>
      <c r="E3061" s="176"/>
      <c r="F3061" s="187"/>
      <c r="G3061" s="178"/>
      <c r="H3061" s="176" t="s">
        <v>1703</v>
      </c>
      <c r="I3061" s="147"/>
    </row>
    <row r="3062" customFormat="false" ht="15.75" hidden="false" customHeight="true" outlineLevel="0" collapsed="false">
      <c r="A3062" s="142" t="s">
        <v>1832</v>
      </c>
      <c r="D3062" s="149"/>
      <c r="E3062" s="176"/>
      <c r="F3062" s="178"/>
      <c r="G3062" s="178"/>
      <c r="H3062" s="179" t="n">
        <v>10</v>
      </c>
      <c r="I3062" s="147"/>
    </row>
    <row r="3063" customFormat="false" ht="15.75" hidden="false" customHeight="true" outlineLevel="0" collapsed="false">
      <c r="A3063" s="190"/>
      <c r="B3063" s="160" t="s">
        <v>1712</v>
      </c>
      <c r="C3063" s="161"/>
      <c r="D3063" s="251"/>
      <c r="E3063" s="176"/>
      <c r="F3063" s="288"/>
      <c r="G3063" s="178"/>
      <c r="H3063" s="209" t="n">
        <f aca="false">ROUND(SUM(H3062:H3062),2)</f>
        <v>10</v>
      </c>
      <c r="I3063" s="147"/>
    </row>
    <row r="3064" customFormat="false" ht="15" hidden="false" customHeight="false" outlineLevel="0" collapsed="false">
      <c r="B3064" s="355"/>
      <c r="C3064" s="382"/>
      <c r="D3064" s="251"/>
      <c r="E3064" s="176"/>
      <c r="F3064" s="288"/>
      <c r="G3064" s="178"/>
      <c r="H3064" s="209"/>
      <c r="I3064" s="147"/>
    </row>
    <row r="3065" customFormat="false" ht="21" hidden="false" customHeight="true" outlineLevel="0" collapsed="false">
      <c r="A3065" s="142" t="s">
        <v>1833</v>
      </c>
      <c r="B3065" s="223" t="s">
        <v>849</v>
      </c>
      <c r="C3065" s="382" t="s">
        <v>1219</v>
      </c>
      <c r="D3065" s="385" t="n">
        <f aca="false">H3067</f>
        <v>41</v>
      </c>
      <c r="E3065" s="176"/>
      <c r="F3065" s="381"/>
      <c r="G3065" s="402"/>
      <c r="H3065" s="383"/>
      <c r="I3065" s="147"/>
    </row>
    <row r="3066" customFormat="false" ht="15" hidden="false" customHeight="false" outlineLevel="0" collapsed="false">
      <c r="A3066" s="233" t="s">
        <v>1560</v>
      </c>
      <c r="B3066" s="234"/>
      <c r="D3066" s="149"/>
      <c r="E3066" s="176"/>
      <c r="F3066" s="187"/>
      <c r="G3066" s="178"/>
      <c r="H3066" s="176" t="s">
        <v>1703</v>
      </c>
      <c r="I3066" s="147"/>
    </row>
    <row r="3067" customFormat="false" ht="15.75" hidden="false" customHeight="true" outlineLevel="0" collapsed="false">
      <c r="A3067" s="142" t="s">
        <v>1834</v>
      </c>
      <c r="D3067" s="149"/>
      <c r="E3067" s="176"/>
      <c r="F3067" s="178"/>
      <c r="G3067" s="178"/>
      <c r="H3067" s="179" t="n">
        <v>41</v>
      </c>
      <c r="I3067" s="147"/>
    </row>
    <row r="3068" customFormat="false" ht="15.75" hidden="false" customHeight="true" outlineLevel="0" collapsed="false">
      <c r="A3068" s="190"/>
      <c r="B3068" s="160" t="s">
        <v>1712</v>
      </c>
      <c r="C3068" s="161"/>
      <c r="D3068" s="251"/>
      <c r="E3068" s="176"/>
      <c r="F3068" s="288"/>
      <c r="G3068" s="178"/>
      <c r="H3068" s="209" t="n">
        <f aca="false">ROUND(SUM(H3067:H3067),2)</f>
        <v>41</v>
      </c>
      <c r="I3068" s="147"/>
    </row>
    <row r="3069" customFormat="false" ht="15.75" hidden="false" customHeight="true" outlineLevel="0" collapsed="false">
      <c r="A3069" s="190"/>
      <c r="B3069" s="160"/>
      <c r="C3069" s="161"/>
      <c r="D3069" s="251"/>
      <c r="E3069" s="176"/>
      <c r="F3069" s="288"/>
      <c r="G3069" s="178"/>
      <c r="H3069" s="209"/>
      <c r="I3069" s="147"/>
    </row>
    <row r="3070" customFormat="false" ht="15.75" hidden="false" customHeight="true" outlineLevel="0" collapsed="false">
      <c r="A3070" s="410" t="s">
        <v>1835</v>
      </c>
      <c r="B3070" s="407" t="s">
        <v>851</v>
      </c>
      <c r="C3070" s="152"/>
      <c r="D3070" s="149"/>
      <c r="E3070" s="149"/>
      <c r="F3070" s="152"/>
      <c r="G3070" s="180"/>
      <c r="H3070" s="208"/>
      <c r="I3070" s="147"/>
    </row>
    <row r="3071" customFormat="false" ht="15.75" hidden="false" customHeight="true" outlineLevel="0" collapsed="false">
      <c r="B3071" s="355"/>
      <c r="D3071" s="149"/>
      <c r="E3071" s="176"/>
      <c r="F3071" s="144"/>
      <c r="G3071" s="180"/>
      <c r="H3071" s="270"/>
      <c r="I3071" s="147"/>
    </row>
    <row r="3072" customFormat="false" ht="62.25" hidden="false" customHeight="true" outlineLevel="0" collapsed="false">
      <c r="A3072" s="142" t="s">
        <v>852</v>
      </c>
      <c r="B3072" s="355" t="s">
        <v>853</v>
      </c>
      <c r="C3072" s="382" t="s">
        <v>1364</v>
      </c>
      <c r="D3072" s="385" t="n">
        <f aca="false">H3074</f>
        <v>2</v>
      </c>
      <c r="E3072" s="176"/>
      <c r="F3072" s="381"/>
      <c r="G3072" s="402"/>
      <c r="H3072" s="383"/>
      <c r="I3072" s="147"/>
    </row>
    <row r="3073" customFormat="false" ht="15.75" hidden="false" customHeight="true" outlineLevel="0" collapsed="false">
      <c r="A3073" s="233" t="s">
        <v>1560</v>
      </c>
      <c r="B3073" s="234"/>
      <c r="D3073" s="149"/>
      <c r="E3073" s="176"/>
      <c r="F3073" s="187"/>
      <c r="G3073" s="178"/>
      <c r="H3073" s="176" t="s">
        <v>1703</v>
      </c>
      <c r="I3073" s="147"/>
    </row>
    <row r="3074" customFormat="false" ht="15.75" hidden="false" customHeight="true" outlineLevel="0" collapsed="false">
      <c r="A3074" s="142" t="s">
        <v>1783</v>
      </c>
      <c r="D3074" s="149"/>
      <c r="E3074" s="176"/>
      <c r="F3074" s="178"/>
      <c r="G3074" s="213"/>
      <c r="H3074" s="179" t="n">
        <v>2</v>
      </c>
      <c r="I3074" s="147"/>
    </row>
    <row r="3075" customFormat="false" ht="15.75" hidden="false" customHeight="true" outlineLevel="0" collapsed="false">
      <c r="A3075" s="190"/>
      <c r="B3075" s="160" t="s">
        <v>1712</v>
      </c>
      <c r="C3075" s="161"/>
      <c r="D3075" s="251"/>
      <c r="E3075" s="176"/>
      <c r="F3075" s="288"/>
      <c r="G3075" s="178"/>
      <c r="H3075" s="209" t="n">
        <f aca="false">ROUND(SUM(H3074:H3074),2)</f>
        <v>2</v>
      </c>
      <c r="I3075" s="147"/>
    </row>
    <row r="3076" customFormat="false" ht="15.75" hidden="false" customHeight="true" outlineLevel="0" collapsed="false">
      <c r="A3076" s="190"/>
      <c r="B3076" s="160"/>
      <c r="C3076" s="161"/>
      <c r="D3076" s="251"/>
      <c r="E3076" s="176"/>
      <c r="F3076" s="288"/>
      <c r="G3076" s="178"/>
      <c r="H3076" s="209"/>
      <c r="I3076" s="147"/>
    </row>
    <row r="3077" customFormat="false" ht="36" hidden="false" customHeight="true" outlineLevel="0" collapsed="false">
      <c r="A3077" s="142" t="s">
        <v>854</v>
      </c>
      <c r="B3077" s="355" t="s">
        <v>855</v>
      </c>
      <c r="C3077" s="382" t="s">
        <v>1364</v>
      </c>
      <c r="D3077" s="385" t="n">
        <f aca="false">H3079</f>
        <v>1</v>
      </c>
      <c r="E3077" s="176"/>
      <c r="F3077" s="381"/>
      <c r="G3077" s="402"/>
      <c r="H3077" s="383"/>
      <c r="I3077" s="147"/>
    </row>
    <row r="3078" customFormat="false" ht="15.75" hidden="false" customHeight="true" outlineLevel="0" collapsed="false">
      <c r="A3078" s="233" t="s">
        <v>1560</v>
      </c>
      <c r="D3078" s="149"/>
      <c r="E3078" s="176"/>
      <c r="F3078" s="187"/>
      <c r="G3078" s="178"/>
      <c r="H3078" s="176" t="s">
        <v>1703</v>
      </c>
      <c r="I3078" s="147"/>
    </row>
    <row r="3079" customFormat="false" ht="15.75" hidden="false" customHeight="true" outlineLevel="0" collapsed="false">
      <c r="A3079" s="142" t="s">
        <v>1782</v>
      </c>
      <c r="D3079" s="149"/>
      <c r="E3079" s="176"/>
      <c r="F3079" s="178"/>
      <c r="G3079" s="213"/>
      <c r="H3079" s="179" t="n">
        <v>1</v>
      </c>
      <c r="I3079" s="147"/>
    </row>
    <row r="3080" customFormat="false" ht="15.75" hidden="false" customHeight="true" outlineLevel="0" collapsed="false">
      <c r="B3080" s="160" t="s">
        <v>1712</v>
      </c>
      <c r="C3080" s="161"/>
      <c r="D3080" s="251"/>
      <c r="E3080" s="176"/>
      <c r="F3080" s="288"/>
      <c r="G3080" s="178"/>
      <c r="H3080" s="209" t="n">
        <f aca="false">ROUND(SUM(H3079:H3079),2)</f>
        <v>1</v>
      </c>
      <c r="I3080" s="147"/>
    </row>
    <row r="3081" customFormat="false" ht="15.75" hidden="false" customHeight="true" outlineLevel="0" collapsed="false">
      <c r="D3081" s="149"/>
      <c r="E3081" s="176"/>
      <c r="F3081" s="196"/>
      <c r="G3081" s="246"/>
      <c r="H3081" s="270"/>
      <c r="I3081" s="147"/>
    </row>
    <row r="3082" customFormat="false" ht="15.75" hidden="false" customHeight="true" outlineLevel="0" collapsed="false">
      <c r="D3082" s="149"/>
      <c r="E3082" s="176"/>
      <c r="F3082" s="196"/>
      <c r="G3082" s="246"/>
      <c r="H3082" s="270"/>
      <c r="I3082" s="147"/>
    </row>
    <row r="3083" customFormat="false" ht="15.75" hidden="false" customHeight="true" outlineLevel="0" collapsed="false">
      <c r="A3083" s="142" t="s">
        <v>856</v>
      </c>
      <c r="B3083" s="143" t="s">
        <v>1836</v>
      </c>
      <c r="C3083" s="382" t="s">
        <v>1364</v>
      </c>
      <c r="D3083" s="385" t="n">
        <f aca="false">H3087</f>
        <v>5</v>
      </c>
      <c r="E3083" s="176"/>
      <c r="F3083" s="381"/>
      <c r="G3083" s="402"/>
      <c r="H3083" s="383"/>
      <c r="I3083" s="147"/>
    </row>
    <row r="3084" customFormat="false" ht="15.75" hidden="false" customHeight="true" outlineLevel="0" collapsed="false">
      <c r="A3084" s="233" t="s">
        <v>1560</v>
      </c>
      <c r="D3084" s="149"/>
      <c r="E3084" s="176"/>
      <c r="F3084" s="187"/>
      <c r="G3084" s="178"/>
      <c r="H3084" s="176" t="s">
        <v>1703</v>
      </c>
      <c r="I3084" s="147"/>
    </row>
    <row r="3085" customFormat="false" ht="15.75" hidden="false" customHeight="true" outlineLevel="0" collapsed="false">
      <c r="A3085" s="142" t="s">
        <v>1782</v>
      </c>
      <c r="D3085" s="149"/>
      <c r="E3085" s="176"/>
      <c r="F3085" s="178"/>
      <c r="G3085" s="213"/>
      <c r="H3085" s="179" t="n">
        <v>2</v>
      </c>
      <c r="I3085" s="147"/>
    </row>
    <row r="3086" customFormat="false" ht="15.75" hidden="false" customHeight="true" outlineLevel="0" collapsed="false">
      <c r="A3086" s="142" t="s">
        <v>1783</v>
      </c>
      <c r="D3086" s="149"/>
      <c r="E3086" s="176"/>
      <c r="F3086" s="178"/>
      <c r="G3086" s="213"/>
      <c r="H3086" s="179" t="n">
        <v>3</v>
      </c>
      <c r="I3086" s="147"/>
    </row>
    <row r="3087" customFormat="false" ht="15.75" hidden="false" customHeight="true" outlineLevel="0" collapsed="false">
      <c r="B3087" s="160" t="s">
        <v>1712</v>
      </c>
      <c r="C3087" s="161"/>
      <c r="D3087" s="251"/>
      <c r="E3087" s="176"/>
      <c r="F3087" s="288"/>
      <c r="G3087" s="178"/>
      <c r="H3087" s="209" t="n">
        <f aca="false">ROUND(SUM(H3085:H3086),2)</f>
        <v>5</v>
      </c>
      <c r="I3087" s="147"/>
    </row>
    <row r="3088" customFormat="false" ht="15.75" hidden="false" customHeight="true" outlineLevel="0" collapsed="false">
      <c r="D3088" s="149"/>
      <c r="E3088" s="176"/>
      <c r="F3088" s="196"/>
      <c r="G3088" s="246"/>
      <c r="H3088" s="270"/>
      <c r="I3088" s="147"/>
    </row>
    <row r="3089" customFormat="false" ht="15.75" hidden="false" customHeight="true" outlineLevel="0" collapsed="false">
      <c r="A3089" s="142" t="s">
        <v>858</v>
      </c>
      <c r="B3089" s="143" t="s">
        <v>1837</v>
      </c>
      <c r="C3089" s="382" t="s">
        <v>1364</v>
      </c>
      <c r="D3089" s="385" t="n">
        <f aca="false">H3092</f>
        <v>1</v>
      </c>
      <c r="E3089" s="176"/>
      <c r="F3089" s="381"/>
      <c r="G3089" s="402"/>
      <c r="H3089" s="383"/>
      <c r="I3089" s="147"/>
    </row>
    <row r="3090" customFormat="false" ht="15.75" hidden="false" customHeight="true" outlineLevel="0" collapsed="false">
      <c r="A3090" s="233" t="s">
        <v>1560</v>
      </c>
      <c r="D3090" s="149"/>
      <c r="E3090" s="176"/>
      <c r="F3090" s="187"/>
      <c r="G3090" s="178"/>
      <c r="H3090" s="176" t="s">
        <v>1703</v>
      </c>
      <c r="I3090" s="147"/>
    </row>
    <row r="3091" customFormat="false" ht="15.75" hidden="false" customHeight="true" outlineLevel="0" collapsed="false">
      <c r="A3091" s="142" t="s">
        <v>1783</v>
      </c>
      <c r="D3091" s="149"/>
      <c r="E3091" s="176"/>
      <c r="F3091" s="178"/>
      <c r="G3091" s="213"/>
      <c r="H3091" s="179" t="n">
        <v>1</v>
      </c>
      <c r="I3091" s="147"/>
    </row>
    <row r="3092" customFormat="false" ht="15.75" hidden="false" customHeight="true" outlineLevel="0" collapsed="false">
      <c r="B3092" s="160" t="s">
        <v>1712</v>
      </c>
      <c r="C3092" s="161"/>
      <c r="D3092" s="251"/>
      <c r="E3092" s="176"/>
      <c r="F3092" s="288"/>
      <c r="G3092" s="178"/>
      <c r="H3092" s="209" t="n">
        <f aca="false">ROUND(SUM(H3091:H3091),2)</f>
        <v>1</v>
      </c>
      <c r="I3092" s="147"/>
    </row>
    <row r="3093" customFormat="false" ht="15.75" hidden="false" customHeight="true" outlineLevel="0" collapsed="false">
      <c r="D3093" s="149"/>
      <c r="E3093" s="176"/>
      <c r="F3093" s="196"/>
      <c r="G3093" s="246"/>
      <c r="H3093" s="270"/>
      <c r="I3093" s="147"/>
    </row>
    <row r="3094" customFormat="false" ht="15.75" hidden="false" customHeight="true" outlineLevel="0" collapsed="false">
      <c r="A3094" s="142" t="s">
        <v>860</v>
      </c>
      <c r="B3094" s="143" t="s">
        <v>1838</v>
      </c>
      <c r="C3094" s="382" t="s">
        <v>1364</v>
      </c>
      <c r="D3094" s="385" t="n">
        <f aca="false">H3097</f>
        <v>2</v>
      </c>
      <c r="E3094" s="176"/>
      <c r="F3094" s="381"/>
      <c r="G3094" s="402"/>
      <c r="H3094" s="383"/>
      <c r="I3094" s="147"/>
    </row>
    <row r="3095" customFormat="false" ht="15.75" hidden="false" customHeight="true" outlineLevel="0" collapsed="false">
      <c r="A3095" s="233" t="s">
        <v>1560</v>
      </c>
      <c r="D3095" s="149"/>
      <c r="E3095" s="176"/>
      <c r="F3095" s="187"/>
      <c r="G3095" s="178"/>
      <c r="H3095" s="176" t="s">
        <v>1703</v>
      </c>
      <c r="I3095" s="147"/>
    </row>
    <row r="3096" customFormat="false" ht="15.75" hidden="false" customHeight="true" outlineLevel="0" collapsed="false">
      <c r="A3096" s="142" t="s">
        <v>1783</v>
      </c>
      <c r="D3096" s="149"/>
      <c r="E3096" s="176"/>
      <c r="F3096" s="178"/>
      <c r="G3096" s="213"/>
      <c r="H3096" s="179" t="n">
        <v>2</v>
      </c>
      <c r="I3096" s="147"/>
    </row>
    <row r="3097" customFormat="false" ht="15.75" hidden="false" customHeight="true" outlineLevel="0" collapsed="false">
      <c r="B3097" s="160" t="s">
        <v>1712</v>
      </c>
      <c r="C3097" s="161"/>
      <c r="D3097" s="251"/>
      <c r="E3097" s="176"/>
      <c r="F3097" s="288"/>
      <c r="G3097" s="178"/>
      <c r="H3097" s="209" t="n">
        <f aca="false">ROUND(SUM(H3096:H3096),2)</f>
        <v>2</v>
      </c>
      <c r="I3097" s="147"/>
    </row>
    <row r="3098" customFormat="false" ht="15.75" hidden="false" customHeight="true" outlineLevel="0" collapsed="false">
      <c r="D3098" s="149"/>
      <c r="E3098" s="176"/>
      <c r="F3098" s="196"/>
      <c r="G3098" s="246"/>
      <c r="H3098" s="270"/>
      <c r="I3098" s="147"/>
    </row>
    <row r="3099" customFormat="false" ht="15.75" hidden="false" customHeight="true" outlineLevel="0" collapsed="false">
      <c r="A3099" s="142" t="s">
        <v>862</v>
      </c>
      <c r="B3099" s="143" t="s">
        <v>1839</v>
      </c>
      <c r="C3099" s="382" t="s">
        <v>1364</v>
      </c>
      <c r="D3099" s="385" t="n">
        <f aca="false">H3102</f>
        <v>1</v>
      </c>
      <c r="E3099" s="176"/>
      <c r="F3099" s="381"/>
      <c r="G3099" s="402"/>
      <c r="H3099" s="383"/>
      <c r="I3099" s="147"/>
    </row>
    <row r="3100" customFormat="false" ht="15.75" hidden="false" customHeight="true" outlineLevel="0" collapsed="false">
      <c r="A3100" s="233" t="s">
        <v>1560</v>
      </c>
      <c r="D3100" s="149"/>
      <c r="E3100" s="176"/>
      <c r="F3100" s="187"/>
      <c r="G3100" s="178"/>
      <c r="H3100" s="176" t="s">
        <v>1703</v>
      </c>
      <c r="I3100" s="147"/>
    </row>
    <row r="3101" customFormat="false" ht="15.75" hidden="false" customHeight="true" outlineLevel="0" collapsed="false">
      <c r="A3101" s="142" t="s">
        <v>1782</v>
      </c>
      <c r="D3101" s="149"/>
      <c r="E3101" s="176"/>
      <c r="F3101" s="178"/>
      <c r="G3101" s="213"/>
      <c r="H3101" s="179" t="n">
        <v>1</v>
      </c>
      <c r="I3101" s="147"/>
    </row>
    <row r="3102" customFormat="false" ht="15.75" hidden="false" customHeight="true" outlineLevel="0" collapsed="false">
      <c r="B3102" s="160" t="s">
        <v>1712</v>
      </c>
      <c r="C3102" s="161"/>
      <c r="D3102" s="251"/>
      <c r="E3102" s="176"/>
      <c r="F3102" s="288"/>
      <c r="G3102" s="178"/>
      <c r="H3102" s="209" t="n">
        <f aca="false">ROUND(SUM(H3101:H3101),2)</f>
        <v>1</v>
      </c>
      <c r="I3102" s="147"/>
    </row>
    <row r="3103" customFormat="false" ht="15.75" hidden="false" customHeight="true" outlineLevel="0" collapsed="false">
      <c r="D3103" s="149"/>
      <c r="E3103" s="176"/>
      <c r="F3103" s="196"/>
      <c r="G3103" s="246"/>
      <c r="H3103" s="270"/>
      <c r="I3103" s="147"/>
    </row>
    <row r="3104" customFormat="false" ht="15.75" hidden="false" customHeight="true" outlineLevel="0" collapsed="false">
      <c r="A3104" s="142" t="s">
        <v>864</v>
      </c>
      <c r="B3104" s="412" t="s">
        <v>1840</v>
      </c>
      <c r="C3104" s="382" t="s">
        <v>1364</v>
      </c>
      <c r="D3104" s="385" t="n">
        <f aca="false">H3108</f>
        <v>39</v>
      </c>
      <c r="E3104" s="176"/>
      <c r="F3104" s="381"/>
      <c r="G3104" s="402"/>
      <c r="H3104" s="383"/>
      <c r="I3104" s="147"/>
    </row>
    <row r="3105" customFormat="false" ht="15.75" hidden="false" customHeight="true" outlineLevel="0" collapsed="false">
      <c r="A3105" s="233" t="s">
        <v>1560</v>
      </c>
      <c r="D3105" s="149"/>
      <c r="E3105" s="176"/>
      <c r="F3105" s="187"/>
      <c r="G3105" s="178"/>
      <c r="H3105" s="176" t="s">
        <v>1703</v>
      </c>
      <c r="I3105" s="147"/>
    </row>
    <row r="3106" customFormat="false" ht="15.75" hidden="false" customHeight="true" outlineLevel="0" collapsed="false">
      <c r="A3106" s="142" t="s">
        <v>1782</v>
      </c>
      <c r="D3106" s="149"/>
      <c r="E3106" s="176"/>
      <c r="F3106" s="187"/>
      <c r="G3106" s="178"/>
      <c r="H3106" s="176" t="n">
        <v>16</v>
      </c>
      <c r="I3106" s="147"/>
    </row>
    <row r="3107" customFormat="false" ht="15.75" hidden="false" customHeight="true" outlineLevel="0" collapsed="false">
      <c r="A3107" s="142" t="s">
        <v>1783</v>
      </c>
      <c r="D3107" s="149"/>
      <c r="E3107" s="176"/>
      <c r="F3107" s="187"/>
      <c r="G3107" s="178"/>
      <c r="H3107" s="176" t="n">
        <v>23</v>
      </c>
      <c r="I3107" s="147"/>
    </row>
    <row r="3108" customFormat="false" ht="15.75" hidden="false" customHeight="true" outlineLevel="0" collapsed="false">
      <c r="B3108" s="160" t="s">
        <v>1712</v>
      </c>
      <c r="D3108" s="149"/>
      <c r="E3108" s="176"/>
      <c r="F3108" s="187"/>
      <c r="G3108" s="178"/>
      <c r="H3108" s="209" t="n">
        <f aca="false">ROUND(SUM(H3106:H3107),2)</f>
        <v>39</v>
      </c>
      <c r="I3108" s="147"/>
    </row>
    <row r="3109" customFormat="false" ht="15.75" hidden="false" customHeight="true" outlineLevel="0" collapsed="false">
      <c r="D3109" s="149"/>
      <c r="E3109" s="176"/>
      <c r="F3109" s="187"/>
      <c r="G3109" s="178"/>
      <c r="H3109" s="176"/>
      <c r="I3109" s="147"/>
    </row>
    <row r="3110" customFormat="false" ht="15.75" hidden="false" customHeight="true" outlineLevel="0" collapsed="false">
      <c r="A3110" s="142" t="s">
        <v>866</v>
      </c>
      <c r="B3110" s="143" t="s">
        <v>867</v>
      </c>
      <c r="C3110" s="382" t="s">
        <v>1841</v>
      </c>
      <c r="D3110" s="385" t="n">
        <f aca="false">H3113</f>
        <v>860</v>
      </c>
      <c r="E3110" s="176"/>
      <c r="F3110" s="381"/>
      <c r="G3110" s="402"/>
      <c r="H3110" s="383"/>
      <c r="I3110" s="147"/>
    </row>
    <row r="3111" customFormat="false" ht="15.75" hidden="false" customHeight="true" outlineLevel="0" collapsed="false">
      <c r="A3111" s="233" t="s">
        <v>1560</v>
      </c>
      <c r="D3111" s="149"/>
      <c r="E3111" s="176"/>
      <c r="F3111" s="187"/>
      <c r="G3111" s="178"/>
      <c r="H3111" s="176" t="s">
        <v>1842</v>
      </c>
      <c r="I3111" s="147"/>
    </row>
    <row r="3112" customFormat="false" ht="15.75" hidden="false" customHeight="true" outlineLevel="0" collapsed="false">
      <c r="A3112" s="142" t="s">
        <v>1843</v>
      </c>
      <c r="D3112" s="149"/>
      <c r="E3112" s="176"/>
      <c r="F3112" s="187"/>
      <c r="G3112" s="178"/>
      <c r="H3112" s="176" t="n">
        <v>860</v>
      </c>
      <c r="I3112" s="147"/>
    </row>
    <row r="3113" customFormat="false" ht="15.75" hidden="false" customHeight="true" outlineLevel="0" collapsed="false">
      <c r="B3113" s="160" t="s">
        <v>1712</v>
      </c>
      <c r="D3113" s="149"/>
      <c r="E3113" s="176"/>
      <c r="F3113" s="187"/>
      <c r="G3113" s="178"/>
      <c r="H3113" s="209" t="n">
        <f aca="false">H3112</f>
        <v>860</v>
      </c>
      <c r="I3113" s="147"/>
    </row>
    <row r="3114" customFormat="false" ht="15.75" hidden="false" customHeight="true" outlineLevel="0" collapsed="false">
      <c r="D3114" s="149"/>
      <c r="E3114" s="176"/>
      <c r="F3114" s="178"/>
      <c r="G3114" s="213"/>
      <c r="H3114" s="179"/>
      <c r="I3114" s="147"/>
    </row>
    <row r="3115" customFormat="false" ht="15.75" hidden="false" customHeight="true" outlineLevel="0" collapsed="false">
      <c r="A3115" s="142" t="s">
        <v>869</v>
      </c>
      <c r="B3115" s="223" t="s">
        <v>1844</v>
      </c>
      <c r="C3115" s="382" t="s">
        <v>1657</v>
      </c>
      <c r="D3115" s="385" t="n">
        <f aca="false">H3118</f>
        <v>60</v>
      </c>
      <c r="E3115" s="176"/>
      <c r="F3115" s="381"/>
      <c r="G3115" s="402"/>
      <c r="H3115" s="383"/>
      <c r="I3115" s="147"/>
    </row>
    <row r="3116" customFormat="false" ht="15.75" hidden="false" customHeight="true" outlineLevel="0" collapsed="false">
      <c r="A3116" s="142" t="s">
        <v>1843</v>
      </c>
      <c r="D3116" s="149"/>
      <c r="E3116" s="176"/>
      <c r="F3116" s="187"/>
      <c r="G3116" s="178"/>
      <c r="H3116" s="176" t="s">
        <v>1726</v>
      </c>
      <c r="I3116" s="147"/>
    </row>
    <row r="3117" customFormat="false" ht="15.75" hidden="false" customHeight="true" outlineLevel="0" collapsed="false">
      <c r="D3117" s="149"/>
      <c r="E3117" s="176"/>
      <c r="F3117" s="187"/>
      <c r="G3117" s="178"/>
      <c r="H3117" s="176" t="n">
        <v>60</v>
      </c>
      <c r="I3117" s="147"/>
    </row>
    <row r="3118" customFormat="false" ht="15.75" hidden="false" customHeight="true" outlineLevel="0" collapsed="false">
      <c r="D3118" s="149"/>
      <c r="E3118" s="176"/>
      <c r="F3118" s="187"/>
      <c r="G3118" s="178"/>
      <c r="H3118" s="209" t="n">
        <f aca="false">H3117</f>
        <v>60</v>
      </c>
      <c r="I3118" s="147"/>
    </row>
    <row r="3119" customFormat="false" ht="15.75" hidden="false" customHeight="true" outlineLevel="0" collapsed="false">
      <c r="D3119" s="149"/>
      <c r="E3119" s="176"/>
      <c r="F3119" s="178"/>
      <c r="G3119" s="213"/>
      <c r="H3119" s="179"/>
      <c r="I3119" s="147"/>
    </row>
    <row r="3120" customFormat="false" ht="15.75" hidden="false" customHeight="true" outlineLevel="0" collapsed="false">
      <c r="A3120" s="150" t="n">
        <v>17</v>
      </c>
      <c r="B3120" s="151" t="s">
        <v>1845</v>
      </c>
      <c r="C3120" s="152"/>
      <c r="D3120" s="149"/>
      <c r="E3120" s="149"/>
      <c r="F3120" s="152"/>
      <c r="G3120" s="180"/>
      <c r="H3120" s="208"/>
      <c r="I3120" s="147"/>
    </row>
    <row r="3121" customFormat="false" ht="15.75" hidden="false" customHeight="true" outlineLevel="0" collapsed="false">
      <c r="B3121" s="355"/>
      <c r="D3121" s="149"/>
      <c r="E3121" s="176"/>
      <c r="F3121" s="362"/>
      <c r="G3121" s="363"/>
      <c r="H3121" s="209"/>
      <c r="I3121" s="147"/>
    </row>
    <row r="3122" customFormat="false" ht="15.75" hidden="false" customHeight="true" outlineLevel="0" collapsed="false">
      <c r="A3122" s="150" t="s">
        <v>872</v>
      </c>
      <c r="B3122" s="151" t="s">
        <v>873</v>
      </c>
      <c r="C3122" s="152"/>
      <c r="D3122" s="149"/>
      <c r="E3122" s="149"/>
      <c r="F3122" s="152"/>
      <c r="G3122" s="180"/>
      <c r="H3122" s="208"/>
      <c r="I3122" s="147"/>
    </row>
    <row r="3123" customFormat="false" ht="15.75" hidden="false" customHeight="true" outlineLevel="0" collapsed="false">
      <c r="B3123" s="355"/>
      <c r="D3123" s="149"/>
      <c r="E3123" s="176"/>
      <c r="F3123" s="362"/>
      <c r="G3123" s="363"/>
      <c r="H3123" s="209"/>
      <c r="I3123" s="147"/>
    </row>
    <row r="3124" customFormat="false" ht="57.75" hidden="false" customHeight="true" outlineLevel="0" collapsed="false">
      <c r="A3124" s="142" t="s">
        <v>874</v>
      </c>
      <c r="B3124" s="168" t="s">
        <v>875</v>
      </c>
      <c r="C3124" s="382" t="s">
        <v>1364</v>
      </c>
      <c r="D3124" s="385" t="n">
        <f aca="false">H3133</f>
        <v>4</v>
      </c>
      <c r="E3124" s="176"/>
      <c r="F3124" s="288"/>
      <c r="G3124" s="289"/>
      <c r="H3124" s="270"/>
      <c r="I3124" s="147"/>
    </row>
    <row r="3125" customFormat="false" ht="15.75" hidden="false" customHeight="true" outlineLevel="0" collapsed="false">
      <c r="A3125" s="233" t="s">
        <v>1560</v>
      </c>
      <c r="D3125" s="149"/>
      <c r="E3125" s="176"/>
      <c r="F3125" s="292"/>
      <c r="G3125" s="213"/>
      <c r="H3125" s="179"/>
      <c r="I3125" s="147"/>
    </row>
    <row r="3126" customFormat="false" ht="15.75" hidden="false" customHeight="true" outlineLevel="0" collapsed="false">
      <c r="A3126" s="142" t="s">
        <v>1846</v>
      </c>
      <c r="D3126" s="149"/>
      <c r="E3126" s="176"/>
      <c r="F3126" s="147" t="s">
        <v>1377</v>
      </c>
      <c r="G3126" s="178" t="s">
        <v>1366</v>
      </c>
      <c r="H3126" s="179" t="s">
        <v>1847</v>
      </c>
      <c r="I3126" s="147"/>
    </row>
    <row r="3127" customFormat="false" ht="15.75" hidden="false" customHeight="true" outlineLevel="0" collapsed="false">
      <c r="A3127" s="142" t="s">
        <v>1495</v>
      </c>
      <c r="D3127" s="149"/>
      <c r="E3127" s="176"/>
      <c r="F3127" s="187" t="n">
        <v>1</v>
      </c>
      <c r="G3127" s="178" t="n">
        <v>1</v>
      </c>
      <c r="H3127" s="179" t="n">
        <f aca="false">F3127*G3127</f>
        <v>1</v>
      </c>
      <c r="I3127" s="147"/>
    </row>
    <row r="3128" customFormat="false" ht="15.75" hidden="false" customHeight="true" outlineLevel="0" collapsed="false">
      <c r="A3128" s="142" t="s">
        <v>1496</v>
      </c>
      <c r="D3128" s="149"/>
      <c r="E3128" s="176"/>
      <c r="F3128" s="187" t="n">
        <v>1</v>
      </c>
      <c r="G3128" s="178" t="n">
        <v>1</v>
      </c>
      <c r="H3128" s="179" t="n">
        <f aca="false">F3128*G3128</f>
        <v>1</v>
      </c>
      <c r="I3128" s="147"/>
    </row>
    <row r="3129" customFormat="false" ht="15.75" hidden="false" customHeight="true" outlineLevel="0" collapsed="false">
      <c r="A3129" s="142" t="s">
        <v>1848</v>
      </c>
      <c r="D3129" s="149"/>
      <c r="E3129" s="176"/>
      <c r="F3129" s="187"/>
      <c r="G3129" s="178"/>
      <c r="H3129" s="179"/>
      <c r="I3129" s="147"/>
    </row>
    <row r="3130" customFormat="false" ht="15.75" hidden="false" customHeight="true" outlineLevel="0" collapsed="false">
      <c r="A3130" s="142" t="s">
        <v>1495</v>
      </c>
      <c r="D3130" s="149"/>
      <c r="E3130" s="176"/>
      <c r="F3130" s="187" t="n">
        <v>1</v>
      </c>
      <c r="G3130" s="178" t="n">
        <v>1</v>
      </c>
      <c r="H3130" s="179" t="n">
        <f aca="false">F3130*G3130</f>
        <v>1</v>
      </c>
      <c r="I3130" s="147"/>
    </row>
    <row r="3131" customFormat="false" ht="15.75" hidden="false" customHeight="true" outlineLevel="0" collapsed="false">
      <c r="A3131" s="142" t="s">
        <v>1496</v>
      </c>
      <c r="D3131" s="149"/>
      <c r="E3131" s="176"/>
      <c r="F3131" s="187" t="n">
        <v>1</v>
      </c>
      <c r="G3131" s="178" t="n">
        <v>1</v>
      </c>
      <c r="H3131" s="179" t="n">
        <f aca="false">F3131*G3131</f>
        <v>1</v>
      </c>
      <c r="I3131" s="147"/>
    </row>
    <row r="3132" customFormat="false" ht="15.75" hidden="false" customHeight="true" outlineLevel="0" collapsed="false">
      <c r="D3132" s="149"/>
      <c r="E3132" s="176"/>
      <c r="F3132" s="292"/>
      <c r="G3132" s="213"/>
      <c r="H3132" s="179"/>
      <c r="I3132" s="147"/>
    </row>
    <row r="3133" customFormat="false" ht="15.75" hidden="false" customHeight="true" outlineLevel="0" collapsed="false">
      <c r="D3133" s="149"/>
      <c r="E3133" s="176"/>
      <c r="F3133" s="362" t="s">
        <v>24</v>
      </c>
      <c r="G3133" s="413"/>
      <c r="H3133" s="209" t="n">
        <f aca="false">SUM(H3127:H3131)</f>
        <v>4</v>
      </c>
      <c r="I3133" s="147"/>
    </row>
    <row r="3134" customFormat="false" ht="15.75" hidden="false" customHeight="true" outlineLevel="0" collapsed="false">
      <c r="A3134" s="190"/>
      <c r="B3134" s="217"/>
      <c r="C3134" s="161"/>
      <c r="D3134" s="251"/>
      <c r="E3134" s="176"/>
      <c r="F3134" s="346"/>
      <c r="G3134" s="344"/>
      <c r="H3134" s="219"/>
      <c r="I3134" s="147"/>
    </row>
    <row r="3135" customFormat="false" ht="42.75" hidden="false" customHeight="true" outlineLevel="0" collapsed="false">
      <c r="A3135" s="142" t="s">
        <v>876</v>
      </c>
      <c r="B3135" s="168" t="s">
        <v>877</v>
      </c>
      <c r="C3135" s="382" t="s">
        <v>1364</v>
      </c>
      <c r="D3135" s="385" t="n">
        <f aca="false">H3144</f>
        <v>4</v>
      </c>
      <c r="E3135" s="176"/>
      <c r="F3135" s="288"/>
      <c r="G3135" s="289"/>
      <c r="H3135" s="270"/>
      <c r="I3135" s="147"/>
    </row>
    <row r="3136" customFormat="false" ht="15.75" hidden="false" customHeight="true" outlineLevel="0" collapsed="false">
      <c r="A3136" s="233" t="s">
        <v>1560</v>
      </c>
      <c r="D3136" s="149"/>
      <c r="E3136" s="176"/>
      <c r="F3136" s="292"/>
      <c r="G3136" s="213"/>
      <c r="H3136" s="179"/>
      <c r="I3136" s="147"/>
    </row>
    <row r="3137" customFormat="false" ht="15.75" hidden="false" customHeight="true" outlineLevel="0" collapsed="false">
      <c r="A3137" s="142" t="s">
        <v>1846</v>
      </c>
      <c r="D3137" s="149"/>
      <c r="E3137" s="176"/>
      <c r="F3137" s="292"/>
      <c r="G3137" s="213"/>
      <c r="H3137" s="179"/>
      <c r="I3137" s="147"/>
    </row>
    <row r="3138" customFormat="false" ht="15.75" hidden="false" customHeight="true" outlineLevel="0" collapsed="false">
      <c r="A3138" s="142" t="s">
        <v>1495</v>
      </c>
      <c r="D3138" s="149"/>
      <c r="E3138" s="176"/>
      <c r="F3138" s="187" t="n">
        <v>1</v>
      </c>
      <c r="G3138" s="178" t="n">
        <v>1</v>
      </c>
      <c r="H3138" s="179" t="n">
        <f aca="false">F3138*G3138</f>
        <v>1</v>
      </c>
      <c r="I3138" s="147"/>
    </row>
    <row r="3139" customFormat="false" ht="15.75" hidden="false" customHeight="true" outlineLevel="0" collapsed="false">
      <c r="A3139" s="142" t="s">
        <v>1496</v>
      </c>
      <c r="D3139" s="149"/>
      <c r="E3139" s="176"/>
      <c r="F3139" s="187" t="n">
        <v>1</v>
      </c>
      <c r="G3139" s="178" t="n">
        <v>1</v>
      </c>
      <c r="H3139" s="179" t="n">
        <f aca="false">F3139*G3139</f>
        <v>1</v>
      </c>
      <c r="I3139" s="147"/>
    </row>
    <row r="3140" customFormat="false" ht="15.75" hidden="false" customHeight="true" outlineLevel="0" collapsed="false">
      <c r="A3140" s="142" t="s">
        <v>1848</v>
      </c>
      <c r="D3140" s="149"/>
      <c r="E3140" s="176"/>
      <c r="F3140" s="292"/>
      <c r="G3140" s="213"/>
      <c r="H3140" s="179"/>
      <c r="I3140" s="147"/>
    </row>
    <row r="3141" customFormat="false" ht="15.75" hidden="false" customHeight="true" outlineLevel="0" collapsed="false">
      <c r="A3141" s="142" t="s">
        <v>1495</v>
      </c>
      <c r="D3141" s="149"/>
      <c r="E3141" s="176"/>
      <c r="F3141" s="187" t="n">
        <v>1</v>
      </c>
      <c r="G3141" s="178" t="n">
        <v>1</v>
      </c>
      <c r="H3141" s="179" t="n">
        <f aca="false">F3141*G3141</f>
        <v>1</v>
      </c>
      <c r="I3141" s="147"/>
    </row>
    <row r="3142" customFormat="false" ht="15.75" hidden="false" customHeight="true" outlineLevel="0" collapsed="false">
      <c r="A3142" s="142" t="s">
        <v>1496</v>
      </c>
      <c r="D3142" s="149"/>
      <c r="E3142" s="176"/>
      <c r="F3142" s="187" t="n">
        <v>1</v>
      </c>
      <c r="G3142" s="178" t="n">
        <v>1</v>
      </c>
      <c r="H3142" s="179" t="n">
        <f aca="false">F3142*G3142</f>
        <v>1</v>
      </c>
      <c r="I3142" s="147"/>
    </row>
    <row r="3143" customFormat="false" ht="15.75" hidden="false" customHeight="true" outlineLevel="0" collapsed="false">
      <c r="D3143" s="149"/>
      <c r="E3143" s="176"/>
      <c r="F3143" s="292"/>
      <c r="G3143" s="213"/>
      <c r="H3143" s="179"/>
      <c r="I3143" s="147"/>
    </row>
    <row r="3144" customFormat="false" ht="15.75" hidden="false" customHeight="true" outlineLevel="0" collapsed="false">
      <c r="D3144" s="149"/>
      <c r="E3144" s="176"/>
      <c r="F3144" s="362" t="s">
        <v>24</v>
      </c>
      <c r="G3144" s="413"/>
      <c r="H3144" s="209" t="n">
        <f aca="false">SUM(H3138:H3142)</f>
        <v>4</v>
      </c>
      <c r="I3144" s="147"/>
    </row>
    <row r="3145" customFormat="false" ht="15.75" hidden="false" customHeight="true" outlineLevel="0" collapsed="false">
      <c r="A3145" s="190"/>
      <c r="B3145" s="217"/>
      <c r="C3145" s="161"/>
      <c r="D3145" s="251"/>
      <c r="E3145" s="176"/>
      <c r="F3145" s="346"/>
      <c r="G3145" s="344"/>
      <c r="H3145" s="219"/>
      <c r="I3145" s="147"/>
    </row>
    <row r="3146" customFormat="false" ht="38.25" hidden="false" customHeight="true" outlineLevel="0" collapsed="false">
      <c r="A3146" s="142" t="s">
        <v>878</v>
      </c>
      <c r="B3146" s="168" t="s">
        <v>879</v>
      </c>
      <c r="C3146" s="382" t="s">
        <v>1364</v>
      </c>
      <c r="D3146" s="385" t="n">
        <f aca="false">H3157</f>
        <v>14</v>
      </c>
      <c r="E3146" s="176"/>
      <c r="F3146" s="288"/>
      <c r="G3146" s="289"/>
      <c r="H3146" s="270"/>
      <c r="I3146" s="147"/>
    </row>
    <row r="3147" customFormat="false" ht="15.75" hidden="false" customHeight="true" outlineLevel="0" collapsed="false">
      <c r="A3147" s="233" t="s">
        <v>1560</v>
      </c>
      <c r="D3147" s="149"/>
      <c r="E3147" s="176"/>
      <c r="F3147" s="292"/>
      <c r="G3147" s="213"/>
      <c r="H3147" s="179"/>
      <c r="I3147" s="147"/>
    </row>
    <row r="3148" customFormat="false" ht="15.75" hidden="false" customHeight="true" outlineLevel="0" collapsed="false">
      <c r="A3148" s="142" t="s">
        <v>1846</v>
      </c>
      <c r="D3148" s="149"/>
      <c r="E3148" s="176"/>
      <c r="F3148" s="292"/>
      <c r="G3148" s="213"/>
      <c r="H3148" s="179"/>
      <c r="I3148" s="147"/>
    </row>
    <row r="3149" customFormat="false" ht="15.75" hidden="false" customHeight="true" outlineLevel="0" collapsed="false">
      <c r="A3149" s="142" t="s">
        <v>1246</v>
      </c>
      <c r="D3149" s="149"/>
      <c r="E3149" s="176"/>
      <c r="F3149" s="187" t="n">
        <v>1</v>
      </c>
      <c r="G3149" s="213" t="n">
        <v>3</v>
      </c>
      <c r="H3149" s="179" t="n">
        <f aca="false">F3149*G3149</f>
        <v>3</v>
      </c>
      <c r="I3149" s="147"/>
    </row>
    <row r="3150" customFormat="false" ht="15.75" hidden="false" customHeight="true" outlineLevel="0" collapsed="false">
      <c r="A3150" s="142" t="s">
        <v>1247</v>
      </c>
      <c r="D3150" s="149"/>
      <c r="E3150" s="176"/>
      <c r="F3150" s="187" t="n">
        <v>1</v>
      </c>
      <c r="G3150" s="213" t="n">
        <v>3</v>
      </c>
      <c r="H3150" s="179" t="n">
        <f aca="false">F3150*G3150</f>
        <v>3</v>
      </c>
      <c r="I3150" s="147"/>
    </row>
    <row r="3151" customFormat="false" ht="15.75" hidden="false" customHeight="true" outlineLevel="0" collapsed="false">
      <c r="A3151" s="142" t="s">
        <v>1848</v>
      </c>
      <c r="D3151" s="149"/>
      <c r="E3151" s="176"/>
      <c r="F3151" s="292"/>
      <c r="G3151" s="213"/>
      <c r="H3151" s="179"/>
      <c r="I3151" s="147"/>
    </row>
    <row r="3152" customFormat="false" ht="15.75" hidden="false" customHeight="true" outlineLevel="0" collapsed="false">
      <c r="A3152" s="142" t="s">
        <v>1246</v>
      </c>
      <c r="D3152" s="149"/>
      <c r="E3152" s="176"/>
      <c r="F3152" s="187" t="n">
        <v>1</v>
      </c>
      <c r="G3152" s="213" t="n">
        <v>3</v>
      </c>
      <c r="H3152" s="179" t="n">
        <f aca="false">F3152*G3152</f>
        <v>3</v>
      </c>
      <c r="I3152" s="147"/>
    </row>
    <row r="3153" customFormat="false" ht="15.75" hidden="false" customHeight="true" outlineLevel="0" collapsed="false">
      <c r="A3153" s="142" t="s">
        <v>1247</v>
      </c>
      <c r="D3153" s="149"/>
      <c r="E3153" s="176"/>
      <c r="F3153" s="187" t="n">
        <v>1</v>
      </c>
      <c r="G3153" s="213" t="n">
        <v>3</v>
      </c>
      <c r="H3153" s="179" t="n">
        <f aca="false">F3153*G3153</f>
        <v>3</v>
      </c>
      <c r="I3153" s="147"/>
    </row>
    <row r="3154" customFormat="false" ht="18" hidden="false" customHeight="true" outlineLevel="0" collapsed="false">
      <c r="A3154" s="233" t="s">
        <v>1523</v>
      </c>
      <c r="D3154" s="149"/>
      <c r="E3154" s="176"/>
      <c r="F3154" s="187" t="n">
        <v>1</v>
      </c>
      <c r="G3154" s="213" t="n">
        <v>1</v>
      </c>
      <c r="H3154" s="179" t="n">
        <f aca="false">F3154*G3154</f>
        <v>1</v>
      </c>
      <c r="I3154" s="147"/>
    </row>
    <row r="3155" customFormat="false" ht="15.75" hidden="false" customHeight="true" outlineLevel="0" collapsed="false">
      <c r="A3155" s="233" t="s">
        <v>1524</v>
      </c>
      <c r="D3155" s="149"/>
      <c r="E3155" s="176"/>
      <c r="F3155" s="187" t="n">
        <v>1</v>
      </c>
      <c r="G3155" s="213" t="n">
        <v>1</v>
      </c>
      <c r="H3155" s="179" t="n">
        <f aca="false">F3155*G3155</f>
        <v>1</v>
      </c>
      <c r="I3155" s="147"/>
    </row>
    <row r="3156" customFormat="false" ht="15.75" hidden="false" customHeight="true" outlineLevel="0" collapsed="false">
      <c r="D3156" s="149"/>
      <c r="E3156" s="176"/>
      <c r="F3156" s="292"/>
      <c r="G3156" s="213"/>
      <c r="H3156" s="179"/>
      <c r="I3156" s="147"/>
    </row>
    <row r="3157" customFormat="false" ht="15.75" hidden="false" customHeight="true" outlineLevel="0" collapsed="false">
      <c r="D3157" s="149"/>
      <c r="E3157" s="176"/>
      <c r="F3157" s="362" t="s">
        <v>24</v>
      </c>
      <c r="G3157" s="413"/>
      <c r="H3157" s="209" t="n">
        <f aca="false">SUM(H3149:H3155)</f>
        <v>14</v>
      </c>
      <c r="I3157" s="147"/>
    </row>
    <row r="3158" customFormat="false" ht="15.75" hidden="false" customHeight="true" outlineLevel="0" collapsed="false">
      <c r="A3158" s="190"/>
      <c r="B3158" s="217"/>
      <c r="C3158" s="161"/>
      <c r="D3158" s="251"/>
      <c r="E3158" s="176"/>
      <c r="F3158" s="346"/>
      <c r="G3158" s="344"/>
      <c r="H3158" s="219"/>
      <c r="I3158" s="147"/>
    </row>
    <row r="3159" customFormat="false" ht="48" hidden="false" customHeight="true" outlineLevel="0" collapsed="false">
      <c r="A3159" s="142" t="s">
        <v>880</v>
      </c>
      <c r="B3159" s="168" t="s">
        <v>881</v>
      </c>
      <c r="C3159" s="382" t="s">
        <v>1364</v>
      </c>
      <c r="D3159" s="385" t="n">
        <f aca="false">H3172</f>
        <v>14</v>
      </c>
      <c r="E3159" s="176"/>
      <c r="F3159" s="288"/>
      <c r="G3159" s="289"/>
      <c r="H3159" s="270"/>
      <c r="I3159" s="147"/>
    </row>
    <row r="3160" customFormat="false" ht="15.75" hidden="false" customHeight="true" outlineLevel="0" collapsed="false">
      <c r="A3160" s="233" t="s">
        <v>1560</v>
      </c>
      <c r="D3160" s="149"/>
      <c r="E3160" s="176"/>
      <c r="F3160" s="292"/>
      <c r="G3160" s="213"/>
      <c r="H3160" s="179"/>
      <c r="I3160" s="147"/>
    </row>
    <row r="3161" customFormat="false" ht="15.75" hidden="false" customHeight="true" outlineLevel="0" collapsed="false">
      <c r="A3161" s="142" t="s">
        <v>1846</v>
      </c>
      <c r="D3161" s="149"/>
      <c r="E3161" s="176"/>
      <c r="F3161" s="292"/>
      <c r="G3161" s="213"/>
      <c r="H3161" s="179"/>
      <c r="I3161" s="147"/>
    </row>
    <row r="3162" customFormat="false" ht="15.75" hidden="false" customHeight="true" outlineLevel="0" collapsed="false">
      <c r="A3162" s="142" t="s">
        <v>1246</v>
      </c>
      <c r="D3162" s="149"/>
      <c r="E3162" s="176"/>
      <c r="F3162" s="187" t="n">
        <v>1</v>
      </c>
      <c r="G3162" s="213" t="n">
        <v>3</v>
      </c>
      <c r="H3162" s="179" t="n">
        <f aca="false">F3162*G3162</f>
        <v>3</v>
      </c>
      <c r="I3162" s="147"/>
    </row>
    <row r="3163" customFormat="false" ht="17.25" hidden="false" customHeight="true" outlineLevel="0" collapsed="false">
      <c r="A3163" s="142" t="s">
        <v>1247</v>
      </c>
      <c r="D3163" s="149"/>
      <c r="E3163" s="176"/>
      <c r="F3163" s="187" t="n">
        <v>1</v>
      </c>
      <c r="G3163" s="213" t="n">
        <v>3</v>
      </c>
      <c r="H3163" s="179" t="n">
        <f aca="false">F3163*G3163</f>
        <v>3</v>
      </c>
      <c r="I3163" s="147"/>
    </row>
    <row r="3164" customFormat="false" ht="15.75" hidden="false" customHeight="true" outlineLevel="0" collapsed="false">
      <c r="B3164" s="217"/>
      <c r="C3164" s="161"/>
      <c r="D3164" s="251"/>
      <c r="E3164" s="300"/>
      <c r="F3164" s="414" t="s">
        <v>1642</v>
      </c>
      <c r="G3164" s="415"/>
      <c r="H3164" s="389" t="n">
        <f aca="false">SUM(H3162:H3163)</f>
        <v>6</v>
      </c>
      <c r="I3164" s="147"/>
    </row>
    <row r="3165" customFormat="false" ht="15.75" hidden="false" customHeight="true" outlineLevel="0" collapsed="false">
      <c r="A3165" s="142" t="s">
        <v>1848</v>
      </c>
      <c r="B3165" s="217"/>
      <c r="C3165" s="161"/>
      <c r="D3165" s="251"/>
      <c r="E3165" s="300"/>
      <c r="F3165" s="416"/>
      <c r="G3165" s="322"/>
      <c r="H3165" s="309"/>
      <c r="I3165" s="147"/>
    </row>
    <row r="3166" customFormat="false" ht="15.75" hidden="false" customHeight="true" outlineLevel="0" collapsed="false">
      <c r="A3166" s="142" t="s">
        <v>1246</v>
      </c>
      <c r="D3166" s="149"/>
      <c r="E3166" s="176"/>
      <c r="F3166" s="187" t="n">
        <v>1</v>
      </c>
      <c r="G3166" s="213" t="n">
        <v>3</v>
      </c>
      <c r="H3166" s="179" t="n">
        <f aca="false">F3166*G3166</f>
        <v>3</v>
      </c>
      <c r="I3166" s="147"/>
    </row>
    <row r="3167" customFormat="false" ht="15.75" hidden="false" customHeight="true" outlineLevel="0" collapsed="false">
      <c r="A3167" s="142" t="s">
        <v>1247</v>
      </c>
      <c r="D3167" s="149"/>
      <c r="E3167" s="176"/>
      <c r="F3167" s="187" t="n">
        <v>1</v>
      </c>
      <c r="G3167" s="213" t="n">
        <v>3</v>
      </c>
      <c r="H3167" s="179" t="n">
        <f aca="false">F3167*G3167</f>
        <v>3</v>
      </c>
      <c r="I3167" s="147"/>
    </row>
    <row r="3168" customFormat="false" ht="15.75" hidden="false" customHeight="true" outlineLevel="0" collapsed="false">
      <c r="A3168" s="233" t="s">
        <v>1523</v>
      </c>
      <c r="D3168" s="149"/>
      <c r="E3168" s="176"/>
      <c r="F3168" s="187" t="n">
        <v>1</v>
      </c>
      <c r="G3168" s="213" t="n">
        <v>1</v>
      </c>
      <c r="H3168" s="179" t="n">
        <f aca="false">F3168*G3168</f>
        <v>1</v>
      </c>
      <c r="I3168" s="147"/>
    </row>
    <row r="3169" customFormat="false" ht="15.75" hidden="false" customHeight="true" outlineLevel="0" collapsed="false">
      <c r="A3169" s="233" t="s">
        <v>1524</v>
      </c>
      <c r="D3169" s="149"/>
      <c r="E3169" s="176"/>
      <c r="F3169" s="187" t="n">
        <v>1</v>
      </c>
      <c r="G3169" s="213" t="n">
        <v>1</v>
      </c>
      <c r="H3169" s="179" t="n">
        <f aca="false">F3169*G3169</f>
        <v>1</v>
      </c>
      <c r="I3169" s="147"/>
    </row>
    <row r="3170" customFormat="false" ht="15.75" hidden="false" customHeight="true" outlineLevel="0" collapsed="false">
      <c r="B3170" s="217"/>
      <c r="C3170" s="161"/>
      <c r="D3170" s="251"/>
      <c r="E3170" s="300"/>
      <c r="F3170" s="414" t="s">
        <v>1644</v>
      </c>
      <c r="G3170" s="415"/>
      <c r="H3170" s="389" t="n">
        <f aca="false">SUM(H3166:H3169)</f>
        <v>8</v>
      </c>
      <c r="I3170" s="147"/>
    </row>
    <row r="3171" customFormat="false" ht="15.75" hidden="false" customHeight="true" outlineLevel="0" collapsed="false">
      <c r="A3171" s="190"/>
      <c r="B3171" s="217"/>
      <c r="C3171" s="161"/>
      <c r="D3171" s="251"/>
      <c r="E3171" s="176"/>
      <c r="F3171" s="346"/>
      <c r="G3171" s="344"/>
      <c r="H3171" s="219"/>
      <c r="I3171" s="147"/>
    </row>
    <row r="3172" customFormat="false" ht="15.75" hidden="false" customHeight="true" outlineLevel="0" collapsed="false">
      <c r="A3172" s="190"/>
      <c r="B3172" s="217"/>
      <c r="C3172" s="161"/>
      <c r="D3172" s="251"/>
      <c r="E3172" s="176"/>
      <c r="F3172" s="417" t="s">
        <v>24</v>
      </c>
      <c r="G3172" s="413"/>
      <c r="H3172" s="367" t="n">
        <f aca="false">H3164+H3170</f>
        <v>14</v>
      </c>
      <c r="I3172" s="147"/>
    </row>
    <row r="3173" customFormat="false" ht="15.75" hidden="false" customHeight="true" outlineLevel="0" collapsed="false">
      <c r="A3173" s="190"/>
      <c r="B3173" s="217"/>
      <c r="C3173" s="161"/>
      <c r="D3173" s="251"/>
      <c r="E3173" s="176"/>
      <c r="F3173" s="346"/>
      <c r="G3173" s="344"/>
      <c r="H3173" s="219"/>
      <c r="I3173" s="147"/>
    </row>
    <row r="3174" customFormat="false" ht="15.75" hidden="false" customHeight="true" outlineLevel="0" collapsed="false">
      <c r="A3174" s="150" t="s">
        <v>882</v>
      </c>
      <c r="B3174" s="151" t="s">
        <v>883</v>
      </c>
      <c r="C3174" s="152"/>
      <c r="D3174" s="149"/>
      <c r="E3174" s="149"/>
      <c r="F3174" s="152"/>
      <c r="G3174" s="180"/>
      <c r="H3174" s="208"/>
      <c r="I3174" s="147"/>
    </row>
    <row r="3175" customFormat="false" ht="22.5" hidden="false" customHeight="true" outlineLevel="0" collapsed="false">
      <c r="A3175" s="142" t="s">
        <v>884</v>
      </c>
      <c r="B3175" s="168" t="s">
        <v>885</v>
      </c>
      <c r="C3175" s="382" t="s">
        <v>1084</v>
      </c>
      <c r="D3175" s="385" t="n">
        <f aca="false">H3196</f>
        <v>14.5572</v>
      </c>
      <c r="E3175" s="176"/>
      <c r="F3175" s="288"/>
      <c r="G3175" s="289"/>
      <c r="H3175" s="270"/>
      <c r="I3175" s="147"/>
    </row>
    <row r="3176" customFormat="false" ht="15.75" hidden="false" customHeight="true" outlineLevel="0" collapsed="false">
      <c r="A3176" s="233" t="s">
        <v>1560</v>
      </c>
      <c r="D3176" s="149"/>
      <c r="E3176" s="176"/>
      <c r="F3176" s="292"/>
      <c r="G3176" s="213"/>
      <c r="H3176" s="179"/>
      <c r="I3176" s="147"/>
    </row>
    <row r="3177" customFormat="false" ht="15.75" hidden="false" customHeight="true" outlineLevel="0" collapsed="false">
      <c r="A3177" s="142" t="s">
        <v>1618</v>
      </c>
      <c r="D3177" s="149"/>
      <c r="E3177" s="173" t="s">
        <v>1241</v>
      </c>
      <c r="F3177" s="189" t="s">
        <v>1161</v>
      </c>
      <c r="G3177" s="189" t="s">
        <v>1162</v>
      </c>
      <c r="H3177" s="179" t="s">
        <v>1155</v>
      </c>
      <c r="I3177" s="147"/>
    </row>
    <row r="3178" customFormat="false" ht="15.75" hidden="false" customHeight="true" outlineLevel="0" collapsed="false">
      <c r="A3178" s="142" t="s">
        <v>1246</v>
      </c>
      <c r="B3178" s="160"/>
      <c r="D3178" s="149"/>
      <c r="E3178" s="309" t="n">
        <v>1</v>
      </c>
      <c r="F3178" s="418" t="n">
        <v>2</v>
      </c>
      <c r="G3178" s="419" t="n">
        <v>0.6</v>
      </c>
      <c r="H3178" s="179" t="n">
        <f aca="false">E3178*F3178*G3178</f>
        <v>1.2</v>
      </c>
      <c r="I3178" s="147"/>
    </row>
    <row r="3179" customFormat="false" ht="15.75" hidden="false" customHeight="true" outlineLevel="0" collapsed="false">
      <c r="A3179" s="142" t="s">
        <v>1247</v>
      </c>
      <c r="B3179" s="217"/>
      <c r="C3179" s="161"/>
      <c r="D3179" s="251"/>
      <c r="E3179" s="309" t="n">
        <v>1</v>
      </c>
      <c r="F3179" s="418" t="n">
        <v>2</v>
      </c>
      <c r="G3179" s="419" t="n">
        <v>0.6</v>
      </c>
      <c r="H3179" s="179" t="n">
        <f aca="false">E3179*F3179*G3179</f>
        <v>1.2</v>
      </c>
      <c r="I3179" s="147"/>
    </row>
    <row r="3180" customFormat="false" ht="15.75" hidden="false" customHeight="true" outlineLevel="0" collapsed="false">
      <c r="A3180" s="420" t="s">
        <v>1248</v>
      </c>
      <c r="B3180" s="355"/>
      <c r="D3180" s="149"/>
      <c r="E3180" s="309" t="n">
        <v>1</v>
      </c>
      <c r="F3180" s="418" t="n">
        <v>2</v>
      </c>
      <c r="G3180" s="419" t="n">
        <v>0.6</v>
      </c>
      <c r="H3180" s="179" t="n">
        <f aca="false">E3180*F3180*G3180</f>
        <v>1.2</v>
      </c>
      <c r="I3180" s="147"/>
    </row>
    <row r="3181" customFormat="false" ht="15.75" hidden="false" customHeight="true" outlineLevel="0" collapsed="false">
      <c r="A3181" s="420" t="s">
        <v>1499</v>
      </c>
      <c r="B3181" s="355"/>
      <c r="D3181" s="149"/>
      <c r="E3181" s="309" t="n">
        <v>1</v>
      </c>
      <c r="F3181" s="418" t="n">
        <v>1</v>
      </c>
      <c r="G3181" s="419" t="n">
        <v>0.6</v>
      </c>
      <c r="H3181" s="179" t="n">
        <f aca="false">E3181*F3181*G3181</f>
        <v>0.6</v>
      </c>
      <c r="I3181" s="147"/>
    </row>
    <row r="3182" customFormat="false" ht="15.75" hidden="false" customHeight="true" outlineLevel="0" collapsed="false">
      <c r="A3182" s="233"/>
      <c r="D3182" s="149"/>
      <c r="E3182" s="300"/>
      <c r="F3182" s="414" t="s">
        <v>1642</v>
      </c>
      <c r="G3182" s="415"/>
      <c r="H3182" s="309" t="n">
        <f aca="false">SUM(H3178:H3181)</f>
        <v>4.2</v>
      </c>
      <c r="I3182" s="345"/>
    </row>
    <row r="3183" customFormat="false" ht="15.75" hidden="false" customHeight="true" outlineLevel="0" collapsed="false">
      <c r="A3183" s="142" t="s">
        <v>1849</v>
      </c>
      <c r="D3183" s="149"/>
      <c r="E3183" s="300"/>
      <c r="F3183" s="414"/>
      <c r="G3183" s="415"/>
      <c r="H3183" s="309"/>
      <c r="I3183" s="147"/>
    </row>
    <row r="3184" customFormat="false" ht="18.75" hidden="false" customHeight="true" outlineLevel="0" collapsed="false">
      <c r="A3184" s="142" t="s">
        <v>1246</v>
      </c>
      <c r="B3184" s="160"/>
      <c r="D3184" s="149"/>
      <c r="E3184" s="309" t="n">
        <v>1</v>
      </c>
      <c r="F3184" s="418" t="n">
        <v>2</v>
      </c>
      <c r="G3184" s="419" t="n">
        <v>0.6</v>
      </c>
      <c r="H3184" s="179" t="n">
        <f aca="false">E3184*F3184*G3184</f>
        <v>1.2</v>
      </c>
      <c r="I3184" s="147"/>
    </row>
    <row r="3185" customFormat="false" ht="15.75" hidden="false" customHeight="true" outlineLevel="0" collapsed="false">
      <c r="A3185" s="142" t="s">
        <v>1247</v>
      </c>
      <c r="B3185" s="217"/>
      <c r="C3185" s="161"/>
      <c r="D3185" s="251"/>
      <c r="E3185" s="309" t="n">
        <v>1</v>
      </c>
      <c r="F3185" s="418" t="n">
        <v>2</v>
      </c>
      <c r="G3185" s="419" t="n">
        <v>0.6</v>
      </c>
      <c r="H3185" s="179" t="n">
        <f aca="false">E3185*F3185*G3185</f>
        <v>1.2</v>
      </c>
      <c r="I3185" s="147"/>
    </row>
    <row r="3186" customFormat="false" ht="15.75" hidden="false" customHeight="true" outlineLevel="0" collapsed="false">
      <c r="A3186" s="420" t="s">
        <v>1248</v>
      </c>
      <c r="B3186" s="355"/>
      <c r="D3186" s="149"/>
      <c r="E3186" s="309" t="n">
        <v>1</v>
      </c>
      <c r="F3186" s="418" t="n">
        <v>1.9</v>
      </c>
      <c r="G3186" s="419" t="n">
        <v>0.6</v>
      </c>
      <c r="H3186" s="179" t="n">
        <f aca="false">E3186*F3186*G3186</f>
        <v>1.14</v>
      </c>
      <c r="I3186" s="147"/>
    </row>
    <row r="3187" customFormat="false" ht="15.75" hidden="false" customHeight="true" outlineLevel="0" collapsed="false">
      <c r="A3187" s="420" t="s">
        <v>1499</v>
      </c>
      <c r="B3187" s="355"/>
      <c r="D3187" s="149"/>
      <c r="E3187" s="309" t="n">
        <v>1</v>
      </c>
      <c r="F3187" s="418" t="n">
        <v>0.8</v>
      </c>
      <c r="G3187" s="419" t="n">
        <v>0.6</v>
      </c>
      <c r="H3187" s="179" t="n">
        <f aca="false">E3187*F3187*G3187</f>
        <v>0.48</v>
      </c>
      <c r="I3187" s="147"/>
    </row>
    <row r="3188" customFormat="false" ht="15.75" hidden="false" customHeight="true" outlineLevel="0" collapsed="false">
      <c r="A3188" s="420" t="s">
        <v>1582</v>
      </c>
      <c r="D3188" s="149"/>
      <c r="E3188" s="309" t="n">
        <v>1</v>
      </c>
      <c r="F3188" s="419" t="n">
        <v>2.38</v>
      </c>
      <c r="G3188" s="419" t="n">
        <v>0.6</v>
      </c>
      <c r="H3188" s="309" t="n">
        <f aca="false">E3188*F3188*G3188</f>
        <v>1.428</v>
      </c>
      <c r="I3188" s="147"/>
    </row>
    <row r="3189" customFormat="false" ht="15.75" hidden="false" customHeight="true" outlineLevel="0" collapsed="false">
      <c r="A3189" s="233" t="s">
        <v>1523</v>
      </c>
      <c r="D3189" s="149"/>
      <c r="E3189" s="309" t="n">
        <v>1</v>
      </c>
      <c r="F3189" s="419" t="n">
        <v>1.65</v>
      </c>
      <c r="G3189" s="419" t="n">
        <v>0.6</v>
      </c>
      <c r="H3189" s="309" t="n">
        <f aca="false">E3189*F3189*G3189</f>
        <v>0.99</v>
      </c>
      <c r="I3189" s="147"/>
    </row>
    <row r="3190" customFormat="false" ht="15.75" hidden="false" customHeight="true" outlineLevel="0" collapsed="false">
      <c r="A3190" s="233" t="s">
        <v>1524</v>
      </c>
      <c r="D3190" s="149"/>
      <c r="E3190" s="309" t="n">
        <v>1</v>
      </c>
      <c r="F3190" s="419" t="n">
        <v>1.65</v>
      </c>
      <c r="G3190" s="419" t="n">
        <v>0.6</v>
      </c>
      <c r="H3190" s="309" t="n">
        <f aca="false">E3190*F3190*G3190</f>
        <v>0.99</v>
      </c>
      <c r="I3190" s="147"/>
    </row>
    <row r="3191" customFormat="false" ht="19.5" hidden="false" customHeight="true" outlineLevel="0" collapsed="false">
      <c r="A3191" s="190"/>
      <c r="B3191" s="217"/>
      <c r="C3191" s="161"/>
      <c r="D3191" s="251"/>
      <c r="E3191" s="300"/>
      <c r="F3191" s="414" t="s">
        <v>1644</v>
      </c>
      <c r="G3191" s="415"/>
      <c r="H3191" s="309" t="n">
        <f aca="false">SUM(H3184:H3190)</f>
        <v>7.428</v>
      </c>
      <c r="I3191" s="147"/>
    </row>
    <row r="3192" customFormat="false" ht="15.75" hidden="false" customHeight="true" outlineLevel="0" collapsed="false">
      <c r="A3192" s="142" t="s">
        <v>1850</v>
      </c>
      <c r="D3192" s="149"/>
      <c r="E3192" s="300"/>
      <c r="F3192" s="414"/>
      <c r="G3192" s="415"/>
      <c r="H3192" s="309" t="s">
        <v>1155</v>
      </c>
      <c r="I3192" s="147"/>
    </row>
    <row r="3193" customFormat="false" ht="15.75" hidden="false" customHeight="true" outlineLevel="0" collapsed="false">
      <c r="D3193" s="149"/>
      <c r="E3193" s="300"/>
      <c r="F3193" s="414" t="s">
        <v>1585</v>
      </c>
      <c r="G3193" s="415"/>
      <c r="H3193" s="309" t="n">
        <f aca="false">SUM(F3178:F3190)*0.1</f>
        <v>1.938</v>
      </c>
      <c r="I3193" s="147"/>
    </row>
    <row r="3194" customFormat="false" ht="15.75" hidden="false" customHeight="true" outlineLevel="0" collapsed="false">
      <c r="A3194" s="142" t="s">
        <v>1851</v>
      </c>
      <c r="B3194" s="217"/>
      <c r="C3194" s="161"/>
      <c r="D3194" s="251"/>
      <c r="E3194" s="300"/>
      <c r="F3194" s="416"/>
      <c r="G3194" s="415"/>
      <c r="H3194" s="309" t="s">
        <v>1726</v>
      </c>
      <c r="I3194" s="147"/>
    </row>
    <row r="3195" customFormat="false" ht="15.75" hidden="false" customHeight="true" outlineLevel="0" collapsed="false">
      <c r="B3195" s="355"/>
      <c r="D3195" s="149"/>
      <c r="E3195" s="300"/>
      <c r="F3195" s="414" t="s">
        <v>1585</v>
      </c>
      <c r="G3195" s="421"/>
      <c r="H3195" s="309" t="n">
        <f aca="false">SUM(F3178:F3190)*0.04+(0.6*9)*0.04</f>
        <v>0.9912</v>
      </c>
      <c r="I3195" s="147"/>
    </row>
    <row r="3196" customFormat="false" ht="15.75" hidden="false" customHeight="true" outlineLevel="0" collapsed="false">
      <c r="A3196" s="190"/>
      <c r="B3196" s="160"/>
      <c r="D3196" s="149"/>
      <c r="E3196" s="176"/>
      <c r="F3196" s="417" t="s">
        <v>24</v>
      </c>
      <c r="G3196" s="274"/>
      <c r="H3196" s="209" t="n">
        <f aca="false">H3182+H3191+H3193+H3195</f>
        <v>14.5572</v>
      </c>
      <c r="I3196" s="147"/>
    </row>
    <row r="3197" customFormat="false" ht="15.75" hidden="false" customHeight="true" outlineLevel="0" collapsed="false">
      <c r="A3197" s="190"/>
      <c r="B3197" s="160"/>
      <c r="D3197" s="149"/>
      <c r="E3197" s="176"/>
      <c r="F3197" s="147"/>
      <c r="G3197" s="274"/>
      <c r="H3197" s="209"/>
      <c r="I3197" s="147"/>
    </row>
    <row r="3198" customFormat="false" ht="15.75" hidden="false" customHeight="true" outlineLevel="0" collapsed="false">
      <c r="A3198" s="150" t="s">
        <v>1852</v>
      </c>
      <c r="B3198" s="151" t="s">
        <v>405</v>
      </c>
      <c r="C3198" s="152"/>
      <c r="D3198" s="149"/>
      <c r="E3198" s="149"/>
      <c r="F3198" s="152"/>
      <c r="G3198" s="180"/>
      <c r="H3198" s="208"/>
      <c r="I3198" s="147"/>
    </row>
    <row r="3199" customFormat="false" ht="35.25" hidden="false" customHeight="true" outlineLevel="0" collapsed="false">
      <c r="A3199" s="142" t="s">
        <v>887</v>
      </c>
      <c r="B3199" s="168" t="s">
        <v>888</v>
      </c>
      <c r="C3199" s="382" t="s">
        <v>1364</v>
      </c>
      <c r="D3199" s="385" t="n">
        <f aca="false">H3216</f>
        <v>18</v>
      </c>
      <c r="E3199" s="176"/>
      <c r="F3199" s="147"/>
      <c r="G3199" s="274"/>
      <c r="H3199" s="209"/>
      <c r="I3199" s="147"/>
    </row>
    <row r="3200" customFormat="false" ht="15.75" hidden="false" customHeight="true" outlineLevel="0" collapsed="false">
      <c r="A3200" s="233" t="s">
        <v>1560</v>
      </c>
      <c r="D3200" s="149"/>
      <c r="E3200" s="176"/>
      <c r="F3200" s="147"/>
      <c r="G3200" s="274"/>
      <c r="H3200" s="209"/>
      <c r="I3200" s="147"/>
    </row>
    <row r="3201" customFormat="false" ht="15.75" hidden="false" customHeight="true" outlineLevel="0" collapsed="false">
      <c r="A3201" s="142" t="s">
        <v>1618</v>
      </c>
      <c r="B3201" s="160"/>
      <c r="D3201" s="149"/>
      <c r="E3201" s="176"/>
      <c r="F3201" s="147" t="s">
        <v>1241</v>
      </c>
      <c r="G3201" s="213" t="s">
        <v>1853</v>
      </c>
      <c r="H3201" s="179" t="s">
        <v>1854</v>
      </c>
      <c r="I3201" s="147"/>
    </row>
    <row r="3202" customFormat="false" ht="15.75" hidden="false" customHeight="true" outlineLevel="0" collapsed="false">
      <c r="A3202" s="142" t="s">
        <v>1246</v>
      </c>
      <c r="B3202" s="160"/>
      <c r="D3202" s="149"/>
      <c r="E3202" s="176"/>
      <c r="F3202" s="187" t="n">
        <v>1</v>
      </c>
      <c r="G3202" s="189" t="n">
        <v>3</v>
      </c>
      <c r="H3202" s="179" t="n">
        <f aca="false">F3202*G3202</f>
        <v>3</v>
      </c>
      <c r="I3202" s="147"/>
    </row>
    <row r="3203" customFormat="false" ht="15.75" hidden="false" customHeight="true" outlineLevel="0" collapsed="false">
      <c r="A3203" s="142" t="s">
        <v>1247</v>
      </c>
      <c r="B3203" s="160"/>
      <c r="D3203" s="149"/>
      <c r="E3203" s="176"/>
      <c r="F3203" s="187" t="n">
        <v>1</v>
      </c>
      <c r="G3203" s="178" t="n">
        <v>3</v>
      </c>
      <c r="H3203" s="179" t="n">
        <f aca="false">F3203*G3203</f>
        <v>3</v>
      </c>
      <c r="I3203" s="147"/>
    </row>
    <row r="3204" customFormat="false" ht="15.75" hidden="false" customHeight="true" outlineLevel="0" collapsed="false">
      <c r="A3204" s="142" t="s">
        <v>1495</v>
      </c>
      <c r="B3204" s="160"/>
      <c r="D3204" s="149"/>
      <c r="E3204" s="176"/>
      <c r="F3204" s="187" t="n">
        <v>1</v>
      </c>
      <c r="G3204" s="178" t="n">
        <v>1</v>
      </c>
      <c r="H3204" s="179" t="n">
        <f aca="false">F3204*G3204</f>
        <v>1</v>
      </c>
      <c r="I3204" s="147"/>
    </row>
    <row r="3205" customFormat="false" ht="15.75" hidden="false" customHeight="true" outlineLevel="0" collapsed="false">
      <c r="A3205" s="142" t="s">
        <v>1496</v>
      </c>
      <c r="B3205" s="160"/>
      <c r="D3205" s="149"/>
      <c r="E3205" s="176"/>
      <c r="F3205" s="187" t="n">
        <v>1</v>
      </c>
      <c r="G3205" s="189" t="n">
        <v>1</v>
      </c>
      <c r="H3205" s="179" t="n">
        <f aca="false">F3205*G3205</f>
        <v>1</v>
      </c>
      <c r="I3205" s="147"/>
    </row>
    <row r="3206" customFormat="false" ht="15.75" hidden="false" customHeight="true" outlineLevel="0" collapsed="false">
      <c r="A3206" s="190"/>
      <c r="B3206" s="160"/>
      <c r="D3206" s="149"/>
      <c r="E3206" s="300"/>
      <c r="F3206" s="416" t="s">
        <v>1642</v>
      </c>
      <c r="G3206" s="422"/>
      <c r="H3206" s="309" t="n">
        <f aca="false">SUM(H3202:H3205)</f>
        <v>8</v>
      </c>
      <c r="I3206" s="147"/>
    </row>
    <row r="3207" customFormat="false" ht="15.75" hidden="false" customHeight="true" outlineLevel="0" collapsed="false">
      <c r="A3207" s="142" t="s">
        <v>1849</v>
      </c>
      <c r="B3207" s="160"/>
      <c r="D3207" s="149"/>
      <c r="E3207" s="300"/>
      <c r="F3207" s="416"/>
      <c r="G3207" s="422"/>
      <c r="H3207" s="389"/>
      <c r="I3207" s="147"/>
    </row>
    <row r="3208" customFormat="false" ht="15.75" hidden="false" customHeight="true" outlineLevel="0" collapsed="false">
      <c r="A3208" s="142" t="s">
        <v>1246</v>
      </c>
      <c r="B3208" s="160"/>
      <c r="D3208" s="149"/>
      <c r="E3208" s="300"/>
      <c r="F3208" s="419" t="n">
        <v>1</v>
      </c>
      <c r="G3208" s="423" t="n">
        <v>3</v>
      </c>
      <c r="H3208" s="309" t="n">
        <f aca="false">F3208*G3208</f>
        <v>3</v>
      </c>
      <c r="I3208" s="147"/>
    </row>
    <row r="3209" customFormat="false" ht="15.75" hidden="false" customHeight="true" outlineLevel="0" collapsed="false">
      <c r="A3209" s="142" t="s">
        <v>1247</v>
      </c>
      <c r="B3209" s="160"/>
      <c r="D3209" s="149"/>
      <c r="E3209" s="300"/>
      <c r="F3209" s="419" t="n">
        <v>1</v>
      </c>
      <c r="G3209" s="418" t="n">
        <v>3</v>
      </c>
      <c r="H3209" s="309" t="n">
        <f aca="false">F3209*G3209</f>
        <v>3</v>
      </c>
      <c r="I3209" s="147"/>
    </row>
    <row r="3210" customFormat="false" ht="15.75" hidden="false" customHeight="true" outlineLevel="0" collapsed="false">
      <c r="A3210" s="142" t="s">
        <v>1495</v>
      </c>
      <c r="B3210" s="160"/>
      <c r="D3210" s="149"/>
      <c r="E3210" s="300"/>
      <c r="F3210" s="419" t="n">
        <v>1</v>
      </c>
      <c r="G3210" s="418" t="n">
        <v>1</v>
      </c>
      <c r="H3210" s="309" t="n">
        <f aca="false">F3210*G3210</f>
        <v>1</v>
      </c>
      <c r="I3210" s="147"/>
    </row>
    <row r="3211" customFormat="false" ht="15.75" hidden="false" customHeight="true" outlineLevel="0" collapsed="false">
      <c r="A3211" s="142" t="s">
        <v>1496</v>
      </c>
      <c r="B3211" s="160"/>
      <c r="D3211" s="149"/>
      <c r="E3211" s="300"/>
      <c r="F3211" s="419" t="n">
        <v>1</v>
      </c>
      <c r="G3211" s="418" t="n">
        <v>1</v>
      </c>
      <c r="H3211" s="309" t="n">
        <f aca="false">F3211*G3211</f>
        <v>1</v>
      </c>
      <c r="I3211" s="147"/>
    </row>
    <row r="3212" customFormat="false" ht="15.75" hidden="false" customHeight="true" outlineLevel="0" collapsed="false">
      <c r="A3212" s="233" t="s">
        <v>1523</v>
      </c>
      <c r="B3212" s="160"/>
      <c r="D3212" s="149"/>
      <c r="E3212" s="300"/>
      <c r="F3212" s="419" t="n">
        <v>1</v>
      </c>
      <c r="G3212" s="418" t="n">
        <v>1</v>
      </c>
      <c r="H3212" s="309" t="n">
        <f aca="false">F3212*G3212</f>
        <v>1</v>
      </c>
      <c r="I3212" s="147"/>
    </row>
    <row r="3213" customFormat="false" ht="15.75" hidden="false" customHeight="true" outlineLevel="0" collapsed="false">
      <c r="A3213" s="233" t="s">
        <v>1524</v>
      </c>
      <c r="B3213" s="160"/>
      <c r="D3213" s="149"/>
      <c r="E3213" s="300"/>
      <c r="F3213" s="419" t="n">
        <v>1</v>
      </c>
      <c r="G3213" s="418" t="n">
        <v>1</v>
      </c>
      <c r="H3213" s="309" t="n">
        <f aca="false">F3213*G3213</f>
        <v>1</v>
      </c>
      <c r="I3213" s="147"/>
    </row>
    <row r="3214" customFormat="false" ht="15.75" hidden="false" customHeight="true" outlineLevel="0" collapsed="false">
      <c r="A3214" s="190"/>
      <c r="B3214" s="160"/>
      <c r="D3214" s="149"/>
      <c r="E3214" s="300"/>
      <c r="F3214" s="416" t="s">
        <v>1644</v>
      </c>
      <c r="G3214" s="422"/>
      <c r="H3214" s="309" t="n">
        <f aca="false">SUM(H3208:H3213)</f>
        <v>10</v>
      </c>
      <c r="I3214" s="147"/>
    </row>
    <row r="3215" customFormat="false" ht="15.75" hidden="false" customHeight="true" outlineLevel="0" collapsed="false">
      <c r="A3215" s="190"/>
      <c r="B3215" s="160"/>
      <c r="D3215" s="149"/>
      <c r="E3215" s="300"/>
      <c r="F3215" s="416"/>
      <c r="G3215" s="422"/>
      <c r="H3215" s="389"/>
      <c r="I3215" s="147"/>
    </row>
    <row r="3216" customFormat="false" ht="15.75" hidden="false" customHeight="true" outlineLevel="0" collapsed="false">
      <c r="A3216" s="190"/>
      <c r="B3216" s="160"/>
      <c r="D3216" s="149"/>
      <c r="E3216" s="176"/>
      <c r="F3216" s="417" t="s">
        <v>24</v>
      </c>
      <c r="G3216" s="274"/>
      <c r="H3216" s="209" t="n">
        <f aca="false">H3206+H3214</f>
        <v>18</v>
      </c>
      <c r="I3216" s="147"/>
    </row>
    <row r="3217" customFormat="false" ht="15.75" hidden="false" customHeight="true" outlineLevel="0" collapsed="false">
      <c r="A3217" s="190"/>
      <c r="B3217" s="160"/>
      <c r="D3217" s="149"/>
      <c r="E3217" s="176"/>
      <c r="F3217" s="147"/>
      <c r="G3217" s="274"/>
      <c r="H3217" s="209"/>
      <c r="I3217" s="147"/>
    </row>
    <row r="3218" customFormat="false" ht="40.5" hidden="false" customHeight="true" outlineLevel="0" collapsed="false">
      <c r="A3218" s="150" t="s">
        <v>889</v>
      </c>
      <c r="B3218" s="168" t="s">
        <v>890</v>
      </c>
      <c r="C3218" s="382" t="s">
        <v>1364</v>
      </c>
      <c r="D3218" s="385" t="n">
        <f aca="false">H3229</f>
        <v>3</v>
      </c>
      <c r="E3218" s="176"/>
      <c r="F3218" s="147"/>
      <c r="G3218" s="274"/>
      <c r="H3218" s="209"/>
      <c r="I3218" s="147"/>
    </row>
    <row r="3219" customFormat="false" ht="15.75" hidden="false" customHeight="true" outlineLevel="0" collapsed="false">
      <c r="A3219" s="233" t="s">
        <v>1560</v>
      </c>
      <c r="D3219" s="149"/>
      <c r="E3219" s="176"/>
      <c r="F3219" s="147"/>
      <c r="G3219" s="274"/>
      <c r="H3219" s="209"/>
      <c r="I3219" s="147"/>
    </row>
    <row r="3220" customFormat="false" ht="15.75" hidden="false" customHeight="true" outlineLevel="0" collapsed="false">
      <c r="A3220" s="142" t="s">
        <v>1618</v>
      </c>
      <c r="B3220" s="160"/>
      <c r="D3220" s="149"/>
      <c r="E3220" s="176"/>
      <c r="F3220" s="147"/>
      <c r="G3220" s="274"/>
      <c r="H3220" s="209"/>
      <c r="I3220" s="147"/>
    </row>
    <row r="3221" customFormat="false" ht="15.75" hidden="false" customHeight="true" outlineLevel="0" collapsed="false">
      <c r="A3221" s="420" t="s">
        <v>1643</v>
      </c>
      <c r="B3221" s="160"/>
      <c r="D3221" s="149"/>
      <c r="E3221" s="176"/>
      <c r="F3221" s="187" t="n">
        <v>1</v>
      </c>
      <c r="G3221" s="189" t="n">
        <v>1</v>
      </c>
      <c r="H3221" s="179" t="n">
        <f aca="false">F3221*G3221</f>
        <v>1</v>
      </c>
      <c r="I3221" s="147"/>
    </row>
    <row r="3222" customFormat="false" ht="15.75" hidden="false" customHeight="true" outlineLevel="0" collapsed="false">
      <c r="A3222" s="190"/>
      <c r="B3222" s="160"/>
      <c r="D3222" s="149"/>
      <c r="E3222" s="176"/>
      <c r="F3222" s="187"/>
      <c r="G3222" s="189"/>
      <c r="H3222" s="179"/>
      <c r="I3222" s="147"/>
    </row>
    <row r="3223" customFormat="false" ht="15.75" hidden="false" customHeight="true" outlineLevel="0" collapsed="false">
      <c r="A3223" s="190"/>
      <c r="B3223" s="160"/>
      <c r="D3223" s="149"/>
      <c r="E3223" s="176"/>
      <c r="F3223" s="416" t="s">
        <v>1855</v>
      </c>
      <c r="G3223" s="422"/>
      <c r="H3223" s="309" t="n">
        <f aca="false">SUM(H3221)</f>
        <v>1</v>
      </c>
      <c r="I3223" s="147"/>
    </row>
    <row r="3224" customFormat="false" ht="15.75" hidden="false" customHeight="true" outlineLevel="0" collapsed="false">
      <c r="A3224" s="142" t="s">
        <v>1849</v>
      </c>
      <c r="B3224" s="160"/>
      <c r="D3224" s="149"/>
      <c r="E3224" s="176"/>
      <c r="F3224" s="416"/>
      <c r="G3224" s="422"/>
      <c r="H3224" s="309"/>
      <c r="I3224" s="147"/>
    </row>
    <row r="3225" customFormat="false" ht="15.75" hidden="false" customHeight="true" outlineLevel="0" collapsed="false">
      <c r="A3225" s="420" t="s">
        <v>1248</v>
      </c>
      <c r="B3225" s="160"/>
      <c r="D3225" s="149"/>
      <c r="E3225" s="176"/>
      <c r="F3225" s="187" t="n">
        <v>1</v>
      </c>
      <c r="G3225" s="189" t="n">
        <v>1</v>
      </c>
      <c r="H3225" s="179" t="n">
        <f aca="false">F3225*G3225</f>
        <v>1</v>
      </c>
      <c r="I3225" s="147"/>
    </row>
    <row r="3226" customFormat="false" ht="15.75" hidden="false" customHeight="true" outlineLevel="0" collapsed="false">
      <c r="A3226" s="420" t="s">
        <v>1856</v>
      </c>
      <c r="B3226" s="160"/>
      <c r="D3226" s="149"/>
      <c r="E3226" s="176"/>
      <c r="F3226" s="187" t="n">
        <v>1</v>
      </c>
      <c r="G3226" s="189" t="n">
        <v>1</v>
      </c>
      <c r="H3226" s="179" t="n">
        <f aca="false">F3226*G3226</f>
        <v>1</v>
      </c>
      <c r="I3226" s="147"/>
    </row>
    <row r="3227" customFormat="false" ht="15.75" hidden="false" customHeight="true" outlineLevel="0" collapsed="false">
      <c r="A3227" s="190"/>
      <c r="B3227" s="160"/>
      <c r="D3227" s="149"/>
      <c r="E3227" s="176"/>
      <c r="F3227" s="416" t="s">
        <v>1644</v>
      </c>
      <c r="G3227" s="422"/>
      <c r="H3227" s="309" t="n">
        <f aca="false">SUM(H3225:H3226)</f>
        <v>2</v>
      </c>
      <c r="I3227" s="147"/>
    </row>
    <row r="3228" customFormat="false" ht="15.75" hidden="false" customHeight="true" outlineLevel="0" collapsed="false">
      <c r="A3228" s="190"/>
      <c r="B3228" s="160"/>
      <c r="D3228" s="149"/>
      <c r="E3228" s="176"/>
      <c r="F3228" s="416"/>
      <c r="G3228" s="422"/>
      <c r="H3228" s="309"/>
      <c r="I3228" s="147"/>
    </row>
    <row r="3229" customFormat="false" ht="15.75" hidden="false" customHeight="true" outlineLevel="0" collapsed="false">
      <c r="A3229" s="190"/>
      <c r="B3229" s="160"/>
      <c r="D3229" s="149"/>
      <c r="E3229" s="176"/>
      <c r="F3229" s="346" t="s">
        <v>24</v>
      </c>
      <c r="G3229" s="274"/>
      <c r="H3229" s="209" t="n">
        <f aca="false">H3223+H3227</f>
        <v>3</v>
      </c>
      <c r="I3229" s="147"/>
    </row>
    <row r="3230" customFormat="false" ht="15.75" hidden="false" customHeight="true" outlineLevel="0" collapsed="false">
      <c r="A3230" s="190"/>
      <c r="B3230" s="160"/>
      <c r="D3230" s="149"/>
      <c r="E3230" s="176"/>
      <c r="F3230" s="147"/>
      <c r="G3230" s="274"/>
      <c r="H3230" s="209"/>
      <c r="I3230" s="147"/>
    </row>
    <row r="3231" customFormat="false" ht="33" hidden="false" customHeight="true" outlineLevel="0" collapsed="false">
      <c r="A3231" s="150" t="s">
        <v>891</v>
      </c>
      <c r="B3231" s="168" t="s">
        <v>892</v>
      </c>
      <c r="C3231" s="382" t="s">
        <v>1364</v>
      </c>
      <c r="D3231" s="385" t="n">
        <f aca="false">H3243</f>
        <v>4</v>
      </c>
      <c r="E3231" s="176"/>
      <c r="F3231" s="147"/>
      <c r="G3231" s="274"/>
      <c r="H3231" s="209"/>
      <c r="I3231" s="147"/>
    </row>
    <row r="3232" customFormat="false" ht="15.75" hidden="false" customHeight="true" outlineLevel="0" collapsed="false">
      <c r="A3232" s="233" t="s">
        <v>1560</v>
      </c>
      <c r="D3232" s="149"/>
      <c r="E3232" s="176"/>
      <c r="F3232" s="147"/>
      <c r="G3232" s="274"/>
      <c r="H3232" s="209"/>
      <c r="I3232" s="147"/>
    </row>
    <row r="3233" customFormat="false" ht="15.75" hidden="false" customHeight="true" outlineLevel="0" collapsed="false">
      <c r="A3233" s="142" t="s">
        <v>1618</v>
      </c>
      <c r="D3233" s="149"/>
      <c r="E3233" s="176"/>
      <c r="F3233" s="147"/>
      <c r="G3233" s="274"/>
      <c r="H3233" s="209"/>
      <c r="I3233" s="147"/>
    </row>
    <row r="3234" customFormat="false" ht="15.75" hidden="false" customHeight="true" outlineLevel="0" collapsed="false">
      <c r="A3234" s="142" t="s">
        <v>1495</v>
      </c>
      <c r="B3234" s="160"/>
      <c r="D3234" s="149"/>
      <c r="E3234" s="176"/>
      <c r="F3234" s="187" t="n">
        <v>1</v>
      </c>
      <c r="G3234" s="189" t="n">
        <v>1</v>
      </c>
      <c r="H3234" s="179" t="n">
        <f aca="false">F3234*G3234</f>
        <v>1</v>
      </c>
      <c r="I3234" s="147"/>
    </row>
    <row r="3235" customFormat="false" ht="15.75" hidden="false" customHeight="true" outlineLevel="0" collapsed="false">
      <c r="A3235" s="142" t="s">
        <v>1496</v>
      </c>
      <c r="B3235" s="160"/>
      <c r="D3235" s="149"/>
      <c r="E3235" s="176"/>
      <c r="F3235" s="187" t="n">
        <v>1</v>
      </c>
      <c r="G3235" s="178" t="n">
        <v>1</v>
      </c>
      <c r="H3235" s="179" t="n">
        <f aca="false">F3235*G3235</f>
        <v>1</v>
      </c>
      <c r="I3235" s="147"/>
    </row>
    <row r="3236" customFormat="false" ht="15.75" hidden="false" customHeight="true" outlineLevel="0" collapsed="false">
      <c r="A3236" s="190"/>
      <c r="B3236" s="160"/>
      <c r="D3236" s="149"/>
      <c r="E3236" s="176"/>
      <c r="F3236" s="416" t="s">
        <v>1642</v>
      </c>
      <c r="G3236" s="274"/>
      <c r="H3236" s="389" t="n">
        <f aca="false">SUM(H3234:H3235)</f>
        <v>2</v>
      </c>
      <c r="I3236" s="147"/>
    </row>
    <row r="3237" customFormat="false" ht="15.75" hidden="false" customHeight="true" outlineLevel="0" collapsed="false">
      <c r="A3237" s="190"/>
      <c r="B3237" s="160"/>
      <c r="D3237" s="149"/>
      <c r="E3237" s="176"/>
      <c r="F3237" s="147"/>
      <c r="G3237" s="274"/>
      <c r="H3237" s="389"/>
      <c r="I3237" s="147"/>
    </row>
    <row r="3238" customFormat="false" ht="15.75" hidden="false" customHeight="true" outlineLevel="0" collapsed="false">
      <c r="A3238" s="142" t="s">
        <v>1849</v>
      </c>
      <c r="B3238" s="160"/>
      <c r="D3238" s="149"/>
      <c r="E3238" s="176"/>
      <c r="F3238" s="147"/>
      <c r="G3238" s="274"/>
      <c r="H3238" s="389"/>
      <c r="I3238" s="147"/>
    </row>
    <row r="3239" customFormat="false" ht="15.75" hidden="false" customHeight="true" outlineLevel="0" collapsed="false">
      <c r="A3239" s="142" t="s">
        <v>1495</v>
      </c>
      <c r="B3239" s="160"/>
      <c r="D3239" s="149"/>
      <c r="E3239" s="176"/>
      <c r="F3239" s="187" t="n">
        <v>1</v>
      </c>
      <c r="G3239" s="189" t="n">
        <v>1</v>
      </c>
      <c r="H3239" s="309" t="n">
        <f aca="false">F3239*G3239</f>
        <v>1</v>
      </c>
      <c r="I3239" s="147"/>
    </row>
    <row r="3240" customFormat="false" ht="15.75" hidden="false" customHeight="true" outlineLevel="0" collapsed="false">
      <c r="A3240" s="142" t="s">
        <v>1496</v>
      </c>
      <c r="B3240" s="160"/>
      <c r="D3240" s="149"/>
      <c r="E3240" s="176"/>
      <c r="F3240" s="187" t="n">
        <v>1</v>
      </c>
      <c r="G3240" s="178" t="n">
        <v>1</v>
      </c>
      <c r="H3240" s="309" t="n">
        <f aca="false">F3240*G3240</f>
        <v>1</v>
      </c>
      <c r="I3240" s="147"/>
    </row>
    <row r="3241" customFormat="false" ht="15.75" hidden="false" customHeight="true" outlineLevel="0" collapsed="false">
      <c r="A3241" s="190"/>
      <c r="B3241" s="160"/>
      <c r="D3241" s="149"/>
      <c r="E3241" s="176"/>
      <c r="F3241" s="416" t="s">
        <v>1644</v>
      </c>
      <c r="G3241" s="274"/>
      <c r="H3241" s="389" t="n">
        <f aca="false">SUM(H3239:H3240)</f>
        <v>2</v>
      </c>
      <c r="I3241" s="147"/>
    </row>
    <row r="3242" customFormat="false" ht="15.75" hidden="false" customHeight="true" outlineLevel="0" collapsed="false">
      <c r="A3242" s="190"/>
      <c r="B3242" s="160"/>
      <c r="D3242" s="149"/>
      <c r="E3242" s="176"/>
      <c r="F3242" s="147"/>
      <c r="G3242" s="274"/>
      <c r="H3242" s="389"/>
      <c r="I3242" s="147"/>
    </row>
    <row r="3243" customFormat="false" ht="15.75" hidden="false" customHeight="true" outlineLevel="0" collapsed="false">
      <c r="A3243" s="190"/>
      <c r="B3243" s="160"/>
      <c r="D3243" s="149"/>
      <c r="E3243" s="176"/>
      <c r="F3243" s="417" t="s">
        <v>24</v>
      </c>
      <c r="G3243" s="274"/>
      <c r="H3243" s="209" t="n">
        <f aca="false">SUM(H3236+H3241)</f>
        <v>4</v>
      </c>
      <c r="I3243" s="147"/>
    </row>
    <row r="3244" customFormat="false" ht="15.75" hidden="false" customHeight="true" outlineLevel="0" collapsed="false">
      <c r="A3244" s="190"/>
      <c r="B3244" s="160"/>
      <c r="D3244" s="149"/>
      <c r="E3244" s="176"/>
      <c r="F3244" s="346"/>
      <c r="G3244" s="274"/>
      <c r="H3244" s="209"/>
      <c r="I3244" s="147"/>
    </row>
    <row r="3245" customFormat="false" ht="36" hidden="false" customHeight="true" outlineLevel="0" collapsed="false">
      <c r="A3245" s="150" t="s">
        <v>893</v>
      </c>
      <c r="B3245" s="168" t="s">
        <v>894</v>
      </c>
      <c r="C3245" s="382" t="s">
        <v>1364</v>
      </c>
      <c r="D3245" s="385" t="n">
        <f aca="false">H3254</f>
        <v>2</v>
      </c>
      <c r="E3245" s="176"/>
      <c r="F3245" s="147"/>
      <c r="G3245" s="274"/>
      <c r="H3245" s="209"/>
      <c r="I3245" s="147"/>
    </row>
    <row r="3246" customFormat="false" ht="15.75" hidden="false" customHeight="true" outlineLevel="0" collapsed="false">
      <c r="A3246" s="233" t="s">
        <v>1560</v>
      </c>
      <c r="D3246" s="149"/>
      <c r="E3246" s="176"/>
      <c r="F3246" s="147"/>
      <c r="G3246" s="274"/>
      <c r="H3246" s="209"/>
      <c r="I3246" s="147"/>
    </row>
    <row r="3247" customFormat="false" ht="15.75" hidden="false" customHeight="true" outlineLevel="0" collapsed="false">
      <c r="A3247" s="142" t="s">
        <v>1618</v>
      </c>
      <c r="D3247" s="149"/>
      <c r="E3247" s="176"/>
      <c r="F3247" s="147"/>
      <c r="G3247" s="274"/>
      <c r="H3247" s="209"/>
      <c r="I3247" s="147"/>
    </row>
    <row r="3248" customFormat="false" ht="15.75" hidden="false" customHeight="true" outlineLevel="0" collapsed="false">
      <c r="A3248" s="142" t="s">
        <v>1499</v>
      </c>
      <c r="B3248" s="160"/>
      <c r="D3248" s="149"/>
      <c r="E3248" s="176"/>
      <c r="F3248" s="187" t="n">
        <v>1</v>
      </c>
      <c r="G3248" s="189" t="n">
        <v>1</v>
      </c>
      <c r="H3248" s="179" t="n">
        <f aca="false">F3248*G3248</f>
        <v>1</v>
      </c>
      <c r="I3248" s="147"/>
    </row>
    <row r="3249" customFormat="false" ht="15.75" hidden="false" customHeight="true" outlineLevel="0" collapsed="false">
      <c r="A3249" s="190"/>
      <c r="B3249" s="160"/>
      <c r="D3249" s="149"/>
      <c r="E3249" s="176"/>
      <c r="F3249" s="416" t="s">
        <v>1642</v>
      </c>
      <c r="G3249" s="274"/>
      <c r="H3249" s="389" t="n">
        <f aca="false">SUM(H3248:H3248)</f>
        <v>1</v>
      </c>
      <c r="I3249" s="147"/>
    </row>
    <row r="3250" customFormat="false" ht="15.75" hidden="false" customHeight="true" outlineLevel="0" collapsed="false">
      <c r="A3250" s="190"/>
      <c r="B3250" s="160"/>
      <c r="D3250" s="149"/>
      <c r="E3250" s="176"/>
      <c r="F3250" s="147"/>
      <c r="G3250" s="274"/>
      <c r="H3250" s="389"/>
      <c r="I3250" s="147"/>
    </row>
    <row r="3251" customFormat="false" ht="15.75" hidden="false" customHeight="true" outlineLevel="0" collapsed="false">
      <c r="A3251" s="142" t="s">
        <v>1849</v>
      </c>
      <c r="B3251" s="160"/>
      <c r="D3251" s="149"/>
      <c r="E3251" s="176"/>
      <c r="F3251" s="147"/>
      <c r="G3251" s="274"/>
      <c r="H3251" s="389"/>
      <c r="I3251" s="147"/>
    </row>
    <row r="3252" customFormat="false" ht="15.75" hidden="false" customHeight="true" outlineLevel="0" collapsed="false">
      <c r="A3252" s="142" t="s">
        <v>1499</v>
      </c>
      <c r="B3252" s="160"/>
      <c r="D3252" s="149"/>
      <c r="E3252" s="176"/>
      <c r="F3252" s="187" t="n">
        <v>1</v>
      </c>
      <c r="G3252" s="189" t="n">
        <v>1</v>
      </c>
      <c r="H3252" s="309" t="n">
        <f aca="false">F3252*G3252</f>
        <v>1</v>
      </c>
      <c r="I3252" s="147"/>
    </row>
    <row r="3253" customFormat="false" ht="15.75" hidden="false" customHeight="true" outlineLevel="0" collapsed="false">
      <c r="A3253" s="190"/>
      <c r="B3253" s="160"/>
      <c r="D3253" s="149"/>
      <c r="E3253" s="176"/>
      <c r="F3253" s="416" t="s">
        <v>1644</v>
      </c>
      <c r="G3253" s="274"/>
      <c r="H3253" s="389" t="n">
        <f aca="false">SUM(H3252:H3252)</f>
        <v>1</v>
      </c>
      <c r="I3253" s="147"/>
    </row>
    <row r="3254" customFormat="false" ht="15.75" hidden="false" customHeight="true" outlineLevel="0" collapsed="false">
      <c r="A3254" s="190"/>
      <c r="B3254" s="160"/>
      <c r="D3254" s="149"/>
      <c r="E3254" s="176"/>
      <c r="F3254" s="417" t="s">
        <v>24</v>
      </c>
      <c r="G3254" s="274"/>
      <c r="H3254" s="209" t="n">
        <f aca="false">SUM(H3249+H3253)</f>
        <v>2</v>
      </c>
      <c r="I3254" s="147"/>
    </row>
    <row r="3255" customFormat="false" ht="15.75" hidden="false" customHeight="true" outlineLevel="0" collapsed="false">
      <c r="A3255" s="190"/>
      <c r="B3255" s="160"/>
      <c r="D3255" s="149"/>
      <c r="E3255" s="176"/>
      <c r="F3255" s="147"/>
      <c r="G3255" s="274"/>
      <c r="H3255" s="209"/>
      <c r="I3255" s="147"/>
    </row>
    <row r="3256" customFormat="false" ht="15.75" hidden="false" customHeight="true" outlineLevel="0" collapsed="false">
      <c r="A3256" s="150" t="s">
        <v>1857</v>
      </c>
      <c r="B3256" s="151" t="s">
        <v>419</v>
      </c>
      <c r="C3256" s="152"/>
      <c r="D3256" s="149"/>
      <c r="E3256" s="149"/>
      <c r="F3256" s="152"/>
      <c r="G3256" s="180"/>
      <c r="H3256" s="208"/>
      <c r="I3256" s="147"/>
    </row>
    <row r="3257" customFormat="false" ht="46.5" hidden="false" customHeight="true" outlineLevel="0" collapsed="false">
      <c r="A3257" s="150" t="s">
        <v>896</v>
      </c>
      <c r="B3257" s="168" t="s">
        <v>897</v>
      </c>
      <c r="C3257" s="382" t="s">
        <v>1364</v>
      </c>
      <c r="D3257" s="385" t="n">
        <f aca="false">H3274</f>
        <v>18</v>
      </c>
      <c r="E3257" s="176"/>
      <c r="F3257" s="288"/>
      <c r="G3257" s="289"/>
      <c r="H3257" s="270"/>
      <c r="I3257" s="147"/>
    </row>
    <row r="3258" customFormat="false" ht="15.75" hidden="false" customHeight="true" outlineLevel="0" collapsed="false">
      <c r="A3258" s="233" t="s">
        <v>1560</v>
      </c>
      <c r="D3258" s="149"/>
      <c r="E3258" s="176"/>
      <c r="F3258" s="292"/>
      <c r="G3258" s="213"/>
      <c r="H3258" s="179"/>
      <c r="I3258" s="147"/>
    </row>
    <row r="3259" customFormat="false" ht="15.75" hidden="false" customHeight="true" outlineLevel="0" collapsed="false">
      <c r="A3259" s="142" t="s">
        <v>1618</v>
      </c>
      <c r="D3259" s="149"/>
      <c r="E3259" s="176"/>
      <c r="F3259" s="147" t="s">
        <v>1377</v>
      </c>
      <c r="G3259" s="178" t="s">
        <v>1366</v>
      </c>
      <c r="H3259" s="179" t="s">
        <v>1847</v>
      </c>
      <c r="I3259" s="147"/>
    </row>
    <row r="3260" customFormat="false" ht="15.75" hidden="false" customHeight="true" outlineLevel="0" collapsed="false">
      <c r="A3260" s="142" t="s">
        <v>1246</v>
      </c>
      <c r="B3260" s="160"/>
      <c r="D3260" s="149"/>
      <c r="E3260" s="176"/>
      <c r="F3260" s="187" t="n">
        <v>1</v>
      </c>
      <c r="G3260" s="178" t="n">
        <v>3</v>
      </c>
      <c r="H3260" s="179" t="n">
        <f aca="false">F3260*G3260</f>
        <v>3</v>
      </c>
      <c r="I3260" s="147"/>
    </row>
    <row r="3261" customFormat="false" ht="15.75" hidden="false" customHeight="true" outlineLevel="0" collapsed="false">
      <c r="A3261" s="142" t="s">
        <v>1247</v>
      </c>
      <c r="B3261" s="160"/>
      <c r="D3261" s="149"/>
      <c r="E3261" s="176"/>
      <c r="F3261" s="187" t="n">
        <v>1</v>
      </c>
      <c r="G3261" s="178" t="n">
        <v>3</v>
      </c>
      <c r="H3261" s="179" t="n">
        <f aca="false">F3261*G3261</f>
        <v>3</v>
      </c>
      <c r="I3261" s="147"/>
    </row>
    <row r="3262" customFormat="false" ht="15.75" hidden="false" customHeight="true" outlineLevel="0" collapsed="false">
      <c r="A3262" s="142" t="s">
        <v>1495</v>
      </c>
      <c r="B3262" s="160"/>
      <c r="D3262" s="149"/>
      <c r="E3262" s="176"/>
      <c r="F3262" s="187" t="n">
        <v>1</v>
      </c>
      <c r="G3262" s="178" t="n">
        <v>1</v>
      </c>
      <c r="H3262" s="179" t="n">
        <f aca="false">F3262*G3262</f>
        <v>1</v>
      </c>
      <c r="I3262" s="147"/>
    </row>
    <row r="3263" customFormat="false" ht="15.75" hidden="false" customHeight="true" outlineLevel="0" collapsed="false">
      <c r="A3263" s="142" t="s">
        <v>1496</v>
      </c>
      <c r="B3263" s="160"/>
      <c r="D3263" s="149"/>
      <c r="E3263" s="176"/>
      <c r="F3263" s="187" t="n">
        <v>1</v>
      </c>
      <c r="G3263" s="178" t="n">
        <v>1</v>
      </c>
      <c r="H3263" s="179" t="n">
        <f aca="false">F3263*G3263</f>
        <v>1</v>
      </c>
      <c r="I3263" s="147"/>
    </row>
    <row r="3264" customFormat="false" ht="15.75" hidden="false" customHeight="true" outlineLevel="0" collapsed="false">
      <c r="B3264" s="160"/>
      <c r="D3264" s="149"/>
      <c r="E3264" s="176"/>
      <c r="F3264" s="416" t="s">
        <v>1642</v>
      </c>
      <c r="G3264" s="416"/>
      <c r="H3264" s="309" t="n">
        <f aca="false">SUM(H3260:H3263)</f>
        <v>8</v>
      </c>
      <c r="I3264" s="147"/>
    </row>
    <row r="3265" customFormat="false" ht="15.75" hidden="false" customHeight="true" outlineLevel="0" collapsed="false">
      <c r="A3265" s="142" t="s">
        <v>1849</v>
      </c>
      <c r="B3265" s="160"/>
      <c r="D3265" s="149"/>
      <c r="E3265" s="176"/>
      <c r="F3265" s="416"/>
      <c r="G3265" s="422"/>
      <c r="H3265" s="389"/>
      <c r="I3265" s="147"/>
    </row>
    <row r="3266" customFormat="false" ht="15.75" hidden="false" customHeight="true" outlineLevel="0" collapsed="false">
      <c r="A3266" s="142" t="s">
        <v>1246</v>
      </c>
      <c r="B3266" s="160"/>
      <c r="D3266" s="149"/>
      <c r="E3266" s="176"/>
      <c r="F3266" s="424" t="n">
        <v>1</v>
      </c>
      <c r="G3266" s="322" t="n">
        <v>3</v>
      </c>
      <c r="H3266" s="309" t="n">
        <f aca="false">F3266*G3266</f>
        <v>3</v>
      </c>
      <c r="I3266" s="147"/>
    </row>
    <row r="3267" customFormat="false" ht="15.75" hidden="false" customHeight="true" outlineLevel="0" collapsed="false">
      <c r="A3267" s="142" t="s">
        <v>1247</v>
      </c>
      <c r="B3267" s="160"/>
      <c r="D3267" s="149"/>
      <c r="E3267" s="176"/>
      <c r="F3267" s="424" t="n">
        <v>1</v>
      </c>
      <c r="G3267" s="322" t="n">
        <v>3</v>
      </c>
      <c r="H3267" s="309" t="n">
        <f aca="false">F3267*G3267</f>
        <v>3</v>
      </c>
      <c r="I3267" s="147"/>
    </row>
    <row r="3268" customFormat="false" ht="15.75" hidden="false" customHeight="true" outlineLevel="0" collapsed="false">
      <c r="A3268" s="142" t="s">
        <v>1495</v>
      </c>
      <c r="B3268" s="160"/>
      <c r="D3268" s="149"/>
      <c r="E3268" s="176"/>
      <c r="F3268" s="424" t="n">
        <v>1</v>
      </c>
      <c r="G3268" s="322" t="n">
        <v>1</v>
      </c>
      <c r="H3268" s="309" t="n">
        <f aca="false">F3268*G3268</f>
        <v>1</v>
      </c>
      <c r="I3268" s="147"/>
    </row>
    <row r="3269" customFormat="false" ht="15.75" hidden="false" customHeight="true" outlineLevel="0" collapsed="false">
      <c r="A3269" s="142" t="s">
        <v>1496</v>
      </c>
      <c r="B3269" s="160"/>
      <c r="D3269" s="149"/>
      <c r="E3269" s="176"/>
      <c r="F3269" s="424" t="n">
        <v>1</v>
      </c>
      <c r="G3269" s="322" t="n">
        <v>1</v>
      </c>
      <c r="H3269" s="309" t="n">
        <f aca="false">F3269*G3269</f>
        <v>1</v>
      </c>
      <c r="I3269" s="147"/>
    </row>
    <row r="3270" customFormat="false" ht="15.75" hidden="false" customHeight="true" outlineLevel="0" collapsed="false">
      <c r="A3270" s="233" t="s">
        <v>1523</v>
      </c>
      <c r="B3270" s="160"/>
      <c r="D3270" s="149"/>
      <c r="E3270" s="176"/>
      <c r="F3270" s="424" t="n">
        <v>1</v>
      </c>
      <c r="G3270" s="322" t="n">
        <v>1</v>
      </c>
      <c r="H3270" s="309" t="n">
        <f aca="false">F3270*G3270</f>
        <v>1</v>
      </c>
      <c r="I3270" s="147"/>
    </row>
    <row r="3271" customFormat="false" ht="15.75" hidden="false" customHeight="true" outlineLevel="0" collapsed="false">
      <c r="A3271" s="233" t="s">
        <v>1524</v>
      </c>
      <c r="B3271" s="355"/>
      <c r="D3271" s="149"/>
      <c r="E3271" s="176"/>
      <c r="F3271" s="424" t="n">
        <v>1</v>
      </c>
      <c r="G3271" s="322" t="n">
        <v>1</v>
      </c>
      <c r="H3271" s="309" t="n">
        <f aca="false">F3271*G3271</f>
        <v>1</v>
      </c>
      <c r="I3271" s="147"/>
    </row>
    <row r="3272" customFormat="false" ht="15.75" hidden="false" customHeight="true" outlineLevel="0" collapsed="false">
      <c r="A3272" s="233"/>
      <c r="D3272" s="149"/>
      <c r="E3272" s="176"/>
      <c r="F3272" s="416" t="s">
        <v>1644</v>
      </c>
      <c r="G3272" s="416"/>
      <c r="H3272" s="309" t="n">
        <f aca="false">SUM(H3266:H3271)</f>
        <v>10</v>
      </c>
      <c r="I3272" s="147"/>
    </row>
    <row r="3273" customFormat="false" ht="15.75" hidden="false" customHeight="true" outlineLevel="0" collapsed="false">
      <c r="B3273" s="142"/>
      <c r="D3273" s="149"/>
      <c r="E3273" s="149"/>
      <c r="F3273" s="144"/>
      <c r="G3273" s="289"/>
      <c r="H3273" s="287"/>
      <c r="I3273" s="147"/>
    </row>
    <row r="3274" customFormat="false" ht="15.75" hidden="false" customHeight="true" outlineLevel="0" collapsed="false">
      <c r="B3274" s="142"/>
      <c r="D3274" s="149"/>
      <c r="E3274" s="149"/>
      <c r="F3274" s="161" t="s">
        <v>24</v>
      </c>
      <c r="G3274" s="363"/>
      <c r="H3274" s="364" t="n">
        <f aca="false">H3264+H3272</f>
        <v>18</v>
      </c>
      <c r="I3274" s="147"/>
    </row>
    <row r="3275" customFormat="false" ht="15.75" hidden="false" customHeight="true" outlineLevel="0" collapsed="false">
      <c r="B3275" s="142"/>
      <c r="D3275" s="149"/>
      <c r="E3275" s="149"/>
      <c r="F3275" s="161"/>
      <c r="G3275" s="363"/>
      <c r="H3275" s="364"/>
      <c r="I3275" s="147"/>
    </row>
    <row r="3276" customFormat="false" ht="52.5" hidden="false" customHeight="true" outlineLevel="0" collapsed="false">
      <c r="A3276" s="150" t="s">
        <v>898</v>
      </c>
      <c r="B3276" s="168" t="s">
        <v>899</v>
      </c>
      <c r="C3276" s="382" t="s">
        <v>1364</v>
      </c>
      <c r="D3276" s="385" t="n">
        <f aca="false">H3285</f>
        <v>2</v>
      </c>
      <c r="E3276" s="149"/>
      <c r="F3276" s="161"/>
      <c r="G3276" s="363"/>
      <c r="H3276" s="364"/>
      <c r="I3276" s="147"/>
    </row>
    <row r="3277" customFormat="false" ht="15.75" hidden="false" customHeight="true" outlineLevel="0" collapsed="false">
      <c r="A3277" s="233" t="s">
        <v>1560</v>
      </c>
      <c r="D3277" s="149"/>
      <c r="E3277" s="176"/>
      <c r="F3277" s="147"/>
      <c r="G3277" s="274"/>
      <c r="H3277" s="209"/>
      <c r="I3277" s="147"/>
    </row>
    <row r="3278" customFormat="false" ht="15.75" hidden="false" customHeight="true" outlineLevel="0" collapsed="false">
      <c r="A3278" s="142" t="s">
        <v>1618</v>
      </c>
      <c r="D3278" s="149"/>
      <c r="E3278" s="176"/>
      <c r="F3278" s="147"/>
      <c r="G3278" s="274"/>
      <c r="H3278" s="209"/>
      <c r="I3278" s="147"/>
    </row>
    <row r="3279" customFormat="false" ht="15.75" hidden="false" customHeight="true" outlineLevel="0" collapsed="false">
      <c r="A3279" s="142" t="s">
        <v>1643</v>
      </c>
      <c r="B3279" s="160"/>
      <c r="D3279" s="149"/>
      <c r="E3279" s="176"/>
      <c r="F3279" s="187" t="n">
        <v>1</v>
      </c>
      <c r="G3279" s="189" t="n">
        <v>1</v>
      </c>
      <c r="H3279" s="179" t="n">
        <f aca="false">F3279*G3279</f>
        <v>1</v>
      </c>
      <c r="I3279" s="147"/>
    </row>
    <row r="3280" customFormat="false" ht="15.75" hidden="false" customHeight="true" outlineLevel="0" collapsed="false">
      <c r="B3280" s="160"/>
      <c r="D3280" s="149"/>
      <c r="E3280" s="176"/>
      <c r="F3280" s="416" t="s">
        <v>1642</v>
      </c>
      <c r="G3280" s="416"/>
      <c r="H3280" s="309" t="n">
        <f aca="false">SUM(H3279)</f>
        <v>1</v>
      </c>
      <c r="I3280" s="147"/>
    </row>
    <row r="3281" customFormat="false" ht="15.75" hidden="false" customHeight="true" outlineLevel="0" collapsed="false">
      <c r="A3281" s="142" t="s">
        <v>1849</v>
      </c>
      <c r="B3281" s="160"/>
      <c r="D3281" s="149"/>
      <c r="E3281" s="176"/>
      <c r="F3281" s="147"/>
      <c r="G3281" s="274"/>
      <c r="H3281" s="389"/>
      <c r="I3281" s="147"/>
    </row>
    <row r="3282" customFormat="false" ht="15.75" hidden="false" customHeight="true" outlineLevel="0" collapsed="false">
      <c r="A3282" s="142" t="s">
        <v>1248</v>
      </c>
      <c r="B3282" s="160"/>
      <c r="D3282" s="149"/>
      <c r="E3282" s="176"/>
      <c r="F3282" s="187" t="n">
        <v>1</v>
      </c>
      <c r="G3282" s="189" t="n">
        <v>1</v>
      </c>
      <c r="H3282" s="309" t="n">
        <f aca="false">F3282*G3282</f>
        <v>1</v>
      </c>
      <c r="I3282" s="147"/>
    </row>
    <row r="3283" customFormat="false" ht="15.75" hidden="false" customHeight="true" outlineLevel="0" collapsed="false">
      <c r="A3283" s="190"/>
      <c r="B3283" s="160"/>
      <c r="D3283" s="149"/>
      <c r="E3283" s="176"/>
      <c r="F3283" s="416" t="s">
        <v>1644</v>
      </c>
      <c r="G3283" s="416"/>
      <c r="H3283" s="309" t="n">
        <f aca="false">SUM(H3282)</f>
        <v>1</v>
      </c>
      <c r="I3283" s="147"/>
    </row>
    <row r="3284" customFormat="false" ht="15.75" hidden="false" customHeight="true" outlineLevel="0" collapsed="false">
      <c r="A3284" s="190"/>
      <c r="B3284" s="160"/>
      <c r="D3284" s="149"/>
      <c r="E3284" s="176"/>
      <c r="F3284" s="416"/>
      <c r="G3284" s="416"/>
      <c r="H3284" s="309"/>
      <c r="I3284" s="147"/>
    </row>
    <row r="3285" customFormat="false" ht="15.75" hidden="false" customHeight="true" outlineLevel="0" collapsed="false">
      <c r="A3285" s="190"/>
      <c r="B3285" s="160"/>
      <c r="D3285" s="149"/>
      <c r="E3285" s="176"/>
      <c r="F3285" s="161" t="s">
        <v>24</v>
      </c>
      <c r="G3285" s="363"/>
      <c r="H3285" s="364" t="n">
        <f aca="false">H3280+H3283</f>
        <v>2</v>
      </c>
      <c r="I3285" s="147"/>
    </row>
    <row r="3286" customFormat="false" ht="15.75" hidden="false" customHeight="true" outlineLevel="0" collapsed="false">
      <c r="B3286" s="142"/>
      <c r="D3286" s="149"/>
      <c r="E3286" s="149"/>
      <c r="F3286" s="161"/>
      <c r="G3286" s="363"/>
      <c r="H3286" s="364"/>
      <c r="I3286" s="147"/>
    </row>
    <row r="3287" customFormat="false" ht="41.25" hidden="false" customHeight="true" outlineLevel="0" collapsed="false">
      <c r="A3287" s="150" t="s">
        <v>900</v>
      </c>
      <c r="B3287" s="168" t="s">
        <v>901</v>
      </c>
      <c r="C3287" s="382" t="s">
        <v>1364</v>
      </c>
      <c r="D3287" s="385" t="n">
        <f aca="false">H3292</f>
        <v>1</v>
      </c>
      <c r="E3287" s="149"/>
      <c r="F3287" s="161"/>
      <c r="G3287" s="363"/>
      <c r="H3287" s="364"/>
      <c r="I3287" s="147"/>
    </row>
    <row r="3288" customFormat="false" ht="15.75" hidden="false" customHeight="true" outlineLevel="0" collapsed="false">
      <c r="A3288" s="233" t="s">
        <v>1560</v>
      </c>
      <c r="D3288" s="149"/>
      <c r="E3288" s="176"/>
      <c r="F3288" s="147"/>
      <c r="G3288" s="274"/>
      <c r="H3288" s="209"/>
      <c r="I3288" s="147"/>
    </row>
    <row r="3289" customFormat="false" ht="15.75" hidden="false" customHeight="true" outlineLevel="0" collapsed="false">
      <c r="A3289" s="142" t="s">
        <v>1849</v>
      </c>
      <c r="D3289" s="149"/>
      <c r="E3289" s="176"/>
      <c r="F3289" s="147"/>
      <c r="G3289" s="274"/>
      <c r="H3289" s="209"/>
      <c r="I3289" s="147"/>
    </row>
    <row r="3290" customFormat="false" ht="15.75" hidden="false" customHeight="true" outlineLevel="0" collapsed="false">
      <c r="A3290" s="142" t="s">
        <v>1248</v>
      </c>
      <c r="B3290" s="160"/>
      <c r="D3290" s="149"/>
      <c r="E3290" s="176"/>
      <c r="F3290" s="187" t="n">
        <v>1</v>
      </c>
      <c r="G3290" s="189" t="n">
        <v>1</v>
      </c>
      <c r="H3290" s="179" t="n">
        <f aca="false">F3290*G3290</f>
        <v>1</v>
      </c>
      <c r="I3290" s="147"/>
    </row>
    <row r="3291" customFormat="false" ht="15.75" hidden="false" customHeight="true" outlineLevel="0" collapsed="false">
      <c r="B3291" s="142"/>
      <c r="D3291" s="149"/>
      <c r="E3291" s="149"/>
      <c r="F3291" s="161"/>
      <c r="G3291" s="363"/>
      <c r="H3291" s="364"/>
      <c r="I3291" s="147"/>
    </row>
    <row r="3292" customFormat="false" ht="15.75" hidden="false" customHeight="true" outlineLevel="0" collapsed="false">
      <c r="B3292" s="142"/>
      <c r="D3292" s="149"/>
      <c r="E3292" s="149"/>
      <c r="F3292" s="161" t="s">
        <v>24</v>
      </c>
      <c r="G3292" s="363"/>
      <c r="H3292" s="364" t="n">
        <f aca="false">H3290</f>
        <v>1</v>
      </c>
      <c r="I3292" s="147"/>
    </row>
    <row r="3293" customFormat="false" ht="15.75" hidden="false" customHeight="true" outlineLevel="0" collapsed="false">
      <c r="B3293" s="142"/>
      <c r="D3293" s="149"/>
      <c r="E3293" s="149"/>
      <c r="F3293" s="161"/>
      <c r="G3293" s="363"/>
      <c r="H3293" s="364"/>
      <c r="I3293" s="147"/>
    </row>
    <row r="3294" customFormat="false" ht="50.25" hidden="false" customHeight="true" outlineLevel="0" collapsed="false">
      <c r="A3294" s="150" t="s">
        <v>902</v>
      </c>
      <c r="B3294" s="168" t="s">
        <v>1858</v>
      </c>
      <c r="C3294" s="382" t="s">
        <v>1364</v>
      </c>
      <c r="D3294" s="385" t="n">
        <f aca="false">H3303</f>
        <v>2</v>
      </c>
      <c r="E3294" s="149"/>
      <c r="F3294" s="161"/>
      <c r="G3294" s="363"/>
      <c r="H3294" s="364"/>
      <c r="I3294" s="147"/>
    </row>
    <row r="3295" customFormat="false" ht="15.75" hidden="false" customHeight="true" outlineLevel="0" collapsed="false">
      <c r="A3295" s="233" t="s">
        <v>1560</v>
      </c>
      <c r="D3295" s="149"/>
      <c r="E3295" s="176"/>
      <c r="F3295" s="147"/>
      <c r="G3295" s="274"/>
      <c r="H3295" s="209"/>
      <c r="I3295" s="147"/>
    </row>
    <row r="3296" customFormat="false" ht="15.75" hidden="false" customHeight="true" outlineLevel="0" collapsed="false">
      <c r="A3296" s="142" t="s">
        <v>1618</v>
      </c>
      <c r="D3296" s="149"/>
      <c r="E3296" s="176"/>
      <c r="F3296" s="147"/>
      <c r="G3296" s="274"/>
      <c r="H3296" s="209"/>
      <c r="I3296" s="147"/>
    </row>
    <row r="3297" customFormat="false" ht="15.75" hidden="false" customHeight="true" outlineLevel="0" collapsed="false">
      <c r="A3297" s="142" t="s">
        <v>1499</v>
      </c>
      <c r="B3297" s="160"/>
      <c r="D3297" s="149"/>
      <c r="E3297" s="176"/>
      <c r="F3297" s="187" t="n">
        <v>1</v>
      </c>
      <c r="G3297" s="189" t="n">
        <v>1</v>
      </c>
      <c r="H3297" s="179" t="n">
        <f aca="false">F3297*G3297</f>
        <v>1</v>
      </c>
      <c r="I3297" s="147"/>
    </row>
    <row r="3298" customFormat="false" ht="15.75" hidden="false" customHeight="true" outlineLevel="0" collapsed="false">
      <c r="A3298" s="190"/>
      <c r="B3298" s="160"/>
      <c r="D3298" s="149"/>
      <c r="E3298" s="176"/>
      <c r="F3298" s="416" t="s">
        <v>1642</v>
      </c>
      <c r="G3298" s="416"/>
      <c r="H3298" s="309" t="n">
        <f aca="false">SUM(H3297)</f>
        <v>1</v>
      </c>
      <c r="I3298" s="147"/>
    </row>
    <row r="3299" customFormat="false" ht="15.75" hidden="false" customHeight="true" outlineLevel="0" collapsed="false">
      <c r="A3299" s="142" t="s">
        <v>1849</v>
      </c>
      <c r="B3299" s="160"/>
      <c r="D3299" s="149"/>
      <c r="E3299" s="176"/>
      <c r="F3299" s="147"/>
      <c r="G3299" s="274"/>
      <c r="H3299" s="389"/>
      <c r="I3299" s="147"/>
    </row>
    <row r="3300" customFormat="false" ht="15.75" hidden="false" customHeight="true" outlineLevel="0" collapsed="false">
      <c r="A3300" s="142" t="s">
        <v>1499</v>
      </c>
      <c r="B3300" s="160"/>
      <c r="D3300" s="149"/>
      <c r="E3300" s="176"/>
      <c r="F3300" s="187" t="n">
        <v>1</v>
      </c>
      <c r="G3300" s="189" t="n">
        <v>1</v>
      </c>
      <c r="H3300" s="309" t="n">
        <f aca="false">F3300*G3300</f>
        <v>1</v>
      </c>
      <c r="I3300" s="147"/>
    </row>
    <row r="3301" customFormat="false" ht="15.75" hidden="false" customHeight="true" outlineLevel="0" collapsed="false">
      <c r="A3301" s="190"/>
      <c r="B3301" s="160"/>
      <c r="D3301" s="149"/>
      <c r="E3301" s="176"/>
      <c r="F3301" s="416" t="s">
        <v>1644</v>
      </c>
      <c r="G3301" s="416"/>
      <c r="H3301" s="309" t="n">
        <f aca="false">SUM(H3300)</f>
        <v>1</v>
      </c>
      <c r="I3301" s="147"/>
    </row>
    <row r="3302" customFormat="false" ht="15.75" hidden="false" customHeight="true" outlineLevel="0" collapsed="false">
      <c r="A3302" s="190"/>
      <c r="B3302" s="160"/>
      <c r="D3302" s="149"/>
      <c r="E3302" s="176"/>
      <c r="F3302" s="416"/>
      <c r="G3302" s="416"/>
      <c r="H3302" s="309"/>
      <c r="I3302" s="147"/>
    </row>
    <row r="3303" customFormat="false" ht="15.75" hidden="false" customHeight="true" outlineLevel="0" collapsed="false">
      <c r="A3303" s="190"/>
      <c r="B3303" s="160"/>
      <c r="D3303" s="149"/>
      <c r="E3303" s="176"/>
      <c r="F3303" s="161" t="s">
        <v>24</v>
      </c>
      <c r="G3303" s="363"/>
      <c r="H3303" s="364" t="n">
        <f aca="false">H3298+H3301</f>
        <v>2</v>
      </c>
      <c r="I3303" s="147"/>
    </row>
    <row r="3304" customFormat="false" ht="15.75" hidden="false" customHeight="true" outlineLevel="0" collapsed="false">
      <c r="B3304" s="142"/>
      <c r="D3304" s="149"/>
      <c r="E3304" s="149"/>
      <c r="F3304" s="161"/>
      <c r="G3304" s="363"/>
      <c r="H3304" s="364"/>
      <c r="I3304" s="147"/>
    </row>
    <row r="3305" customFormat="false" ht="15.75" hidden="false" customHeight="true" outlineLevel="0" collapsed="false">
      <c r="A3305" s="150" t="s">
        <v>904</v>
      </c>
      <c r="B3305" s="168" t="s">
        <v>905</v>
      </c>
      <c r="C3305" s="382" t="s">
        <v>1364</v>
      </c>
      <c r="D3305" s="385" t="n">
        <f aca="false">H3322</f>
        <v>10</v>
      </c>
      <c r="E3305" s="149"/>
      <c r="F3305" s="161"/>
      <c r="G3305" s="363"/>
      <c r="H3305" s="364"/>
      <c r="I3305" s="147"/>
    </row>
    <row r="3306" customFormat="false" ht="15.75" hidden="false" customHeight="true" outlineLevel="0" collapsed="false">
      <c r="A3306" s="233" t="s">
        <v>1560</v>
      </c>
      <c r="D3306" s="149"/>
      <c r="E3306" s="176"/>
      <c r="F3306" s="292"/>
      <c r="G3306" s="213"/>
      <c r="H3306" s="179"/>
      <c r="I3306" s="147"/>
    </row>
    <row r="3307" customFormat="false" ht="15.75" hidden="false" customHeight="true" outlineLevel="0" collapsed="false">
      <c r="A3307" s="142" t="s">
        <v>1618</v>
      </c>
      <c r="D3307" s="149"/>
      <c r="E3307" s="176"/>
      <c r="F3307" s="147" t="s">
        <v>1377</v>
      </c>
      <c r="G3307" s="178" t="s">
        <v>1366</v>
      </c>
      <c r="H3307" s="179" t="s">
        <v>1847</v>
      </c>
      <c r="I3307" s="147"/>
    </row>
    <row r="3308" customFormat="false" ht="15.75" hidden="false" customHeight="true" outlineLevel="0" collapsed="false">
      <c r="A3308" s="142" t="s">
        <v>1246</v>
      </c>
      <c r="B3308" s="160"/>
      <c r="D3308" s="149"/>
      <c r="E3308" s="176"/>
      <c r="F3308" s="187" t="n">
        <v>1</v>
      </c>
      <c r="G3308" s="178" t="n">
        <v>1</v>
      </c>
      <c r="H3308" s="179" t="n">
        <f aca="false">F3308*G3308</f>
        <v>1</v>
      </c>
      <c r="I3308" s="147"/>
    </row>
    <row r="3309" customFormat="false" ht="15.75" hidden="false" customHeight="true" outlineLevel="0" collapsed="false">
      <c r="A3309" s="142" t="s">
        <v>1247</v>
      </c>
      <c r="B3309" s="160"/>
      <c r="D3309" s="149"/>
      <c r="E3309" s="176"/>
      <c r="F3309" s="187" t="n">
        <v>1</v>
      </c>
      <c r="G3309" s="178" t="n">
        <v>1</v>
      </c>
      <c r="H3309" s="179" t="n">
        <f aca="false">F3309*G3309</f>
        <v>1</v>
      </c>
      <c r="I3309" s="147"/>
    </row>
    <row r="3310" customFormat="false" ht="15.75" hidden="false" customHeight="true" outlineLevel="0" collapsed="false">
      <c r="A3310" s="142" t="s">
        <v>1495</v>
      </c>
      <c r="B3310" s="160"/>
      <c r="D3310" s="149"/>
      <c r="E3310" s="176"/>
      <c r="F3310" s="187" t="n">
        <v>1</v>
      </c>
      <c r="G3310" s="178" t="n">
        <v>1</v>
      </c>
      <c r="H3310" s="179" t="n">
        <f aca="false">F3310*G3310</f>
        <v>1</v>
      </c>
      <c r="I3310" s="147"/>
    </row>
    <row r="3311" customFormat="false" ht="15.75" hidden="false" customHeight="true" outlineLevel="0" collapsed="false">
      <c r="A3311" s="142" t="s">
        <v>1496</v>
      </c>
      <c r="B3311" s="160"/>
      <c r="D3311" s="149"/>
      <c r="E3311" s="176"/>
      <c r="F3311" s="187" t="n">
        <v>1</v>
      </c>
      <c r="G3311" s="178" t="n">
        <v>1</v>
      </c>
      <c r="H3311" s="179" t="n">
        <f aca="false">F3311*G3311</f>
        <v>1</v>
      </c>
      <c r="I3311" s="147"/>
    </row>
    <row r="3312" customFormat="false" ht="15.75" hidden="false" customHeight="true" outlineLevel="0" collapsed="false">
      <c r="B3312" s="160"/>
      <c r="D3312" s="149"/>
      <c r="E3312" s="176"/>
      <c r="F3312" s="416" t="s">
        <v>1642</v>
      </c>
      <c r="G3312" s="416"/>
      <c r="H3312" s="309" t="n">
        <f aca="false">SUM(H3308:H3311)</f>
        <v>4</v>
      </c>
      <c r="I3312" s="147"/>
    </row>
    <row r="3313" customFormat="false" ht="15.75" hidden="false" customHeight="true" outlineLevel="0" collapsed="false">
      <c r="A3313" s="142" t="s">
        <v>1849</v>
      </c>
      <c r="B3313" s="160"/>
      <c r="D3313" s="149"/>
      <c r="E3313" s="176"/>
      <c r="F3313" s="416"/>
      <c r="G3313" s="422"/>
      <c r="H3313" s="389"/>
      <c r="I3313" s="147"/>
    </row>
    <row r="3314" customFormat="false" ht="15.75" hidden="false" customHeight="true" outlineLevel="0" collapsed="false">
      <c r="A3314" s="142" t="s">
        <v>1246</v>
      </c>
      <c r="B3314" s="160"/>
      <c r="D3314" s="149"/>
      <c r="E3314" s="176"/>
      <c r="F3314" s="424" t="n">
        <v>1</v>
      </c>
      <c r="G3314" s="322" t="n">
        <v>1</v>
      </c>
      <c r="H3314" s="309" t="n">
        <f aca="false">F3314*G3314</f>
        <v>1</v>
      </c>
      <c r="I3314" s="147"/>
    </row>
    <row r="3315" customFormat="false" ht="15.75" hidden="false" customHeight="true" outlineLevel="0" collapsed="false">
      <c r="A3315" s="142" t="s">
        <v>1247</v>
      </c>
      <c r="B3315" s="160"/>
      <c r="D3315" s="149"/>
      <c r="E3315" s="176"/>
      <c r="F3315" s="424" t="n">
        <v>1</v>
      </c>
      <c r="G3315" s="322" t="n">
        <v>1</v>
      </c>
      <c r="H3315" s="309" t="n">
        <f aca="false">F3315*G3315</f>
        <v>1</v>
      </c>
      <c r="I3315" s="147"/>
    </row>
    <row r="3316" customFormat="false" ht="15.75" hidden="false" customHeight="true" outlineLevel="0" collapsed="false">
      <c r="A3316" s="142" t="s">
        <v>1495</v>
      </c>
      <c r="B3316" s="160"/>
      <c r="D3316" s="149"/>
      <c r="E3316" s="176"/>
      <c r="F3316" s="424" t="n">
        <v>1</v>
      </c>
      <c r="G3316" s="322" t="n">
        <v>1</v>
      </c>
      <c r="H3316" s="309" t="n">
        <f aca="false">F3316*G3316</f>
        <v>1</v>
      </c>
      <c r="I3316" s="147"/>
    </row>
    <row r="3317" customFormat="false" ht="15.75" hidden="false" customHeight="true" outlineLevel="0" collapsed="false">
      <c r="A3317" s="142" t="s">
        <v>1496</v>
      </c>
      <c r="B3317" s="160"/>
      <c r="D3317" s="149"/>
      <c r="E3317" s="176"/>
      <c r="F3317" s="424" t="n">
        <v>1</v>
      </c>
      <c r="G3317" s="322" t="n">
        <v>1</v>
      </c>
      <c r="H3317" s="309" t="n">
        <f aca="false">F3317*G3317</f>
        <v>1</v>
      </c>
      <c r="I3317" s="147"/>
    </row>
    <row r="3318" customFormat="false" ht="15.75" hidden="false" customHeight="true" outlineLevel="0" collapsed="false">
      <c r="A3318" s="233" t="s">
        <v>1523</v>
      </c>
      <c r="B3318" s="160"/>
      <c r="D3318" s="149"/>
      <c r="E3318" s="176"/>
      <c r="F3318" s="424" t="n">
        <v>1</v>
      </c>
      <c r="G3318" s="322" t="n">
        <v>1</v>
      </c>
      <c r="H3318" s="309" t="n">
        <f aca="false">F3318*G3318</f>
        <v>1</v>
      </c>
      <c r="I3318" s="147"/>
    </row>
    <row r="3319" customFormat="false" ht="15.75" hidden="false" customHeight="true" outlineLevel="0" collapsed="false">
      <c r="A3319" s="233" t="s">
        <v>1524</v>
      </c>
      <c r="B3319" s="355"/>
      <c r="D3319" s="149"/>
      <c r="E3319" s="176"/>
      <c r="F3319" s="424" t="n">
        <v>1</v>
      </c>
      <c r="G3319" s="322" t="n">
        <v>1</v>
      </c>
      <c r="H3319" s="309" t="n">
        <f aca="false">F3319*G3319</f>
        <v>1</v>
      </c>
      <c r="I3319" s="147"/>
    </row>
    <row r="3320" customFormat="false" ht="15.75" hidden="false" customHeight="true" outlineLevel="0" collapsed="false">
      <c r="A3320" s="233"/>
      <c r="D3320" s="149"/>
      <c r="E3320" s="176"/>
      <c r="F3320" s="416" t="s">
        <v>1644</v>
      </c>
      <c r="G3320" s="416"/>
      <c r="H3320" s="309" t="n">
        <f aca="false">SUM(H3314:H3319)</f>
        <v>6</v>
      </c>
      <c r="I3320" s="147"/>
    </row>
    <row r="3321" customFormat="false" ht="15.75" hidden="false" customHeight="true" outlineLevel="0" collapsed="false">
      <c r="B3321" s="142"/>
      <c r="D3321" s="149"/>
      <c r="E3321" s="149"/>
      <c r="F3321" s="144"/>
      <c r="G3321" s="289"/>
      <c r="H3321" s="287"/>
      <c r="I3321" s="147"/>
    </row>
    <row r="3322" customFormat="false" ht="15.75" hidden="false" customHeight="true" outlineLevel="0" collapsed="false">
      <c r="B3322" s="142"/>
      <c r="D3322" s="149"/>
      <c r="E3322" s="149"/>
      <c r="F3322" s="161" t="s">
        <v>24</v>
      </c>
      <c r="G3322" s="363"/>
      <c r="H3322" s="364" t="n">
        <f aca="false">H3312+H3320</f>
        <v>10</v>
      </c>
      <c r="I3322" s="147"/>
    </row>
    <row r="3323" customFormat="false" ht="15.75" hidden="false" customHeight="true" outlineLevel="0" collapsed="false">
      <c r="B3323" s="142"/>
      <c r="D3323" s="149"/>
      <c r="E3323" s="149"/>
      <c r="F3323" s="161"/>
      <c r="G3323" s="363"/>
      <c r="H3323" s="364"/>
      <c r="I3323" s="147"/>
    </row>
    <row r="3324" customFormat="false" ht="36" hidden="false" customHeight="true" outlineLevel="0" collapsed="false">
      <c r="A3324" s="150" t="s">
        <v>906</v>
      </c>
      <c r="B3324" s="168" t="s">
        <v>907</v>
      </c>
      <c r="C3324" s="382" t="s">
        <v>1364</v>
      </c>
      <c r="D3324" s="385" t="n">
        <f aca="false">H3341</f>
        <v>18</v>
      </c>
      <c r="E3324" s="149"/>
      <c r="F3324" s="161"/>
      <c r="G3324" s="363"/>
      <c r="H3324" s="364"/>
      <c r="I3324" s="147"/>
    </row>
    <row r="3325" customFormat="false" ht="15.75" hidden="false" customHeight="true" outlineLevel="0" collapsed="false">
      <c r="A3325" s="233" t="s">
        <v>1560</v>
      </c>
      <c r="D3325" s="149"/>
      <c r="E3325" s="176"/>
      <c r="F3325" s="292"/>
      <c r="G3325" s="213"/>
      <c r="H3325" s="179"/>
      <c r="I3325" s="147"/>
    </row>
    <row r="3326" customFormat="false" ht="45.75" hidden="false" customHeight="true" outlineLevel="0" collapsed="false">
      <c r="A3326" s="142" t="s">
        <v>1618</v>
      </c>
      <c r="D3326" s="149"/>
      <c r="E3326" s="176"/>
      <c r="F3326" s="147" t="s">
        <v>1377</v>
      </c>
      <c r="G3326" s="178" t="s">
        <v>1366</v>
      </c>
      <c r="H3326" s="179" t="s">
        <v>1847</v>
      </c>
      <c r="I3326" s="147"/>
    </row>
    <row r="3327" customFormat="false" ht="15.75" hidden="false" customHeight="true" outlineLevel="0" collapsed="false">
      <c r="A3327" s="142" t="s">
        <v>1246</v>
      </c>
      <c r="B3327" s="160"/>
      <c r="D3327" s="149"/>
      <c r="E3327" s="176"/>
      <c r="F3327" s="187" t="n">
        <v>1</v>
      </c>
      <c r="G3327" s="178" t="n">
        <v>3</v>
      </c>
      <c r="H3327" s="179" t="n">
        <f aca="false">F3327*G3327</f>
        <v>3</v>
      </c>
      <c r="I3327" s="147"/>
    </row>
    <row r="3328" customFormat="false" ht="15.75" hidden="false" customHeight="true" outlineLevel="0" collapsed="false">
      <c r="A3328" s="142" t="s">
        <v>1247</v>
      </c>
      <c r="B3328" s="160"/>
      <c r="D3328" s="149"/>
      <c r="E3328" s="176"/>
      <c r="F3328" s="187" t="n">
        <v>1</v>
      </c>
      <c r="G3328" s="178" t="n">
        <v>3</v>
      </c>
      <c r="H3328" s="179" t="n">
        <f aca="false">F3328*G3328</f>
        <v>3</v>
      </c>
      <c r="I3328" s="147"/>
    </row>
    <row r="3329" customFormat="false" ht="15.75" hidden="false" customHeight="true" outlineLevel="0" collapsed="false">
      <c r="A3329" s="142" t="s">
        <v>1495</v>
      </c>
      <c r="B3329" s="160"/>
      <c r="D3329" s="149"/>
      <c r="E3329" s="176"/>
      <c r="F3329" s="187" t="n">
        <v>1</v>
      </c>
      <c r="G3329" s="178" t="n">
        <v>1</v>
      </c>
      <c r="H3329" s="179" t="n">
        <f aca="false">F3329*G3329</f>
        <v>1</v>
      </c>
      <c r="I3329" s="147"/>
    </row>
    <row r="3330" customFormat="false" ht="15.75" hidden="false" customHeight="true" outlineLevel="0" collapsed="false">
      <c r="A3330" s="142" t="s">
        <v>1496</v>
      </c>
      <c r="B3330" s="160"/>
      <c r="D3330" s="149"/>
      <c r="E3330" s="176"/>
      <c r="F3330" s="187" t="n">
        <v>1</v>
      </c>
      <c r="G3330" s="178" t="n">
        <v>1</v>
      </c>
      <c r="H3330" s="179" t="n">
        <f aca="false">F3330*G3330</f>
        <v>1</v>
      </c>
      <c r="I3330" s="147"/>
    </row>
    <row r="3331" customFormat="false" ht="15.75" hidden="false" customHeight="true" outlineLevel="0" collapsed="false">
      <c r="B3331" s="160"/>
      <c r="D3331" s="149"/>
      <c r="E3331" s="176"/>
      <c r="F3331" s="416" t="s">
        <v>1642</v>
      </c>
      <c r="G3331" s="416"/>
      <c r="H3331" s="309" t="n">
        <f aca="false">SUM(H3327:H3330)</f>
        <v>8</v>
      </c>
      <c r="I3331" s="147"/>
    </row>
    <row r="3332" customFormat="false" ht="15.75" hidden="false" customHeight="true" outlineLevel="0" collapsed="false">
      <c r="A3332" s="142" t="s">
        <v>1849</v>
      </c>
      <c r="B3332" s="160"/>
      <c r="D3332" s="149"/>
      <c r="E3332" s="176"/>
      <c r="F3332" s="416"/>
      <c r="G3332" s="422"/>
      <c r="H3332" s="389"/>
      <c r="I3332" s="147"/>
    </row>
    <row r="3333" customFormat="false" ht="15.75" hidden="false" customHeight="true" outlineLevel="0" collapsed="false">
      <c r="A3333" s="142" t="s">
        <v>1246</v>
      </c>
      <c r="B3333" s="160"/>
      <c r="D3333" s="149"/>
      <c r="E3333" s="176"/>
      <c r="F3333" s="424" t="n">
        <v>1</v>
      </c>
      <c r="G3333" s="322" t="n">
        <v>3</v>
      </c>
      <c r="H3333" s="309" t="n">
        <f aca="false">F3333*G3333</f>
        <v>3</v>
      </c>
      <c r="I3333" s="147"/>
    </row>
    <row r="3334" customFormat="false" ht="15.75" hidden="false" customHeight="true" outlineLevel="0" collapsed="false">
      <c r="A3334" s="142" t="s">
        <v>1247</v>
      </c>
      <c r="B3334" s="160"/>
      <c r="D3334" s="149"/>
      <c r="E3334" s="176"/>
      <c r="F3334" s="424" t="n">
        <v>1</v>
      </c>
      <c r="G3334" s="322" t="n">
        <v>3</v>
      </c>
      <c r="H3334" s="309" t="n">
        <f aca="false">F3334*G3334</f>
        <v>3</v>
      </c>
      <c r="I3334" s="147"/>
    </row>
    <row r="3335" customFormat="false" ht="15.75" hidden="false" customHeight="true" outlineLevel="0" collapsed="false">
      <c r="A3335" s="142" t="s">
        <v>1495</v>
      </c>
      <c r="B3335" s="160"/>
      <c r="D3335" s="149"/>
      <c r="E3335" s="176"/>
      <c r="F3335" s="424" t="n">
        <v>1</v>
      </c>
      <c r="G3335" s="322" t="n">
        <v>1</v>
      </c>
      <c r="H3335" s="309" t="n">
        <f aca="false">F3335*G3335</f>
        <v>1</v>
      </c>
      <c r="I3335" s="147"/>
    </row>
    <row r="3336" customFormat="false" ht="15.75" hidden="false" customHeight="true" outlineLevel="0" collapsed="false">
      <c r="A3336" s="142" t="s">
        <v>1496</v>
      </c>
      <c r="B3336" s="160"/>
      <c r="D3336" s="149"/>
      <c r="E3336" s="176"/>
      <c r="F3336" s="424" t="n">
        <v>1</v>
      </c>
      <c r="G3336" s="322" t="n">
        <v>1</v>
      </c>
      <c r="H3336" s="309" t="n">
        <f aca="false">F3336*G3336</f>
        <v>1</v>
      </c>
      <c r="I3336" s="147"/>
    </row>
    <row r="3337" customFormat="false" ht="15.75" hidden="false" customHeight="true" outlineLevel="0" collapsed="false">
      <c r="A3337" s="233" t="s">
        <v>1523</v>
      </c>
      <c r="B3337" s="160"/>
      <c r="D3337" s="149"/>
      <c r="E3337" s="176"/>
      <c r="F3337" s="424" t="n">
        <v>1</v>
      </c>
      <c r="G3337" s="322" t="n">
        <v>1</v>
      </c>
      <c r="H3337" s="309" t="n">
        <f aca="false">F3337*G3337</f>
        <v>1</v>
      </c>
      <c r="I3337" s="147"/>
    </row>
    <row r="3338" customFormat="false" ht="15.75" hidden="false" customHeight="true" outlineLevel="0" collapsed="false">
      <c r="A3338" s="233" t="s">
        <v>1524</v>
      </c>
      <c r="B3338" s="355"/>
      <c r="D3338" s="149"/>
      <c r="E3338" s="176"/>
      <c r="F3338" s="424" t="n">
        <v>1</v>
      </c>
      <c r="G3338" s="322" t="n">
        <v>1</v>
      </c>
      <c r="H3338" s="309" t="n">
        <f aca="false">F3338*G3338</f>
        <v>1</v>
      </c>
      <c r="I3338" s="147"/>
    </row>
    <row r="3339" customFormat="false" ht="15.75" hidden="false" customHeight="true" outlineLevel="0" collapsed="false">
      <c r="A3339" s="233"/>
      <c r="D3339" s="149"/>
      <c r="E3339" s="176"/>
      <c r="F3339" s="416" t="s">
        <v>1644</v>
      </c>
      <c r="G3339" s="416"/>
      <c r="H3339" s="309" t="n">
        <f aca="false">SUM(H3333:H3338)</f>
        <v>10</v>
      </c>
      <c r="I3339" s="147"/>
    </row>
    <row r="3340" customFormat="false" ht="15.75" hidden="false" customHeight="true" outlineLevel="0" collapsed="false">
      <c r="B3340" s="142"/>
      <c r="D3340" s="149"/>
      <c r="E3340" s="149"/>
      <c r="F3340" s="144"/>
      <c r="G3340" s="289"/>
      <c r="H3340" s="287"/>
      <c r="I3340" s="147"/>
    </row>
    <row r="3341" customFormat="false" ht="15.75" hidden="false" customHeight="true" outlineLevel="0" collapsed="false">
      <c r="B3341" s="142"/>
      <c r="D3341" s="149"/>
      <c r="E3341" s="149"/>
      <c r="F3341" s="161" t="s">
        <v>24</v>
      </c>
      <c r="G3341" s="363"/>
      <c r="H3341" s="364" t="n">
        <f aca="false">H3331+H3339</f>
        <v>18</v>
      </c>
      <c r="I3341" s="147"/>
    </row>
    <row r="3342" customFormat="false" ht="15.75" hidden="false" customHeight="true" outlineLevel="0" collapsed="false">
      <c r="B3342" s="142"/>
      <c r="D3342" s="149"/>
      <c r="E3342" s="149"/>
      <c r="F3342" s="161"/>
      <c r="G3342" s="363"/>
      <c r="H3342" s="364"/>
      <c r="I3342" s="147"/>
    </row>
    <row r="3343" customFormat="false" ht="30.75" hidden="false" customHeight="true" outlineLevel="0" collapsed="false">
      <c r="A3343" s="150" t="s">
        <v>908</v>
      </c>
      <c r="B3343" s="168" t="s">
        <v>909</v>
      </c>
      <c r="C3343" s="382" t="s">
        <v>1364</v>
      </c>
      <c r="D3343" s="385" t="n">
        <f aca="false">H3360</f>
        <v>10</v>
      </c>
      <c r="E3343" s="149"/>
      <c r="F3343" s="161"/>
      <c r="G3343" s="363"/>
      <c r="H3343" s="364"/>
      <c r="I3343" s="147"/>
    </row>
    <row r="3344" customFormat="false" ht="15.75" hidden="false" customHeight="true" outlineLevel="0" collapsed="false">
      <c r="A3344" s="233" t="s">
        <v>1560</v>
      </c>
      <c r="D3344" s="149"/>
      <c r="E3344" s="176"/>
      <c r="F3344" s="292"/>
      <c r="G3344" s="213"/>
      <c r="H3344" s="179"/>
      <c r="I3344" s="147"/>
    </row>
    <row r="3345" customFormat="false" ht="15.75" hidden="false" customHeight="true" outlineLevel="0" collapsed="false">
      <c r="A3345" s="142" t="s">
        <v>1618</v>
      </c>
      <c r="D3345" s="149"/>
      <c r="E3345" s="176"/>
      <c r="F3345" s="147" t="s">
        <v>1377</v>
      </c>
      <c r="G3345" s="178" t="s">
        <v>1366</v>
      </c>
      <c r="H3345" s="179" t="s">
        <v>1847</v>
      </c>
      <c r="I3345" s="147"/>
    </row>
    <row r="3346" customFormat="false" ht="15.75" hidden="false" customHeight="true" outlineLevel="0" collapsed="false">
      <c r="A3346" s="142" t="s">
        <v>1246</v>
      </c>
      <c r="B3346" s="160"/>
      <c r="D3346" s="149"/>
      <c r="E3346" s="176"/>
      <c r="F3346" s="187" t="n">
        <v>1</v>
      </c>
      <c r="G3346" s="178" t="n">
        <v>1</v>
      </c>
      <c r="H3346" s="179" t="n">
        <f aca="false">F3346*G3346</f>
        <v>1</v>
      </c>
      <c r="I3346" s="147"/>
    </row>
    <row r="3347" customFormat="false" ht="15.75" hidden="false" customHeight="true" outlineLevel="0" collapsed="false">
      <c r="A3347" s="142" t="s">
        <v>1247</v>
      </c>
      <c r="B3347" s="160"/>
      <c r="D3347" s="149"/>
      <c r="E3347" s="176"/>
      <c r="F3347" s="187" t="n">
        <v>1</v>
      </c>
      <c r="G3347" s="178" t="n">
        <v>1</v>
      </c>
      <c r="H3347" s="179" t="n">
        <f aca="false">F3347*G3347</f>
        <v>1</v>
      </c>
      <c r="I3347" s="147"/>
    </row>
    <row r="3348" customFormat="false" ht="15.75" hidden="false" customHeight="true" outlineLevel="0" collapsed="false">
      <c r="A3348" s="142" t="s">
        <v>1495</v>
      </c>
      <c r="B3348" s="160"/>
      <c r="D3348" s="149"/>
      <c r="E3348" s="176"/>
      <c r="F3348" s="187" t="n">
        <v>1</v>
      </c>
      <c r="G3348" s="178" t="n">
        <v>1</v>
      </c>
      <c r="H3348" s="179" t="n">
        <f aca="false">F3348*G3348</f>
        <v>1</v>
      </c>
      <c r="I3348" s="147"/>
    </row>
    <row r="3349" customFormat="false" ht="15.75" hidden="false" customHeight="true" outlineLevel="0" collapsed="false">
      <c r="A3349" s="142" t="s">
        <v>1496</v>
      </c>
      <c r="B3349" s="160"/>
      <c r="D3349" s="149"/>
      <c r="E3349" s="176"/>
      <c r="F3349" s="187" t="n">
        <v>1</v>
      </c>
      <c r="G3349" s="178" t="n">
        <v>1</v>
      </c>
      <c r="H3349" s="179" t="n">
        <f aca="false">F3349*G3349</f>
        <v>1</v>
      </c>
      <c r="I3349" s="147"/>
    </row>
    <row r="3350" customFormat="false" ht="18" hidden="false" customHeight="true" outlineLevel="0" collapsed="false">
      <c r="B3350" s="160"/>
      <c r="D3350" s="149"/>
      <c r="E3350" s="176"/>
      <c r="F3350" s="416" t="s">
        <v>1642</v>
      </c>
      <c r="G3350" s="416"/>
      <c r="H3350" s="309" t="n">
        <f aca="false">SUM(H3346:H3349)</f>
        <v>4</v>
      </c>
      <c r="I3350" s="147"/>
    </row>
    <row r="3351" customFormat="false" ht="17.25" hidden="false" customHeight="true" outlineLevel="0" collapsed="false">
      <c r="A3351" s="142" t="s">
        <v>1849</v>
      </c>
      <c r="B3351" s="160"/>
      <c r="D3351" s="149"/>
      <c r="E3351" s="176"/>
      <c r="F3351" s="416"/>
      <c r="G3351" s="422"/>
      <c r="H3351" s="389"/>
      <c r="I3351" s="147"/>
    </row>
    <row r="3352" customFormat="false" ht="16.5" hidden="false" customHeight="true" outlineLevel="0" collapsed="false">
      <c r="A3352" s="142" t="s">
        <v>1246</v>
      </c>
      <c r="B3352" s="160"/>
      <c r="D3352" s="149"/>
      <c r="E3352" s="176"/>
      <c r="F3352" s="424" t="n">
        <v>1</v>
      </c>
      <c r="G3352" s="322" t="n">
        <v>1</v>
      </c>
      <c r="H3352" s="309" t="n">
        <f aca="false">F3352*G3352</f>
        <v>1</v>
      </c>
      <c r="I3352" s="147"/>
    </row>
    <row r="3353" customFormat="false" ht="16.5" hidden="false" customHeight="true" outlineLevel="0" collapsed="false">
      <c r="A3353" s="142" t="s">
        <v>1247</v>
      </c>
      <c r="B3353" s="160"/>
      <c r="D3353" s="149"/>
      <c r="E3353" s="176"/>
      <c r="F3353" s="424" t="n">
        <v>1</v>
      </c>
      <c r="G3353" s="322" t="n">
        <v>1</v>
      </c>
      <c r="H3353" s="309" t="n">
        <f aca="false">F3353*G3353</f>
        <v>1</v>
      </c>
      <c r="I3353" s="147"/>
    </row>
    <row r="3354" customFormat="false" ht="18" hidden="false" customHeight="true" outlineLevel="0" collapsed="false">
      <c r="A3354" s="142" t="s">
        <v>1495</v>
      </c>
      <c r="B3354" s="160"/>
      <c r="D3354" s="149"/>
      <c r="E3354" s="176"/>
      <c r="F3354" s="424" t="n">
        <v>1</v>
      </c>
      <c r="G3354" s="322" t="n">
        <v>1</v>
      </c>
      <c r="H3354" s="309" t="n">
        <f aca="false">F3354*G3354</f>
        <v>1</v>
      </c>
      <c r="I3354" s="147"/>
    </row>
    <row r="3355" customFormat="false" ht="18" hidden="false" customHeight="true" outlineLevel="0" collapsed="false">
      <c r="A3355" s="142" t="s">
        <v>1496</v>
      </c>
      <c r="B3355" s="160"/>
      <c r="D3355" s="149"/>
      <c r="E3355" s="176"/>
      <c r="F3355" s="424" t="n">
        <v>1</v>
      </c>
      <c r="G3355" s="322" t="n">
        <v>1</v>
      </c>
      <c r="H3355" s="309" t="n">
        <f aca="false">F3355*G3355</f>
        <v>1</v>
      </c>
      <c r="I3355" s="147"/>
    </row>
    <row r="3356" customFormat="false" ht="18" hidden="false" customHeight="true" outlineLevel="0" collapsed="false">
      <c r="A3356" s="233" t="s">
        <v>1523</v>
      </c>
      <c r="B3356" s="160"/>
      <c r="D3356" s="149"/>
      <c r="E3356" s="176"/>
      <c r="F3356" s="424" t="n">
        <v>1</v>
      </c>
      <c r="G3356" s="322" t="n">
        <v>1</v>
      </c>
      <c r="H3356" s="309" t="n">
        <f aca="false">F3356*G3356</f>
        <v>1</v>
      </c>
      <c r="I3356" s="147"/>
    </row>
    <row r="3357" customFormat="false" ht="18" hidden="false" customHeight="true" outlineLevel="0" collapsed="false">
      <c r="A3357" s="233" t="s">
        <v>1524</v>
      </c>
      <c r="B3357" s="355"/>
      <c r="D3357" s="149"/>
      <c r="E3357" s="176"/>
      <c r="F3357" s="424" t="n">
        <v>1</v>
      </c>
      <c r="G3357" s="322" t="n">
        <v>1</v>
      </c>
      <c r="H3357" s="309" t="n">
        <f aca="false">F3357*G3357</f>
        <v>1</v>
      </c>
      <c r="I3357" s="147"/>
    </row>
    <row r="3358" customFormat="false" ht="18" hidden="false" customHeight="true" outlineLevel="0" collapsed="false">
      <c r="A3358" s="233"/>
      <c r="D3358" s="149"/>
      <c r="E3358" s="176"/>
      <c r="F3358" s="416" t="s">
        <v>1644</v>
      </c>
      <c r="G3358" s="416"/>
      <c r="H3358" s="309" t="n">
        <f aca="false">SUM(H3352:H3357)</f>
        <v>6</v>
      </c>
      <c r="I3358" s="147"/>
    </row>
    <row r="3359" customFormat="false" ht="18" hidden="false" customHeight="true" outlineLevel="0" collapsed="false">
      <c r="B3359" s="142"/>
      <c r="D3359" s="149"/>
      <c r="E3359" s="149"/>
      <c r="F3359" s="144"/>
      <c r="G3359" s="289"/>
      <c r="H3359" s="287"/>
      <c r="I3359" s="147"/>
    </row>
    <row r="3360" customFormat="false" ht="18" hidden="false" customHeight="true" outlineLevel="0" collapsed="false">
      <c r="B3360" s="142"/>
      <c r="D3360" s="149"/>
      <c r="E3360" s="149"/>
      <c r="F3360" s="161" t="s">
        <v>24</v>
      </c>
      <c r="G3360" s="363"/>
      <c r="H3360" s="364" t="n">
        <f aca="false">H3350+H3358</f>
        <v>10</v>
      </c>
      <c r="I3360" s="147"/>
    </row>
    <row r="3361" customFormat="false" ht="18" hidden="false" customHeight="true" outlineLevel="0" collapsed="false">
      <c r="B3361" s="142"/>
      <c r="D3361" s="149"/>
      <c r="E3361" s="149"/>
      <c r="F3361" s="161"/>
      <c r="G3361" s="363"/>
      <c r="H3361" s="364"/>
      <c r="I3361" s="147"/>
    </row>
    <row r="3362" customFormat="false" ht="18" hidden="false" customHeight="true" outlineLevel="0" collapsed="false">
      <c r="A3362" s="150" t="s">
        <v>910</v>
      </c>
      <c r="B3362" s="168" t="s">
        <v>911</v>
      </c>
      <c r="D3362" s="149"/>
      <c r="E3362" s="149"/>
      <c r="F3362" s="161"/>
      <c r="G3362" s="363"/>
      <c r="H3362" s="364"/>
      <c r="I3362" s="147"/>
    </row>
    <row r="3363" customFormat="false" ht="18" hidden="false" customHeight="true" outlineLevel="0" collapsed="false">
      <c r="B3363" s="142"/>
      <c r="D3363" s="149"/>
      <c r="E3363" s="149"/>
      <c r="F3363" s="161"/>
      <c r="G3363" s="363"/>
      <c r="H3363" s="364"/>
      <c r="I3363" s="147"/>
    </row>
    <row r="3364" customFormat="false" ht="42.75" hidden="false" customHeight="true" outlineLevel="0" collapsed="false">
      <c r="A3364" s="150" t="s">
        <v>912</v>
      </c>
      <c r="B3364" s="168" t="s">
        <v>913</v>
      </c>
      <c r="C3364" s="382" t="s">
        <v>1364</v>
      </c>
      <c r="D3364" s="385" t="n">
        <f aca="false">H3376</f>
        <v>8</v>
      </c>
      <c r="E3364" s="149"/>
      <c r="F3364" s="161"/>
      <c r="G3364" s="363"/>
      <c r="H3364" s="364"/>
      <c r="I3364" s="147"/>
    </row>
    <row r="3365" customFormat="false" ht="18" hidden="false" customHeight="true" outlineLevel="0" collapsed="false">
      <c r="A3365" s="233" t="s">
        <v>1560</v>
      </c>
      <c r="D3365" s="149"/>
      <c r="E3365" s="176"/>
      <c r="F3365" s="292"/>
      <c r="G3365" s="213"/>
      <c r="H3365" s="179"/>
      <c r="I3365" s="147"/>
    </row>
    <row r="3366" customFormat="false" ht="18" hidden="false" customHeight="true" outlineLevel="0" collapsed="false">
      <c r="A3366" s="142" t="s">
        <v>1618</v>
      </c>
      <c r="D3366" s="149"/>
      <c r="E3366" s="176"/>
      <c r="F3366" s="147" t="s">
        <v>1377</v>
      </c>
      <c r="G3366" s="178" t="s">
        <v>1366</v>
      </c>
      <c r="H3366" s="179" t="s">
        <v>1847</v>
      </c>
      <c r="I3366" s="147"/>
    </row>
    <row r="3367" customFormat="false" ht="18" hidden="false" customHeight="true" outlineLevel="0" collapsed="false">
      <c r="A3367" s="142" t="s">
        <v>1495</v>
      </c>
      <c r="B3367" s="160"/>
      <c r="D3367" s="149"/>
      <c r="E3367" s="176"/>
      <c r="F3367" s="187" t="n">
        <v>1</v>
      </c>
      <c r="G3367" s="178" t="n">
        <v>2</v>
      </c>
      <c r="H3367" s="179" t="n">
        <f aca="false">F3367*G3367</f>
        <v>2</v>
      </c>
      <c r="I3367" s="147"/>
    </row>
    <row r="3368" customFormat="false" ht="18" hidden="false" customHeight="true" outlineLevel="0" collapsed="false">
      <c r="A3368" s="142" t="s">
        <v>1496</v>
      </c>
      <c r="B3368" s="160"/>
      <c r="D3368" s="149"/>
      <c r="E3368" s="176"/>
      <c r="F3368" s="187" t="n">
        <v>1</v>
      </c>
      <c r="G3368" s="178" t="n">
        <v>2</v>
      </c>
      <c r="H3368" s="179" t="n">
        <f aca="false">F3368*G3368</f>
        <v>2</v>
      </c>
      <c r="I3368" s="147"/>
    </row>
    <row r="3369" customFormat="false" ht="18" hidden="false" customHeight="true" outlineLevel="0" collapsed="false">
      <c r="B3369" s="160"/>
      <c r="D3369" s="149"/>
      <c r="E3369" s="176"/>
      <c r="F3369" s="416" t="s">
        <v>1642</v>
      </c>
      <c r="G3369" s="416"/>
      <c r="H3369" s="309" t="n">
        <f aca="false">SUM(H3367:H3368)</f>
        <v>4</v>
      </c>
      <c r="I3369" s="147"/>
    </row>
    <row r="3370" customFormat="false" ht="18" hidden="false" customHeight="true" outlineLevel="0" collapsed="false">
      <c r="B3370" s="160"/>
      <c r="D3370" s="149"/>
      <c r="E3370" s="176"/>
      <c r="F3370" s="416"/>
      <c r="G3370" s="416"/>
      <c r="H3370" s="309"/>
      <c r="I3370" s="147"/>
    </row>
    <row r="3371" customFormat="false" ht="18" hidden="false" customHeight="true" outlineLevel="0" collapsed="false">
      <c r="A3371" s="142" t="s">
        <v>1849</v>
      </c>
      <c r="D3371" s="149"/>
      <c r="E3371" s="176"/>
      <c r="F3371" s="147" t="s">
        <v>1377</v>
      </c>
      <c r="G3371" s="178" t="s">
        <v>1366</v>
      </c>
      <c r="H3371" s="179" t="s">
        <v>1847</v>
      </c>
      <c r="I3371" s="147"/>
    </row>
    <row r="3372" customFormat="false" ht="18" hidden="false" customHeight="true" outlineLevel="0" collapsed="false">
      <c r="A3372" s="142" t="s">
        <v>1495</v>
      </c>
      <c r="B3372" s="160"/>
      <c r="D3372" s="149"/>
      <c r="E3372" s="176"/>
      <c r="F3372" s="187" t="n">
        <v>1</v>
      </c>
      <c r="G3372" s="178" t="n">
        <v>2</v>
      </c>
      <c r="H3372" s="179" t="n">
        <f aca="false">F3372*G3372</f>
        <v>2</v>
      </c>
      <c r="I3372" s="147"/>
    </row>
    <row r="3373" customFormat="false" ht="18" hidden="false" customHeight="true" outlineLevel="0" collapsed="false">
      <c r="A3373" s="142" t="s">
        <v>1496</v>
      </c>
      <c r="B3373" s="160"/>
      <c r="D3373" s="149"/>
      <c r="E3373" s="176"/>
      <c r="F3373" s="187" t="n">
        <v>1</v>
      </c>
      <c r="G3373" s="178" t="n">
        <v>2</v>
      </c>
      <c r="H3373" s="179" t="n">
        <f aca="false">F3373*G3373</f>
        <v>2</v>
      </c>
      <c r="I3373" s="147"/>
    </row>
    <row r="3374" customFormat="false" ht="18" hidden="false" customHeight="true" outlineLevel="0" collapsed="false">
      <c r="B3374" s="160"/>
      <c r="D3374" s="149"/>
      <c r="E3374" s="176"/>
      <c r="F3374" s="416" t="s">
        <v>1642</v>
      </c>
      <c r="G3374" s="416"/>
      <c r="H3374" s="309" t="n">
        <f aca="false">SUM(H3372:H3373)</f>
        <v>4</v>
      </c>
      <c r="I3374" s="147"/>
    </row>
    <row r="3375" customFormat="false" ht="18" hidden="false" customHeight="true" outlineLevel="0" collapsed="false">
      <c r="B3375" s="160"/>
      <c r="D3375" s="149"/>
      <c r="E3375" s="176"/>
      <c r="F3375" s="416"/>
      <c r="G3375" s="416"/>
      <c r="H3375" s="309"/>
      <c r="I3375" s="147"/>
    </row>
    <row r="3376" customFormat="false" ht="18" hidden="false" customHeight="true" outlineLevel="0" collapsed="false">
      <c r="B3376" s="142"/>
      <c r="D3376" s="149"/>
      <c r="E3376" s="149"/>
      <c r="F3376" s="161" t="s">
        <v>24</v>
      </c>
      <c r="G3376" s="363"/>
      <c r="H3376" s="364" t="n">
        <f aca="false">H3369+H3374</f>
        <v>8</v>
      </c>
      <c r="I3376" s="147"/>
    </row>
    <row r="3377" customFormat="false" ht="18" hidden="false" customHeight="true" outlineLevel="0" collapsed="false">
      <c r="B3377" s="142"/>
      <c r="D3377" s="149"/>
      <c r="E3377" s="149"/>
      <c r="F3377" s="161"/>
      <c r="G3377" s="363"/>
      <c r="H3377" s="364"/>
      <c r="I3377" s="147"/>
    </row>
    <row r="3378" customFormat="false" ht="35.25" hidden="false" customHeight="true" outlineLevel="0" collapsed="false">
      <c r="A3378" s="150" t="s">
        <v>914</v>
      </c>
      <c r="B3378" s="168" t="s">
        <v>915</v>
      </c>
      <c r="C3378" s="382" t="s">
        <v>1364</v>
      </c>
      <c r="D3378" s="385" t="n">
        <f aca="false">H3390</f>
        <v>12</v>
      </c>
      <c r="E3378" s="149"/>
      <c r="F3378" s="161"/>
      <c r="G3378" s="363"/>
      <c r="H3378" s="364"/>
      <c r="I3378" s="147"/>
    </row>
    <row r="3379" customFormat="false" ht="18" hidden="false" customHeight="true" outlineLevel="0" collapsed="false">
      <c r="A3379" s="233" t="s">
        <v>1560</v>
      </c>
      <c r="D3379" s="149"/>
      <c r="E3379" s="176"/>
      <c r="F3379" s="292"/>
      <c r="G3379" s="213"/>
      <c r="H3379" s="179"/>
      <c r="I3379" s="175"/>
      <c r="J3379" s="175"/>
    </row>
    <row r="3380" customFormat="false" ht="18" hidden="false" customHeight="true" outlineLevel="0" collapsed="false">
      <c r="A3380" s="142" t="s">
        <v>1618</v>
      </c>
      <c r="D3380" s="149"/>
      <c r="E3380" s="176"/>
      <c r="F3380" s="147" t="s">
        <v>1377</v>
      </c>
      <c r="G3380" s="178" t="s">
        <v>1366</v>
      </c>
      <c r="H3380" s="179" t="s">
        <v>1847</v>
      </c>
      <c r="I3380" s="147"/>
    </row>
    <row r="3381" customFormat="false" ht="18" hidden="false" customHeight="true" outlineLevel="0" collapsed="false">
      <c r="A3381" s="142" t="s">
        <v>1495</v>
      </c>
      <c r="B3381" s="160"/>
      <c r="D3381" s="149"/>
      <c r="E3381" s="176"/>
      <c r="F3381" s="187" t="n">
        <v>1</v>
      </c>
      <c r="G3381" s="178" t="n">
        <v>3</v>
      </c>
      <c r="H3381" s="179" t="n">
        <f aca="false">F3381*G3381</f>
        <v>3</v>
      </c>
      <c r="I3381" s="147"/>
    </row>
    <row r="3382" customFormat="false" ht="18" hidden="false" customHeight="true" outlineLevel="0" collapsed="false">
      <c r="A3382" s="142" t="s">
        <v>1496</v>
      </c>
      <c r="B3382" s="160"/>
      <c r="D3382" s="149"/>
      <c r="E3382" s="176"/>
      <c r="F3382" s="187" t="n">
        <v>1</v>
      </c>
      <c r="G3382" s="178" t="n">
        <v>3</v>
      </c>
      <c r="H3382" s="179" t="n">
        <f aca="false">F3382*G3382</f>
        <v>3</v>
      </c>
      <c r="I3382" s="147"/>
    </row>
    <row r="3383" customFormat="false" ht="18" hidden="false" customHeight="true" outlineLevel="0" collapsed="false">
      <c r="B3383" s="160"/>
      <c r="D3383" s="149"/>
      <c r="E3383" s="176"/>
      <c r="F3383" s="416" t="s">
        <v>1642</v>
      </c>
      <c r="G3383" s="416"/>
      <c r="H3383" s="309" t="n">
        <f aca="false">SUM(H3381:H3382)</f>
        <v>6</v>
      </c>
      <c r="I3383" s="147"/>
    </row>
    <row r="3384" customFormat="false" ht="18" hidden="false" customHeight="true" outlineLevel="0" collapsed="false">
      <c r="B3384" s="160"/>
      <c r="D3384" s="149"/>
      <c r="E3384" s="176"/>
      <c r="F3384" s="416"/>
      <c r="G3384" s="416"/>
      <c r="H3384" s="309"/>
      <c r="I3384" s="147"/>
    </row>
    <row r="3385" customFormat="false" ht="18" hidden="false" customHeight="true" outlineLevel="0" collapsed="false">
      <c r="A3385" s="142" t="s">
        <v>1849</v>
      </c>
      <c r="D3385" s="149"/>
      <c r="E3385" s="176"/>
      <c r="F3385" s="147" t="s">
        <v>1377</v>
      </c>
      <c r="G3385" s="178" t="s">
        <v>1366</v>
      </c>
      <c r="H3385" s="179" t="s">
        <v>1847</v>
      </c>
      <c r="I3385" s="147"/>
    </row>
    <row r="3386" customFormat="false" ht="18" hidden="false" customHeight="true" outlineLevel="0" collapsed="false">
      <c r="A3386" s="142" t="s">
        <v>1495</v>
      </c>
      <c r="B3386" s="160"/>
      <c r="D3386" s="149"/>
      <c r="E3386" s="176"/>
      <c r="F3386" s="187" t="n">
        <v>1</v>
      </c>
      <c r="G3386" s="178" t="n">
        <v>3</v>
      </c>
      <c r="H3386" s="179" t="n">
        <f aca="false">F3386*G3386</f>
        <v>3</v>
      </c>
      <c r="I3386" s="147"/>
    </row>
    <row r="3387" customFormat="false" ht="18" hidden="false" customHeight="true" outlineLevel="0" collapsed="false">
      <c r="A3387" s="142" t="s">
        <v>1496</v>
      </c>
      <c r="B3387" s="160"/>
      <c r="D3387" s="149"/>
      <c r="E3387" s="176"/>
      <c r="F3387" s="187" t="n">
        <v>1</v>
      </c>
      <c r="G3387" s="178" t="n">
        <v>3</v>
      </c>
      <c r="H3387" s="179" t="n">
        <f aca="false">F3387*G3387</f>
        <v>3</v>
      </c>
      <c r="I3387" s="147"/>
    </row>
    <row r="3388" customFormat="false" ht="18" hidden="false" customHeight="true" outlineLevel="0" collapsed="false">
      <c r="B3388" s="160"/>
      <c r="D3388" s="149"/>
      <c r="E3388" s="176"/>
      <c r="F3388" s="416" t="s">
        <v>1642</v>
      </c>
      <c r="G3388" s="416"/>
      <c r="H3388" s="309" t="n">
        <f aca="false">SUM(H3386:H3387)</f>
        <v>6</v>
      </c>
      <c r="I3388" s="147"/>
    </row>
    <row r="3389" customFormat="false" ht="18" hidden="false" customHeight="true" outlineLevel="0" collapsed="false">
      <c r="B3389" s="160"/>
      <c r="D3389" s="149"/>
      <c r="E3389" s="176"/>
      <c r="F3389" s="416"/>
      <c r="G3389" s="416"/>
      <c r="H3389" s="309"/>
      <c r="I3389" s="147"/>
    </row>
    <row r="3390" customFormat="false" ht="18" hidden="false" customHeight="true" outlineLevel="0" collapsed="false">
      <c r="B3390" s="142"/>
      <c r="D3390" s="149"/>
      <c r="E3390" s="149"/>
      <c r="F3390" s="161" t="s">
        <v>24</v>
      </c>
      <c r="G3390" s="363"/>
      <c r="H3390" s="364" t="n">
        <f aca="false">H3383+H3388</f>
        <v>12</v>
      </c>
      <c r="I3390" s="147"/>
    </row>
    <row r="3391" customFormat="false" ht="15" hidden="false" customHeight="false" outlineLevel="0" collapsed="false">
      <c r="B3391" s="142"/>
      <c r="D3391" s="149"/>
      <c r="E3391" s="149"/>
      <c r="F3391" s="161"/>
      <c r="G3391" s="363"/>
      <c r="H3391" s="364"/>
      <c r="I3391" s="147"/>
    </row>
    <row r="3392" customFormat="false" ht="15.75" hidden="false" customHeight="true" outlineLevel="0" collapsed="false">
      <c r="A3392" s="150" t="s">
        <v>1859</v>
      </c>
      <c r="B3392" s="151" t="s">
        <v>916</v>
      </c>
      <c r="C3392" s="152"/>
      <c r="D3392" s="149"/>
      <c r="E3392" s="149"/>
      <c r="F3392" s="152"/>
      <c r="G3392" s="180"/>
      <c r="H3392" s="208"/>
      <c r="I3392" s="147"/>
    </row>
    <row r="3393" customFormat="false" ht="15.75" hidden="false" customHeight="true" outlineLevel="0" collapsed="false">
      <c r="B3393" s="142"/>
      <c r="D3393" s="149"/>
      <c r="E3393" s="149"/>
      <c r="F3393" s="144"/>
      <c r="G3393" s="289"/>
      <c r="H3393" s="287"/>
      <c r="I3393" s="147"/>
    </row>
    <row r="3394" customFormat="false" ht="30" hidden="false" customHeight="true" outlineLevel="0" collapsed="false">
      <c r="A3394" s="410" t="s">
        <v>1860</v>
      </c>
      <c r="B3394" s="407" t="s">
        <v>918</v>
      </c>
      <c r="C3394" s="152"/>
      <c r="D3394" s="149"/>
      <c r="E3394" s="149"/>
      <c r="F3394" s="152"/>
      <c r="G3394" s="180"/>
      <c r="H3394" s="208"/>
      <c r="I3394" s="147"/>
    </row>
    <row r="3395" customFormat="false" ht="61.5" hidden="false" customHeight="true" outlineLevel="0" collapsed="false">
      <c r="A3395" s="150" t="s">
        <v>919</v>
      </c>
      <c r="B3395" s="168" t="s">
        <v>920</v>
      </c>
      <c r="C3395" s="382" t="s">
        <v>1364</v>
      </c>
      <c r="D3395" s="385" t="n">
        <f aca="false">H3398</f>
        <v>20</v>
      </c>
      <c r="E3395" s="149"/>
      <c r="F3395" s="144"/>
      <c r="G3395" s="289"/>
      <c r="H3395" s="287"/>
      <c r="I3395" s="147"/>
    </row>
    <row r="3396" customFormat="false" ht="15.75" hidden="false" customHeight="true" outlineLevel="0" collapsed="false">
      <c r="A3396" s="142" t="s">
        <v>1156</v>
      </c>
      <c r="B3396" s="142"/>
      <c r="D3396" s="149"/>
      <c r="E3396" s="149"/>
      <c r="F3396" s="144"/>
      <c r="G3396" s="289"/>
      <c r="H3396" s="185" t="s">
        <v>1861</v>
      </c>
      <c r="I3396" s="147"/>
    </row>
    <row r="3397" customFormat="false" ht="15.75" hidden="false" customHeight="true" outlineLevel="0" collapsed="false">
      <c r="B3397" s="142"/>
      <c r="D3397" s="149"/>
      <c r="E3397" s="176"/>
      <c r="F3397" s="177"/>
      <c r="G3397" s="359"/>
      <c r="H3397" s="185" t="n">
        <v>20</v>
      </c>
      <c r="I3397" s="147"/>
    </row>
    <row r="3398" customFormat="false" ht="15.75" hidden="false" customHeight="true" outlineLevel="0" collapsed="false">
      <c r="B3398" s="142"/>
      <c r="D3398" s="149"/>
      <c r="E3398" s="176"/>
      <c r="F3398" s="161" t="s">
        <v>24</v>
      </c>
      <c r="G3398" s="363"/>
      <c r="H3398" s="364" t="n">
        <f aca="false">SUM(H3397)</f>
        <v>20</v>
      </c>
      <c r="I3398" s="147"/>
    </row>
    <row r="3399" customFormat="false" ht="15" hidden="false" customHeight="false" outlineLevel="0" collapsed="false">
      <c r="B3399" s="142"/>
      <c r="D3399" s="149"/>
      <c r="E3399" s="149"/>
      <c r="F3399" s="144"/>
      <c r="G3399" s="289"/>
      <c r="H3399" s="287"/>
      <c r="I3399" s="147"/>
    </row>
    <row r="3400" customFormat="false" ht="70.5" hidden="false" customHeight="true" outlineLevel="0" collapsed="false">
      <c r="A3400" s="150" t="s">
        <v>921</v>
      </c>
      <c r="B3400" s="168" t="s">
        <v>922</v>
      </c>
      <c r="C3400" s="382" t="s">
        <v>1364</v>
      </c>
      <c r="D3400" s="385" t="n">
        <f aca="false">H3403</f>
        <v>6</v>
      </c>
      <c r="E3400" s="149"/>
      <c r="F3400" s="144"/>
      <c r="G3400" s="289"/>
      <c r="H3400" s="287"/>
      <c r="I3400" s="147"/>
    </row>
    <row r="3401" customFormat="false" ht="15.75" hidden="false" customHeight="true" outlineLevel="0" collapsed="false">
      <c r="A3401" s="142" t="s">
        <v>1156</v>
      </c>
      <c r="B3401" s="142"/>
      <c r="D3401" s="149"/>
      <c r="E3401" s="149"/>
      <c r="F3401" s="144"/>
      <c r="G3401" s="289"/>
      <c r="H3401" s="185" t="s">
        <v>1861</v>
      </c>
      <c r="I3401" s="147"/>
    </row>
    <row r="3402" customFormat="false" ht="15.75" hidden="false" customHeight="true" outlineLevel="0" collapsed="false">
      <c r="B3402" s="142"/>
      <c r="D3402" s="149"/>
      <c r="E3402" s="176"/>
      <c r="F3402" s="177"/>
      <c r="G3402" s="359"/>
      <c r="H3402" s="185" t="n">
        <v>6</v>
      </c>
      <c r="I3402" s="147"/>
    </row>
    <row r="3403" customFormat="false" ht="15.75" hidden="false" customHeight="true" outlineLevel="0" collapsed="false">
      <c r="B3403" s="142"/>
      <c r="D3403" s="149"/>
      <c r="E3403" s="176"/>
      <c r="F3403" s="161" t="s">
        <v>24</v>
      </c>
      <c r="G3403" s="363"/>
      <c r="H3403" s="364" t="n">
        <f aca="false">SUM(H3402)</f>
        <v>6</v>
      </c>
      <c r="I3403" s="147"/>
    </row>
    <row r="3404" customFormat="false" ht="15" hidden="false" customHeight="false" outlineLevel="0" collapsed="false">
      <c r="B3404" s="142"/>
      <c r="D3404" s="149"/>
      <c r="E3404" s="149"/>
      <c r="F3404" s="144"/>
      <c r="G3404" s="289"/>
      <c r="H3404" s="287"/>
      <c r="I3404" s="147"/>
    </row>
    <row r="3405" customFormat="false" ht="69" hidden="false" customHeight="true" outlineLevel="0" collapsed="false">
      <c r="A3405" s="150" t="s">
        <v>923</v>
      </c>
      <c r="B3405" s="168" t="s">
        <v>924</v>
      </c>
      <c r="C3405" s="382" t="s">
        <v>1364</v>
      </c>
      <c r="D3405" s="385" t="n">
        <f aca="false">H3408</f>
        <v>92</v>
      </c>
      <c r="E3405" s="149"/>
      <c r="F3405" s="144"/>
      <c r="G3405" s="289"/>
      <c r="H3405" s="287"/>
      <c r="I3405" s="147"/>
    </row>
    <row r="3406" customFormat="false" ht="15.75" hidden="false" customHeight="true" outlineLevel="0" collapsed="false">
      <c r="A3406" s="142" t="s">
        <v>1156</v>
      </c>
      <c r="B3406" s="142"/>
      <c r="D3406" s="149"/>
      <c r="E3406" s="149"/>
      <c r="F3406" s="144"/>
      <c r="G3406" s="289"/>
      <c r="H3406" s="185" t="s">
        <v>1861</v>
      </c>
      <c r="I3406" s="147"/>
    </row>
    <row r="3407" customFormat="false" ht="15.75" hidden="false" customHeight="true" outlineLevel="0" collapsed="false">
      <c r="B3407" s="142"/>
      <c r="D3407" s="149"/>
      <c r="E3407" s="176"/>
      <c r="F3407" s="177"/>
      <c r="G3407" s="359"/>
      <c r="H3407" s="185" t="n">
        <v>92</v>
      </c>
      <c r="I3407" s="147"/>
    </row>
    <row r="3408" customFormat="false" ht="15.75" hidden="false" customHeight="true" outlineLevel="0" collapsed="false">
      <c r="B3408" s="142"/>
      <c r="D3408" s="149"/>
      <c r="E3408" s="176"/>
      <c r="F3408" s="161" t="s">
        <v>24</v>
      </c>
      <c r="G3408" s="363"/>
      <c r="H3408" s="364" t="n">
        <f aca="false">SUM(H3407)</f>
        <v>92</v>
      </c>
      <c r="I3408" s="147"/>
    </row>
    <row r="3409" customFormat="false" ht="15.75" hidden="false" customHeight="true" outlineLevel="0" collapsed="false">
      <c r="B3409" s="142"/>
      <c r="D3409" s="149"/>
      <c r="E3409" s="149"/>
      <c r="F3409" s="144"/>
      <c r="G3409" s="289"/>
      <c r="H3409" s="287"/>
      <c r="I3409" s="147"/>
    </row>
    <row r="3410" customFormat="false" ht="68.25" hidden="false" customHeight="true" outlineLevel="0" collapsed="false">
      <c r="A3410" s="150" t="s">
        <v>925</v>
      </c>
      <c r="B3410" s="168" t="s">
        <v>926</v>
      </c>
      <c r="C3410" s="382" t="s">
        <v>1364</v>
      </c>
      <c r="D3410" s="385" t="n">
        <f aca="false">H3413</f>
        <v>11</v>
      </c>
      <c r="E3410" s="149"/>
      <c r="F3410" s="144"/>
      <c r="G3410" s="289"/>
      <c r="H3410" s="287"/>
      <c r="I3410" s="147"/>
    </row>
    <row r="3411" customFormat="false" ht="15" hidden="false" customHeight="false" outlineLevel="0" collapsed="false">
      <c r="A3411" s="142" t="s">
        <v>1156</v>
      </c>
      <c r="B3411" s="142"/>
      <c r="D3411" s="149"/>
      <c r="E3411" s="149"/>
      <c r="F3411" s="144"/>
      <c r="G3411" s="289"/>
      <c r="H3411" s="185" t="s">
        <v>1861</v>
      </c>
      <c r="I3411" s="147"/>
    </row>
    <row r="3412" customFormat="false" ht="15.75" hidden="false" customHeight="true" outlineLevel="0" collapsed="false">
      <c r="B3412" s="142"/>
      <c r="D3412" s="149"/>
      <c r="E3412" s="176"/>
      <c r="F3412" s="177"/>
      <c r="G3412" s="359"/>
      <c r="H3412" s="185" t="n">
        <v>11</v>
      </c>
      <c r="I3412" s="147"/>
    </row>
    <row r="3413" customFormat="false" ht="15.75" hidden="false" customHeight="true" outlineLevel="0" collapsed="false">
      <c r="B3413" s="142"/>
      <c r="D3413" s="149"/>
      <c r="E3413" s="176"/>
      <c r="F3413" s="161" t="s">
        <v>24</v>
      </c>
      <c r="G3413" s="363"/>
      <c r="H3413" s="364" t="n">
        <f aca="false">SUM(H3412)</f>
        <v>11</v>
      </c>
      <c r="I3413" s="147"/>
    </row>
    <row r="3414" customFormat="false" ht="15.75" hidden="false" customHeight="true" outlineLevel="0" collapsed="false">
      <c r="B3414" s="142"/>
      <c r="D3414" s="149"/>
      <c r="E3414" s="149"/>
      <c r="F3414" s="144"/>
      <c r="G3414" s="289"/>
      <c r="H3414" s="287"/>
      <c r="I3414" s="147"/>
    </row>
    <row r="3415" customFormat="false" ht="64.5" hidden="false" customHeight="true" outlineLevel="0" collapsed="false">
      <c r="A3415" s="150" t="s">
        <v>927</v>
      </c>
      <c r="B3415" s="168" t="s">
        <v>928</v>
      </c>
      <c r="C3415" s="382" t="s">
        <v>1364</v>
      </c>
      <c r="D3415" s="385" t="n">
        <f aca="false">H3418</f>
        <v>24</v>
      </c>
      <c r="E3415" s="149"/>
      <c r="F3415" s="144"/>
      <c r="G3415" s="289"/>
      <c r="H3415" s="287"/>
      <c r="I3415" s="147"/>
    </row>
    <row r="3416" customFormat="false" ht="15" hidden="false" customHeight="false" outlineLevel="0" collapsed="false">
      <c r="A3416" s="142" t="s">
        <v>1156</v>
      </c>
      <c r="B3416" s="142"/>
      <c r="D3416" s="149"/>
      <c r="E3416" s="149"/>
      <c r="F3416" s="144"/>
      <c r="G3416" s="289"/>
      <c r="H3416" s="185" t="s">
        <v>1861</v>
      </c>
      <c r="I3416" s="147"/>
    </row>
    <row r="3417" customFormat="false" ht="15.75" hidden="false" customHeight="true" outlineLevel="0" collapsed="false">
      <c r="B3417" s="142"/>
      <c r="D3417" s="149"/>
      <c r="E3417" s="176"/>
      <c r="F3417" s="177"/>
      <c r="G3417" s="359"/>
      <c r="H3417" s="185" t="n">
        <v>24</v>
      </c>
      <c r="I3417" s="147"/>
    </row>
    <row r="3418" customFormat="false" ht="15.75" hidden="false" customHeight="true" outlineLevel="0" collapsed="false">
      <c r="B3418" s="142"/>
      <c r="D3418" s="149"/>
      <c r="E3418" s="176"/>
      <c r="F3418" s="161" t="s">
        <v>24</v>
      </c>
      <c r="G3418" s="363"/>
      <c r="H3418" s="364" t="n">
        <f aca="false">SUM(H3417)</f>
        <v>24</v>
      </c>
      <c r="I3418" s="147"/>
    </row>
    <row r="3419" customFormat="false" ht="15.75" hidden="false" customHeight="true" outlineLevel="0" collapsed="false">
      <c r="B3419" s="142"/>
      <c r="D3419" s="149"/>
      <c r="E3419" s="149"/>
      <c r="F3419" s="144"/>
      <c r="G3419" s="289"/>
      <c r="H3419" s="287"/>
      <c r="I3419" s="147"/>
    </row>
    <row r="3420" customFormat="false" ht="92.25" hidden="false" customHeight="true" outlineLevel="0" collapsed="false">
      <c r="A3420" s="150" t="s">
        <v>929</v>
      </c>
      <c r="B3420" s="168" t="s">
        <v>930</v>
      </c>
      <c r="C3420" s="382" t="s">
        <v>1364</v>
      </c>
      <c r="D3420" s="385" t="n">
        <f aca="false">H3423</f>
        <v>20</v>
      </c>
      <c r="E3420" s="149"/>
      <c r="F3420" s="144"/>
      <c r="G3420" s="289"/>
      <c r="H3420" s="287"/>
      <c r="I3420" s="147"/>
    </row>
    <row r="3421" customFormat="false" ht="15" hidden="false" customHeight="false" outlineLevel="0" collapsed="false">
      <c r="A3421" s="142" t="s">
        <v>1156</v>
      </c>
      <c r="B3421" s="142"/>
      <c r="D3421" s="149"/>
      <c r="E3421" s="149"/>
      <c r="F3421" s="144"/>
      <c r="G3421" s="289"/>
      <c r="H3421" s="185" t="s">
        <v>1861</v>
      </c>
      <c r="I3421" s="147"/>
    </row>
    <row r="3422" customFormat="false" ht="15.75" hidden="false" customHeight="true" outlineLevel="0" collapsed="false">
      <c r="B3422" s="142"/>
      <c r="D3422" s="149"/>
      <c r="E3422" s="176"/>
      <c r="F3422" s="177"/>
      <c r="G3422" s="359"/>
      <c r="H3422" s="185" t="n">
        <v>20</v>
      </c>
      <c r="I3422" s="147"/>
    </row>
    <row r="3423" customFormat="false" ht="15.75" hidden="false" customHeight="true" outlineLevel="0" collapsed="false">
      <c r="B3423" s="142"/>
      <c r="D3423" s="149"/>
      <c r="E3423" s="176"/>
      <c r="F3423" s="161" t="s">
        <v>24</v>
      </c>
      <c r="G3423" s="363"/>
      <c r="H3423" s="364" t="n">
        <f aca="false">SUM(H3422)</f>
        <v>20</v>
      </c>
      <c r="I3423" s="147"/>
    </row>
    <row r="3424" customFormat="false" ht="15.75" hidden="false" customHeight="true" outlineLevel="0" collapsed="false">
      <c r="B3424" s="142"/>
      <c r="D3424" s="149"/>
      <c r="E3424" s="176"/>
      <c r="F3424" s="161"/>
      <c r="G3424" s="363"/>
      <c r="H3424" s="364"/>
      <c r="I3424" s="147"/>
    </row>
    <row r="3425" customFormat="false" ht="52.5" hidden="false" customHeight="true" outlineLevel="0" collapsed="false">
      <c r="A3425" s="150" t="s">
        <v>931</v>
      </c>
      <c r="B3425" s="168" t="s">
        <v>932</v>
      </c>
      <c r="C3425" s="382" t="s">
        <v>1364</v>
      </c>
      <c r="D3425" s="385" t="n">
        <f aca="false">H3428</f>
        <v>9</v>
      </c>
      <c r="E3425" s="149"/>
      <c r="F3425" s="144"/>
      <c r="G3425" s="289"/>
      <c r="H3425" s="287"/>
      <c r="I3425" s="147"/>
    </row>
    <row r="3426" customFormat="false" ht="15" hidden="false" customHeight="false" outlineLevel="0" collapsed="false">
      <c r="A3426" s="142" t="s">
        <v>1156</v>
      </c>
      <c r="B3426" s="142"/>
      <c r="D3426" s="149"/>
      <c r="E3426" s="149"/>
      <c r="F3426" s="144"/>
      <c r="G3426" s="289"/>
      <c r="H3426" s="185" t="s">
        <v>1861</v>
      </c>
      <c r="I3426" s="147"/>
    </row>
    <row r="3427" customFormat="false" ht="15.75" hidden="false" customHeight="true" outlineLevel="0" collapsed="false">
      <c r="B3427" s="142"/>
      <c r="D3427" s="149"/>
      <c r="E3427" s="176"/>
      <c r="F3427" s="177"/>
      <c r="G3427" s="359"/>
      <c r="H3427" s="185" t="n">
        <v>9</v>
      </c>
      <c r="I3427" s="147"/>
    </row>
    <row r="3428" customFormat="false" ht="15.75" hidden="false" customHeight="true" outlineLevel="0" collapsed="false">
      <c r="B3428" s="142"/>
      <c r="D3428" s="149"/>
      <c r="E3428" s="176"/>
      <c r="F3428" s="161" t="s">
        <v>24</v>
      </c>
      <c r="G3428" s="363"/>
      <c r="H3428" s="364" t="n">
        <f aca="false">SUM(H3427)</f>
        <v>9</v>
      </c>
      <c r="I3428" s="147"/>
    </row>
    <row r="3429" customFormat="false" ht="15.75" hidden="false" customHeight="true" outlineLevel="0" collapsed="false">
      <c r="B3429" s="142"/>
      <c r="D3429" s="149"/>
      <c r="E3429" s="176"/>
      <c r="F3429" s="161"/>
      <c r="G3429" s="363"/>
      <c r="H3429" s="364"/>
      <c r="I3429" s="147"/>
    </row>
    <row r="3430" customFormat="false" ht="65.25" hidden="false" customHeight="true" outlineLevel="0" collapsed="false">
      <c r="A3430" s="150" t="s">
        <v>933</v>
      </c>
      <c r="B3430" s="168" t="s">
        <v>934</v>
      </c>
      <c r="C3430" s="382" t="s">
        <v>1364</v>
      </c>
      <c r="D3430" s="385" t="n">
        <f aca="false">H3433</f>
        <v>56</v>
      </c>
      <c r="E3430" s="149"/>
      <c r="F3430" s="144"/>
      <c r="G3430" s="289"/>
      <c r="H3430" s="287"/>
      <c r="I3430" s="147"/>
    </row>
    <row r="3431" customFormat="false" ht="15" hidden="false" customHeight="false" outlineLevel="0" collapsed="false">
      <c r="A3431" s="142" t="s">
        <v>1156</v>
      </c>
      <c r="B3431" s="142"/>
      <c r="D3431" s="149"/>
      <c r="E3431" s="149"/>
      <c r="F3431" s="144"/>
      <c r="G3431" s="289"/>
      <c r="H3431" s="185" t="s">
        <v>1861</v>
      </c>
      <c r="I3431" s="147"/>
    </row>
    <row r="3432" customFormat="false" ht="15.75" hidden="false" customHeight="true" outlineLevel="0" collapsed="false">
      <c r="B3432" s="142"/>
      <c r="D3432" s="149"/>
      <c r="E3432" s="176"/>
      <c r="F3432" s="177"/>
      <c r="G3432" s="359"/>
      <c r="H3432" s="185" t="n">
        <v>56</v>
      </c>
      <c r="I3432" s="147"/>
    </row>
    <row r="3433" customFormat="false" ht="15.75" hidden="false" customHeight="true" outlineLevel="0" collapsed="false">
      <c r="B3433" s="142"/>
      <c r="D3433" s="149"/>
      <c r="E3433" s="176"/>
      <c r="F3433" s="161" t="s">
        <v>24</v>
      </c>
      <c r="G3433" s="363"/>
      <c r="H3433" s="364" t="n">
        <f aca="false">SUM(H3432)</f>
        <v>56</v>
      </c>
      <c r="I3433" s="147"/>
    </row>
    <row r="3434" customFormat="false" ht="15.75" hidden="false" customHeight="true" outlineLevel="0" collapsed="false">
      <c r="B3434" s="142"/>
      <c r="D3434" s="149"/>
      <c r="E3434" s="176"/>
      <c r="F3434" s="161"/>
      <c r="G3434" s="363"/>
      <c r="H3434" s="364"/>
      <c r="I3434" s="147"/>
    </row>
    <row r="3435" customFormat="false" ht="66" hidden="false" customHeight="true" outlineLevel="0" collapsed="false">
      <c r="A3435" s="150" t="s">
        <v>935</v>
      </c>
      <c r="B3435" s="168" t="s">
        <v>936</v>
      </c>
      <c r="C3435" s="382" t="s">
        <v>1364</v>
      </c>
      <c r="D3435" s="385" t="n">
        <f aca="false">H3438</f>
        <v>2</v>
      </c>
      <c r="E3435" s="176"/>
      <c r="F3435" s="161"/>
      <c r="G3435" s="363"/>
      <c r="H3435" s="364"/>
      <c r="I3435" s="147"/>
    </row>
    <row r="3436" customFormat="false" ht="15.75" hidden="false" customHeight="true" outlineLevel="0" collapsed="false">
      <c r="A3436" s="142" t="s">
        <v>1156</v>
      </c>
      <c r="B3436" s="142"/>
      <c r="D3436" s="149"/>
      <c r="E3436" s="149"/>
      <c r="F3436" s="144"/>
      <c r="G3436" s="289"/>
      <c r="H3436" s="185" t="s">
        <v>1861</v>
      </c>
      <c r="I3436" s="147"/>
    </row>
    <row r="3437" customFormat="false" ht="15.75" hidden="false" customHeight="true" outlineLevel="0" collapsed="false">
      <c r="B3437" s="142"/>
      <c r="D3437" s="149"/>
      <c r="E3437" s="176"/>
      <c r="F3437" s="177"/>
      <c r="G3437" s="359"/>
      <c r="H3437" s="185" t="n">
        <v>2</v>
      </c>
      <c r="I3437" s="147"/>
    </row>
    <row r="3438" customFormat="false" ht="15.75" hidden="false" customHeight="true" outlineLevel="0" collapsed="false">
      <c r="B3438" s="142"/>
      <c r="D3438" s="149"/>
      <c r="E3438" s="176"/>
      <c r="F3438" s="161" t="s">
        <v>24</v>
      </c>
      <c r="G3438" s="363"/>
      <c r="H3438" s="364" t="n">
        <f aca="false">SUM(H3437)</f>
        <v>2</v>
      </c>
      <c r="I3438" s="147"/>
    </row>
    <row r="3439" customFormat="false" ht="15.75" hidden="false" customHeight="true" outlineLevel="0" collapsed="false">
      <c r="B3439" s="142"/>
      <c r="D3439" s="149"/>
      <c r="E3439" s="176"/>
      <c r="F3439" s="161"/>
      <c r="G3439" s="363"/>
      <c r="H3439" s="364"/>
      <c r="I3439" s="147"/>
    </row>
    <row r="3440" customFormat="false" ht="37.5" hidden="false" customHeight="true" outlineLevel="0" collapsed="false">
      <c r="A3440" s="150" t="s">
        <v>937</v>
      </c>
      <c r="B3440" s="168" t="s">
        <v>938</v>
      </c>
      <c r="C3440" s="382" t="s">
        <v>1364</v>
      </c>
      <c r="D3440" s="385" t="n">
        <f aca="false">H3443</f>
        <v>3</v>
      </c>
      <c r="E3440" s="176"/>
      <c r="F3440" s="161"/>
      <c r="G3440" s="363"/>
      <c r="H3440" s="364"/>
      <c r="I3440" s="147"/>
    </row>
    <row r="3441" customFormat="false" ht="15.75" hidden="false" customHeight="true" outlineLevel="0" collapsed="false">
      <c r="A3441" s="142" t="s">
        <v>1156</v>
      </c>
      <c r="B3441" s="142"/>
      <c r="D3441" s="149"/>
      <c r="E3441" s="149"/>
      <c r="F3441" s="144"/>
      <c r="G3441" s="289"/>
      <c r="H3441" s="185" t="s">
        <v>1861</v>
      </c>
      <c r="I3441" s="147"/>
    </row>
    <row r="3442" customFormat="false" ht="15.75" hidden="false" customHeight="true" outlineLevel="0" collapsed="false">
      <c r="B3442" s="142"/>
      <c r="D3442" s="149"/>
      <c r="E3442" s="176"/>
      <c r="F3442" s="177"/>
      <c r="G3442" s="359"/>
      <c r="H3442" s="185" t="n">
        <v>3</v>
      </c>
      <c r="I3442" s="147"/>
    </row>
    <row r="3443" customFormat="false" ht="15.75" hidden="false" customHeight="true" outlineLevel="0" collapsed="false">
      <c r="B3443" s="142"/>
      <c r="D3443" s="149"/>
      <c r="E3443" s="176"/>
      <c r="F3443" s="161" t="s">
        <v>24</v>
      </c>
      <c r="G3443" s="363"/>
      <c r="H3443" s="364" t="n">
        <f aca="false">SUM(H3442)</f>
        <v>3</v>
      </c>
      <c r="I3443" s="147"/>
    </row>
    <row r="3444" customFormat="false" ht="15.75" hidden="false" customHeight="true" outlineLevel="0" collapsed="false">
      <c r="B3444" s="142"/>
      <c r="D3444" s="149"/>
      <c r="E3444" s="176"/>
      <c r="F3444" s="161"/>
      <c r="G3444" s="363"/>
      <c r="H3444" s="364"/>
      <c r="I3444" s="147"/>
    </row>
    <row r="3445" customFormat="false" ht="15.75" hidden="false" customHeight="true" outlineLevel="0" collapsed="false">
      <c r="B3445" s="142"/>
      <c r="D3445" s="149"/>
      <c r="E3445" s="176"/>
      <c r="F3445" s="161"/>
      <c r="G3445" s="363"/>
      <c r="H3445" s="364"/>
      <c r="I3445" s="147"/>
    </row>
    <row r="3446" customFormat="false" ht="15.75" hidden="false" customHeight="true" outlineLevel="0" collapsed="false">
      <c r="A3446" s="410" t="s">
        <v>1862</v>
      </c>
      <c r="B3446" s="407" t="s">
        <v>1863</v>
      </c>
      <c r="C3446" s="152"/>
      <c r="D3446" s="149"/>
      <c r="E3446" s="149"/>
      <c r="F3446" s="152"/>
      <c r="G3446" s="180"/>
      <c r="H3446" s="208"/>
      <c r="I3446" s="147"/>
    </row>
    <row r="3447" customFormat="false" ht="47.25" hidden="false" customHeight="true" outlineLevel="0" collapsed="false">
      <c r="A3447" s="150" t="s">
        <v>941</v>
      </c>
      <c r="B3447" s="231" t="s">
        <v>942</v>
      </c>
      <c r="C3447" s="382" t="s">
        <v>1364</v>
      </c>
      <c r="D3447" s="385" t="n">
        <f aca="false">H3450</f>
        <v>77</v>
      </c>
      <c r="E3447" s="149"/>
      <c r="F3447" s="144"/>
      <c r="G3447" s="289"/>
      <c r="H3447" s="287"/>
      <c r="I3447" s="147"/>
    </row>
    <row r="3448" customFormat="false" ht="15.75" hidden="false" customHeight="true" outlineLevel="0" collapsed="false">
      <c r="A3448" s="142" t="s">
        <v>1156</v>
      </c>
      <c r="B3448" s="142"/>
      <c r="D3448" s="149"/>
      <c r="E3448" s="149"/>
      <c r="F3448" s="144"/>
      <c r="G3448" s="289"/>
      <c r="H3448" s="185" t="s">
        <v>1861</v>
      </c>
      <c r="I3448" s="147"/>
    </row>
    <row r="3449" customFormat="false" ht="15.75" hidden="false" customHeight="true" outlineLevel="0" collapsed="false">
      <c r="B3449" s="142"/>
      <c r="D3449" s="149"/>
      <c r="E3449" s="176"/>
      <c r="F3449" s="177"/>
      <c r="G3449" s="359"/>
      <c r="H3449" s="185" t="n">
        <v>77</v>
      </c>
      <c r="I3449" s="147"/>
    </row>
    <row r="3450" customFormat="false" ht="15.75" hidden="false" customHeight="true" outlineLevel="0" collapsed="false">
      <c r="B3450" s="142"/>
      <c r="D3450" s="149"/>
      <c r="E3450" s="176"/>
      <c r="F3450" s="161" t="s">
        <v>24</v>
      </c>
      <c r="G3450" s="363"/>
      <c r="H3450" s="364" t="n">
        <f aca="false">SUM(H3449)</f>
        <v>77</v>
      </c>
      <c r="I3450" s="147"/>
    </row>
    <row r="3451" customFormat="false" ht="15.75" hidden="false" customHeight="true" outlineLevel="0" collapsed="false">
      <c r="B3451" s="142"/>
      <c r="D3451" s="149"/>
      <c r="E3451" s="149"/>
      <c r="F3451" s="144"/>
      <c r="G3451" s="289"/>
      <c r="H3451" s="287"/>
      <c r="I3451" s="147"/>
    </row>
    <row r="3452" customFormat="false" ht="38.25" hidden="false" customHeight="true" outlineLevel="0" collapsed="false">
      <c r="A3452" s="150" t="s">
        <v>943</v>
      </c>
      <c r="B3452" s="231" t="s">
        <v>944</v>
      </c>
      <c r="C3452" s="382" t="s">
        <v>1364</v>
      </c>
      <c r="D3452" s="385" t="n">
        <f aca="false">H3455</f>
        <v>4</v>
      </c>
      <c r="E3452" s="149"/>
      <c r="F3452" s="144"/>
      <c r="G3452" s="289"/>
      <c r="H3452" s="287"/>
      <c r="I3452" s="147"/>
    </row>
    <row r="3453" customFormat="false" ht="15.75" hidden="false" customHeight="true" outlineLevel="0" collapsed="false">
      <c r="A3453" s="142" t="s">
        <v>1156</v>
      </c>
      <c r="B3453" s="142"/>
      <c r="D3453" s="149"/>
      <c r="E3453" s="149"/>
      <c r="F3453" s="144"/>
      <c r="G3453" s="289"/>
      <c r="H3453" s="185" t="s">
        <v>1861</v>
      </c>
      <c r="I3453" s="147"/>
    </row>
    <row r="3454" customFormat="false" ht="15.75" hidden="false" customHeight="true" outlineLevel="0" collapsed="false">
      <c r="B3454" s="142"/>
      <c r="D3454" s="149"/>
      <c r="E3454" s="176"/>
      <c r="F3454" s="177"/>
      <c r="G3454" s="359"/>
      <c r="H3454" s="185" t="n">
        <v>4</v>
      </c>
      <c r="I3454" s="147"/>
    </row>
    <row r="3455" customFormat="false" ht="15.75" hidden="false" customHeight="true" outlineLevel="0" collapsed="false">
      <c r="B3455" s="142"/>
      <c r="D3455" s="149"/>
      <c r="E3455" s="176"/>
      <c r="F3455" s="161" t="s">
        <v>24</v>
      </c>
      <c r="G3455" s="363"/>
      <c r="H3455" s="364" t="n">
        <f aca="false">SUM(H3454)</f>
        <v>4</v>
      </c>
      <c r="I3455" s="147"/>
    </row>
    <row r="3456" customFormat="false" ht="15.75" hidden="false" customHeight="true" outlineLevel="0" collapsed="false">
      <c r="B3456" s="142"/>
      <c r="D3456" s="149"/>
      <c r="E3456" s="149"/>
      <c r="F3456" s="144"/>
      <c r="G3456" s="289"/>
      <c r="H3456" s="287"/>
      <c r="I3456" s="147"/>
    </row>
    <row r="3457" customFormat="false" ht="51" hidden="false" customHeight="true" outlineLevel="0" collapsed="false">
      <c r="A3457" s="150" t="s">
        <v>945</v>
      </c>
      <c r="B3457" s="231" t="s">
        <v>1864</v>
      </c>
      <c r="C3457" s="382" t="s">
        <v>1364</v>
      </c>
      <c r="D3457" s="385" t="n">
        <f aca="false">H3460</f>
        <v>86</v>
      </c>
      <c r="E3457" s="149"/>
      <c r="F3457" s="144"/>
      <c r="G3457" s="289"/>
      <c r="H3457" s="287"/>
      <c r="I3457" s="147"/>
    </row>
    <row r="3458" customFormat="false" ht="15.75" hidden="false" customHeight="true" outlineLevel="0" collapsed="false">
      <c r="A3458" s="142" t="s">
        <v>1156</v>
      </c>
      <c r="B3458" s="142"/>
      <c r="D3458" s="149"/>
      <c r="E3458" s="149"/>
      <c r="F3458" s="144"/>
      <c r="G3458" s="289"/>
      <c r="H3458" s="185" t="s">
        <v>1861</v>
      </c>
      <c r="I3458" s="147"/>
    </row>
    <row r="3459" customFormat="false" ht="15.75" hidden="false" customHeight="true" outlineLevel="0" collapsed="false">
      <c r="B3459" s="142"/>
      <c r="D3459" s="149"/>
      <c r="E3459" s="176"/>
      <c r="F3459" s="177"/>
      <c r="G3459" s="359"/>
      <c r="H3459" s="185" t="n">
        <v>86</v>
      </c>
      <c r="I3459" s="147"/>
    </row>
    <row r="3460" customFormat="false" ht="15.75" hidden="false" customHeight="true" outlineLevel="0" collapsed="false">
      <c r="B3460" s="142"/>
      <c r="D3460" s="149"/>
      <c r="E3460" s="176"/>
      <c r="F3460" s="161" t="s">
        <v>24</v>
      </c>
      <c r="G3460" s="363"/>
      <c r="H3460" s="364" t="n">
        <f aca="false">SUM(H3459)</f>
        <v>86</v>
      </c>
      <c r="I3460" s="147"/>
    </row>
    <row r="3461" customFormat="false" ht="15.75" hidden="false" customHeight="true" outlineLevel="0" collapsed="false">
      <c r="B3461" s="142"/>
      <c r="D3461" s="149"/>
      <c r="E3461" s="149"/>
      <c r="F3461" s="144"/>
      <c r="G3461" s="289"/>
      <c r="H3461" s="287"/>
      <c r="I3461" s="147"/>
    </row>
    <row r="3462" customFormat="false" ht="40.5" hidden="false" customHeight="true" outlineLevel="0" collapsed="false">
      <c r="A3462" s="150" t="s">
        <v>948</v>
      </c>
      <c r="B3462" s="168" t="s">
        <v>949</v>
      </c>
      <c r="C3462" s="382" t="s">
        <v>1364</v>
      </c>
      <c r="D3462" s="385" t="n">
        <f aca="false">H3465</f>
        <v>27</v>
      </c>
      <c r="E3462" s="149"/>
      <c r="F3462" s="144"/>
      <c r="G3462" s="289"/>
      <c r="H3462" s="287"/>
      <c r="I3462" s="147"/>
    </row>
    <row r="3463" customFormat="false" ht="15.75" hidden="false" customHeight="true" outlineLevel="0" collapsed="false">
      <c r="A3463" s="142" t="s">
        <v>1156</v>
      </c>
      <c r="B3463" s="142"/>
      <c r="D3463" s="149"/>
      <c r="E3463" s="149"/>
      <c r="F3463" s="144"/>
      <c r="G3463" s="289"/>
      <c r="H3463" s="185" t="s">
        <v>1861</v>
      </c>
      <c r="I3463" s="147"/>
    </row>
    <row r="3464" customFormat="false" ht="15.75" hidden="false" customHeight="true" outlineLevel="0" collapsed="false">
      <c r="B3464" s="142"/>
      <c r="D3464" s="149"/>
      <c r="E3464" s="176"/>
      <c r="F3464" s="177"/>
      <c r="G3464" s="359"/>
      <c r="H3464" s="185" t="n">
        <v>27</v>
      </c>
      <c r="I3464" s="147"/>
    </row>
    <row r="3465" customFormat="false" ht="15.75" hidden="false" customHeight="true" outlineLevel="0" collapsed="false">
      <c r="B3465" s="142"/>
      <c r="D3465" s="149"/>
      <c r="E3465" s="176"/>
      <c r="F3465" s="161" t="s">
        <v>24</v>
      </c>
      <c r="G3465" s="363"/>
      <c r="H3465" s="364" t="n">
        <f aca="false">SUM(H3464)</f>
        <v>27</v>
      </c>
      <c r="I3465" s="147"/>
    </row>
    <row r="3466" customFormat="false" ht="15.75" hidden="false" customHeight="true" outlineLevel="0" collapsed="false">
      <c r="B3466" s="142"/>
      <c r="D3466" s="149"/>
      <c r="E3466" s="149"/>
      <c r="F3466" s="144"/>
      <c r="G3466" s="289"/>
      <c r="H3466" s="287"/>
      <c r="I3466" s="147"/>
    </row>
    <row r="3467" customFormat="false" ht="43.5" hidden="false" customHeight="true" outlineLevel="0" collapsed="false">
      <c r="A3467" s="150" t="s">
        <v>950</v>
      </c>
      <c r="B3467" s="231" t="s">
        <v>1865</v>
      </c>
      <c r="C3467" s="382" t="s">
        <v>1364</v>
      </c>
      <c r="D3467" s="385" t="n">
        <f aca="false">H3470</f>
        <v>7</v>
      </c>
      <c r="E3467" s="149"/>
      <c r="F3467" s="144"/>
      <c r="G3467" s="289"/>
      <c r="H3467" s="287"/>
      <c r="I3467" s="147"/>
    </row>
    <row r="3468" customFormat="false" ht="15.75" hidden="false" customHeight="true" outlineLevel="0" collapsed="false">
      <c r="A3468" s="142" t="s">
        <v>1156</v>
      </c>
      <c r="B3468" s="142"/>
      <c r="D3468" s="149"/>
      <c r="E3468" s="149"/>
      <c r="F3468" s="144"/>
      <c r="G3468" s="289"/>
      <c r="H3468" s="185" t="s">
        <v>1861</v>
      </c>
      <c r="I3468" s="147"/>
    </row>
    <row r="3469" customFormat="false" ht="15.75" hidden="false" customHeight="true" outlineLevel="0" collapsed="false">
      <c r="B3469" s="142"/>
      <c r="D3469" s="149"/>
      <c r="E3469" s="176"/>
      <c r="F3469" s="177"/>
      <c r="G3469" s="359"/>
      <c r="H3469" s="185" t="n">
        <v>7</v>
      </c>
      <c r="I3469" s="147"/>
    </row>
    <row r="3470" customFormat="false" ht="15.75" hidden="false" customHeight="true" outlineLevel="0" collapsed="false">
      <c r="B3470" s="142"/>
      <c r="D3470" s="149"/>
      <c r="E3470" s="176"/>
      <c r="F3470" s="161" t="s">
        <v>24</v>
      </c>
      <c r="G3470" s="363"/>
      <c r="H3470" s="364" t="n">
        <f aca="false">SUM(H3469)</f>
        <v>7</v>
      </c>
      <c r="I3470" s="147"/>
    </row>
    <row r="3471" customFormat="false" ht="15.75" hidden="false" customHeight="true" outlineLevel="0" collapsed="false">
      <c r="B3471" s="142"/>
      <c r="D3471" s="149"/>
      <c r="E3471" s="149"/>
      <c r="F3471" s="144"/>
      <c r="G3471" s="289"/>
      <c r="H3471" s="287"/>
      <c r="I3471" s="147"/>
    </row>
    <row r="3472" customFormat="false" ht="15.75" hidden="false" customHeight="true" outlineLevel="0" collapsed="false">
      <c r="A3472" s="150" t="s">
        <v>952</v>
      </c>
      <c r="B3472" s="231" t="s">
        <v>1866</v>
      </c>
      <c r="C3472" s="382" t="s">
        <v>1364</v>
      </c>
      <c r="D3472" s="385" t="n">
        <f aca="false">H3475</f>
        <v>5</v>
      </c>
      <c r="E3472" s="149"/>
      <c r="F3472" s="144"/>
      <c r="G3472" s="289"/>
      <c r="H3472" s="287"/>
      <c r="I3472" s="147"/>
    </row>
    <row r="3473" customFormat="false" ht="15.75" hidden="false" customHeight="true" outlineLevel="0" collapsed="false">
      <c r="A3473" s="142" t="s">
        <v>1156</v>
      </c>
      <c r="B3473" s="142"/>
      <c r="D3473" s="149"/>
      <c r="E3473" s="149"/>
      <c r="F3473" s="144"/>
      <c r="G3473" s="289"/>
      <c r="H3473" s="185" t="s">
        <v>1861</v>
      </c>
      <c r="I3473" s="147"/>
    </row>
    <row r="3474" customFormat="false" ht="15.75" hidden="false" customHeight="true" outlineLevel="0" collapsed="false">
      <c r="B3474" s="142"/>
      <c r="D3474" s="149"/>
      <c r="E3474" s="176"/>
      <c r="F3474" s="177"/>
      <c r="G3474" s="359"/>
      <c r="H3474" s="185" t="n">
        <v>5</v>
      </c>
      <c r="I3474" s="147"/>
    </row>
    <row r="3475" customFormat="false" ht="15.75" hidden="false" customHeight="true" outlineLevel="0" collapsed="false">
      <c r="B3475" s="142"/>
      <c r="D3475" s="149"/>
      <c r="E3475" s="176"/>
      <c r="F3475" s="161" t="s">
        <v>24</v>
      </c>
      <c r="G3475" s="363"/>
      <c r="H3475" s="364" t="n">
        <f aca="false">SUM(H3474)</f>
        <v>5</v>
      </c>
      <c r="I3475" s="147"/>
    </row>
    <row r="3476" customFormat="false" ht="15.75" hidden="false" customHeight="true" outlineLevel="0" collapsed="false">
      <c r="B3476" s="142"/>
      <c r="D3476" s="149"/>
      <c r="E3476" s="176"/>
      <c r="F3476" s="161"/>
      <c r="G3476" s="363"/>
      <c r="H3476" s="364"/>
      <c r="I3476" s="147"/>
    </row>
    <row r="3477" customFormat="false" ht="15.75" hidden="false" customHeight="true" outlineLevel="0" collapsed="false">
      <c r="A3477" s="150" t="s">
        <v>953</v>
      </c>
      <c r="B3477" s="231" t="s">
        <v>954</v>
      </c>
      <c r="C3477" s="382" t="s">
        <v>1364</v>
      </c>
      <c r="D3477" s="385" t="n">
        <f aca="false">H3480</f>
        <v>67</v>
      </c>
      <c r="E3477" s="149"/>
      <c r="F3477" s="144"/>
      <c r="G3477" s="289"/>
      <c r="H3477" s="287"/>
      <c r="I3477" s="147"/>
    </row>
    <row r="3478" customFormat="false" ht="15.75" hidden="false" customHeight="true" outlineLevel="0" collapsed="false">
      <c r="A3478" s="142" t="s">
        <v>1156</v>
      </c>
      <c r="B3478" s="142"/>
      <c r="D3478" s="149"/>
      <c r="E3478" s="149"/>
      <c r="F3478" s="144"/>
      <c r="G3478" s="289"/>
      <c r="H3478" s="185" t="s">
        <v>1861</v>
      </c>
      <c r="I3478" s="147"/>
    </row>
    <row r="3479" customFormat="false" ht="15.75" hidden="false" customHeight="true" outlineLevel="0" collapsed="false">
      <c r="B3479" s="142"/>
      <c r="D3479" s="149"/>
      <c r="E3479" s="176"/>
      <c r="F3479" s="177"/>
      <c r="G3479" s="359"/>
      <c r="H3479" s="185" t="n">
        <v>67</v>
      </c>
      <c r="I3479" s="147"/>
    </row>
    <row r="3480" customFormat="false" ht="15.75" hidden="false" customHeight="true" outlineLevel="0" collapsed="false">
      <c r="B3480" s="142"/>
      <c r="D3480" s="149"/>
      <c r="E3480" s="176"/>
      <c r="F3480" s="161" t="s">
        <v>24</v>
      </c>
      <c r="G3480" s="363"/>
      <c r="H3480" s="364" t="n">
        <f aca="false">SUM(H3479)</f>
        <v>67</v>
      </c>
      <c r="I3480" s="147"/>
    </row>
    <row r="3481" customFormat="false" ht="15" hidden="false" customHeight="false" outlineLevel="0" collapsed="false">
      <c r="B3481" s="142"/>
      <c r="D3481" s="149"/>
      <c r="E3481" s="176"/>
      <c r="F3481" s="161"/>
      <c r="G3481" s="363"/>
      <c r="H3481" s="364"/>
      <c r="I3481" s="147"/>
    </row>
    <row r="3482" customFormat="false" ht="36" hidden="false" customHeight="true" outlineLevel="0" collapsed="false">
      <c r="A3482" s="150" t="s">
        <v>955</v>
      </c>
      <c r="B3482" s="168" t="s">
        <v>956</v>
      </c>
      <c r="C3482" s="382" t="s">
        <v>1364</v>
      </c>
      <c r="D3482" s="385" t="n">
        <f aca="false">H3485</f>
        <v>8</v>
      </c>
      <c r="E3482" s="149"/>
      <c r="F3482" s="144"/>
      <c r="G3482" s="289"/>
      <c r="H3482" s="287" t="s">
        <v>1803</v>
      </c>
      <c r="I3482" s="147"/>
    </row>
    <row r="3483" customFormat="false" ht="15.75" hidden="false" customHeight="true" outlineLevel="0" collapsed="false">
      <c r="A3483" s="142" t="s">
        <v>1156</v>
      </c>
      <c r="B3483" s="142"/>
      <c r="D3483" s="149"/>
      <c r="E3483" s="149"/>
      <c r="F3483" s="144"/>
      <c r="G3483" s="289"/>
      <c r="H3483" s="185" t="s">
        <v>1861</v>
      </c>
      <c r="I3483" s="147"/>
    </row>
    <row r="3484" customFormat="false" ht="15.75" hidden="false" customHeight="true" outlineLevel="0" collapsed="false">
      <c r="B3484" s="142"/>
      <c r="D3484" s="149"/>
      <c r="E3484" s="176"/>
      <c r="F3484" s="177"/>
      <c r="G3484" s="359"/>
      <c r="H3484" s="185" t="n">
        <v>8</v>
      </c>
      <c r="I3484" s="147"/>
    </row>
    <row r="3485" customFormat="false" ht="15.75" hidden="false" customHeight="true" outlineLevel="0" collapsed="false">
      <c r="B3485" s="142"/>
      <c r="D3485" s="149"/>
      <c r="E3485" s="176"/>
      <c r="F3485" s="161" t="s">
        <v>24</v>
      </c>
      <c r="G3485" s="363"/>
      <c r="H3485" s="364" t="n">
        <f aca="false">SUM(H3484)</f>
        <v>8</v>
      </c>
      <c r="I3485" s="147"/>
    </row>
    <row r="3486" customFormat="false" ht="15" hidden="false" customHeight="false" outlineLevel="0" collapsed="false">
      <c r="B3486" s="231"/>
      <c r="D3486" s="149"/>
      <c r="E3486" s="176"/>
      <c r="F3486" s="161"/>
      <c r="G3486" s="363"/>
      <c r="H3486" s="364"/>
      <c r="I3486" s="147"/>
    </row>
    <row r="3487" customFormat="false" ht="32.25" hidden="false" customHeight="true" outlineLevel="0" collapsed="false">
      <c r="A3487" s="150" t="s">
        <v>957</v>
      </c>
      <c r="B3487" s="231" t="s">
        <v>958</v>
      </c>
      <c r="C3487" s="382" t="s">
        <v>1364</v>
      </c>
      <c r="D3487" s="385" t="n">
        <f aca="false">H3490</f>
        <v>41</v>
      </c>
      <c r="E3487" s="149"/>
      <c r="F3487" s="144"/>
      <c r="G3487" s="289"/>
      <c r="H3487" s="287"/>
      <c r="I3487" s="147"/>
    </row>
    <row r="3488" customFormat="false" ht="15.75" hidden="false" customHeight="true" outlineLevel="0" collapsed="false">
      <c r="A3488" s="142" t="s">
        <v>1156</v>
      </c>
      <c r="B3488" s="142"/>
      <c r="D3488" s="149"/>
      <c r="E3488" s="149"/>
      <c r="F3488" s="144"/>
      <c r="G3488" s="289"/>
      <c r="H3488" s="185" t="s">
        <v>1861</v>
      </c>
      <c r="I3488" s="147"/>
    </row>
    <row r="3489" customFormat="false" ht="15.75" hidden="false" customHeight="true" outlineLevel="0" collapsed="false">
      <c r="B3489" s="142"/>
      <c r="D3489" s="149"/>
      <c r="E3489" s="176"/>
      <c r="F3489" s="177"/>
      <c r="G3489" s="359"/>
      <c r="H3489" s="185" t="n">
        <v>41</v>
      </c>
      <c r="I3489" s="147"/>
    </row>
    <row r="3490" customFormat="false" ht="15.75" hidden="false" customHeight="true" outlineLevel="0" collapsed="false">
      <c r="B3490" s="142"/>
      <c r="D3490" s="149"/>
      <c r="E3490" s="176"/>
      <c r="F3490" s="161" t="s">
        <v>24</v>
      </c>
      <c r="G3490" s="363"/>
      <c r="H3490" s="364" t="n">
        <f aca="false">SUM(H3489)</f>
        <v>41</v>
      </c>
      <c r="I3490" s="147"/>
    </row>
    <row r="3491" customFormat="false" ht="15.75" hidden="false" customHeight="true" outlineLevel="0" collapsed="false">
      <c r="B3491" s="142"/>
      <c r="D3491" s="149"/>
      <c r="E3491" s="149"/>
      <c r="F3491" s="144"/>
      <c r="G3491" s="289"/>
      <c r="H3491" s="287"/>
      <c r="I3491" s="147"/>
    </row>
    <row r="3492" customFormat="false" ht="34.5" hidden="false" customHeight="true" outlineLevel="0" collapsed="false">
      <c r="A3492" s="150" t="s">
        <v>959</v>
      </c>
      <c r="B3492" s="231" t="s">
        <v>960</v>
      </c>
      <c r="C3492" s="382" t="s">
        <v>1364</v>
      </c>
      <c r="D3492" s="385" t="n">
        <f aca="false">H3495</f>
        <v>6</v>
      </c>
      <c r="E3492" s="149"/>
      <c r="F3492" s="144"/>
      <c r="G3492" s="289"/>
      <c r="H3492" s="287"/>
      <c r="I3492" s="147"/>
    </row>
    <row r="3493" customFormat="false" ht="15.75" hidden="false" customHeight="true" outlineLevel="0" collapsed="false">
      <c r="A3493" s="142" t="s">
        <v>1156</v>
      </c>
      <c r="B3493" s="142"/>
      <c r="D3493" s="149"/>
      <c r="E3493" s="149"/>
      <c r="F3493" s="144"/>
      <c r="G3493" s="289"/>
      <c r="H3493" s="185" t="s">
        <v>1861</v>
      </c>
      <c r="I3493" s="147"/>
    </row>
    <row r="3494" customFormat="false" ht="15.75" hidden="false" customHeight="true" outlineLevel="0" collapsed="false">
      <c r="B3494" s="142"/>
      <c r="D3494" s="149"/>
      <c r="E3494" s="176"/>
      <c r="F3494" s="177"/>
      <c r="G3494" s="359"/>
      <c r="H3494" s="185" t="n">
        <v>6</v>
      </c>
      <c r="I3494" s="147"/>
    </row>
    <row r="3495" customFormat="false" ht="15.75" hidden="false" customHeight="true" outlineLevel="0" collapsed="false">
      <c r="B3495" s="142"/>
      <c r="D3495" s="149"/>
      <c r="E3495" s="176"/>
      <c r="F3495" s="161" t="s">
        <v>24</v>
      </c>
      <c r="G3495" s="363"/>
      <c r="H3495" s="364" t="n">
        <f aca="false">SUM(H3494)</f>
        <v>6</v>
      </c>
      <c r="I3495" s="147"/>
    </row>
    <row r="3496" customFormat="false" ht="15" hidden="false" customHeight="false" outlineLevel="0" collapsed="false">
      <c r="B3496" s="142"/>
      <c r="D3496" s="149"/>
      <c r="E3496" s="149"/>
      <c r="F3496" s="144"/>
      <c r="G3496" s="289"/>
      <c r="H3496" s="287"/>
      <c r="I3496" s="147"/>
    </row>
    <row r="3497" customFormat="false" ht="39.75" hidden="false" customHeight="true" outlineLevel="0" collapsed="false">
      <c r="A3497" s="150" t="s">
        <v>961</v>
      </c>
      <c r="B3497" s="231" t="s">
        <v>962</v>
      </c>
      <c r="C3497" s="382" t="s">
        <v>1364</v>
      </c>
      <c r="D3497" s="385" t="n">
        <f aca="false">H3500</f>
        <v>2</v>
      </c>
      <c r="E3497" s="149"/>
      <c r="F3497" s="144"/>
      <c r="G3497" s="289"/>
      <c r="H3497" s="287"/>
      <c r="I3497" s="147"/>
    </row>
    <row r="3498" customFormat="false" ht="15.75" hidden="false" customHeight="true" outlineLevel="0" collapsed="false">
      <c r="A3498" s="142" t="s">
        <v>1156</v>
      </c>
      <c r="B3498" s="142"/>
      <c r="D3498" s="149"/>
      <c r="E3498" s="149"/>
      <c r="F3498" s="144"/>
      <c r="G3498" s="289"/>
      <c r="H3498" s="185" t="s">
        <v>1861</v>
      </c>
      <c r="I3498" s="147"/>
    </row>
    <row r="3499" customFormat="false" ht="15.75" hidden="false" customHeight="true" outlineLevel="0" collapsed="false">
      <c r="B3499" s="142"/>
      <c r="D3499" s="149"/>
      <c r="E3499" s="176"/>
      <c r="F3499" s="177"/>
      <c r="G3499" s="359"/>
      <c r="H3499" s="185" t="n">
        <v>2</v>
      </c>
      <c r="I3499" s="147"/>
    </row>
    <row r="3500" customFormat="false" ht="15.75" hidden="false" customHeight="true" outlineLevel="0" collapsed="false">
      <c r="B3500" s="142"/>
      <c r="D3500" s="149"/>
      <c r="E3500" s="176"/>
      <c r="F3500" s="161" t="s">
        <v>24</v>
      </c>
      <c r="G3500" s="363"/>
      <c r="H3500" s="364" t="n">
        <f aca="false">SUM(H3499)</f>
        <v>2</v>
      </c>
      <c r="I3500" s="147"/>
    </row>
    <row r="3501" customFormat="false" ht="15.75" hidden="false" customHeight="true" outlineLevel="0" collapsed="false">
      <c r="B3501" s="142"/>
      <c r="D3501" s="149"/>
      <c r="E3501" s="149"/>
      <c r="F3501" s="144"/>
      <c r="G3501" s="289"/>
      <c r="H3501" s="287"/>
      <c r="I3501" s="147"/>
    </row>
    <row r="3502" customFormat="false" ht="35.25" hidden="false" customHeight="true" outlineLevel="0" collapsed="false">
      <c r="A3502" s="150" t="s">
        <v>963</v>
      </c>
      <c r="B3502" s="231" t="s">
        <v>964</v>
      </c>
      <c r="C3502" s="382" t="s">
        <v>1364</v>
      </c>
      <c r="D3502" s="385" t="n">
        <f aca="false">H3505</f>
        <v>6</v>
      </c>
      <c r="E3502" s="149"/>
      <c r="F3502" s="144"/>
      <c r="G3502" s="289"/>
      <c r="H3502" s="287"/>
      <c r="I3502" s="147"/>
    </row>
    <row r="3503" customFormat="false" ht="15.75" hidden="false" customHeight="true" outlineLevel="0" collapsed="false">
      <c r="A3503" s="142" t="s">
        <v>1156</v>
      </c>
      <c r="B3503" s="142"/>
      <c r="D3503" s="149"/>
      <c r="E3503" s="149"/>
      <c r="F3503" s="144"/>
      <c r="G3503" s="289"/>
      <c r="H3503" s="185" t="s">
        <v>1861</v>
      </c>
      <c r="I3503" s="147"/>
    </row>
    <row r="3504" customFormat="false" ht="15.75" hidden="false" customHeight="true" outlineLevel="0" collapsed="false">
      <c r="B3504" s="142"/>
      <c r="D3504" s="149"/>
      <c r="E3504" s="176"/>
      <c r="F3504" s="177"/>
      <c r="G3504" s="359"/>
      <c r="H3504" s="185" t="n">
        <v>6</v>
      </c>
      <c r="I3504" s="147"/>
    </row>
    <row r="3505" customFormat="false" ht="15.75" hidden="false" customHeight="true" outlineLevel="0" collapsed="false">
      <c r="B3505" s="142"/>
      <c r="D3505" s="149"/>
      <c r="E3505" s="176"/>
      <c r="F3505" s="161" t="s">
        <v>24</v>
      </c>
      <c r="G3505" s="363"/>
      <c r="H3505" s="364" t="n">
        <f aca="false">SUM(H3504)</f>
        <v>6</v>
      </c>
      <c r="I3505" s="147"/>
    </row>
    <row r="3506" customFormat="false" ht="15.75" hidden="false" customHeight="true" outlineLevel="0" collapsed="false">
      <c r="B3506" s="142"/>
      <c r="D3506" s="149"/>
      <c r="E3506" s="149"/>
      <c r="F3506" s="144"/>
      <c r="G3506" s="289"/>
      <c r="H3506" s="287"/>
      <c r="I3506" s="147"/>
    </row>
    <row r="3507" customFormat="false" ht="41.25" hidden="false" customHeight="true" outlineLevel="0" collapsed="false">
      <c r="A3507" s="150" t="s">
        <v>965</v>
      </c>
      <c r="B3507" s="231" t="s">
        <v>1867</v>
      </c>
      <c r="C3507" s="382" t="s">
        <v>1364</v>
      </c>
      <c r="D3507" s="385" t="n">
        <f aca="false">H3510</f>
        <v>2</v>
      </c>
      <c r="E3507" s="149"/>
      <c r="F3507" s="144"/>
      <c r="G3507" s="289"/>
      <c r="H3507" s="287"/>
      <c r="I3507" s="147"/>
    </row>
    <row r="3508" customFormat="false" ht="15.75" hidden="false" customHeight="true" outlineLevel="0" collapsed="false">
      <c r="A3508" s="142" t="s">
        <v>1156</v>
      </c>
      <c r="B3508" s="142"/>
      <c r="D3508" s="149"/>
      <c r="E3508" s="149"/>
      <c r="F3508" s="144"/>
      <c r="G3508" s="289"/>
      <c r="H3508" s="185" t="s">
        <v>1861</v>
      </c>
      <c r="I3508" s="147"/>
    </row>
    <row r="3509" customFormat="false" ht="15.75" hidden="false" customHeight="true" outlineLevel="0" collapsed="false">
      <c r="B3509" s="142"/>
      <c r="D3509" s="149"/>
      <c r="E3509" s="176"/>
      <c r="F3509" s="177"/>
      <c r="G3509" s="359"/>
      <c r="H3509" s="185" t="n">
        <v>2</v>
      </c>
      <c r="I3509" s="147"/>
    </row>
    <row r="3510" customFormat="false" ht="15.75" hidden="false" customHeight="true" outlineLevel="0" collapsed="false">
      <c r="B3510" s="142"/>
      <c r="D3510" s="149"/>
      <c r="E3510" s="176"/>
      <c r="F3510" s="161" t="s">
        <v>24</v>
      </c>
      <c r="G3510" s="363"/>
      <c r="H3510" s="364" t="n">
        <f aca="false">SUM(H3509)</f>
        <v>2</v>
      </c>
      <c r="I3510" s="147"/>
    </row>
    <row r="3511" customFormat="false" ht="15.75" hidden="false" customHeight="true" outlineLevel="0" collapsed="false">
      <c r="B3511" s="142"/>
      <c r="D3511" s="149"/>
      <c r="E3511" s="149"/>
      <c r="F3511" s="144"/>
      <c r="G3511" s="289"/>
      <c r="H3511" s="287"/>
      <c r="I3511" s="147"/>
    </row>
    <row r="3512" customFormat="false" ht="60" hidden="false" customHeight="true" outlineLevel="0" collapsed="false">
      <c r="A3512" s="150" t="s">
        <v>967</v>
      </c>
      <c r="B3512" s="168" t="s">
        <v>968</v>
      </c>
      <c r="C3512" s="382" t="s">
        <v>1364</v>
      </c>
      <c r="D3512" s="385" t="n">
        <f aca="false">H3515</f>
        <v>1</v>
      </c>
      <c r="E3512" s="149"/>
      <c r="F3512" s="144"/>
      <c r="G3512" s="289"/>
      <c r="H3512" s="287"/>
      <c r="I3512" s="147"/>
    </row>
    <row r="3513" customFormat="false" ht="15.75" hidden="false" customHeight="true" outlineLevel="0" collapsed="false">
      <c r="A3513" s="142" t="s">
        <v>1156</v>
      </c>
      <c r="B3513" s="142"/>
      <c r="D3513" s="149"/>
      <c r="E3513" s="149"/>
      <c r="F3513" s="144"/>
      <c r="G3513" s="289"/>
      <c r="H3513" s="185" t="s">
        <v>1861</v>
      </c>
      <c r="I3513" s="147"/>
    </row>
    <row r="3514" customFormat="false" ht="15.75" hidden="false" customHeight="true" outlineLevel="0" collapsed="false">
      <c r="B3514" s="142"/>
      <c r="D3514" s="149"/>
      <c r="E3514" s="176"/>
      <c r="F3514" s="177"/>
      <c r="G3514" s="359"/>
      <c r="H3514" s="185" t="n">
        <v>1</v>
      </c>
      <c r="I3514" s="147"/>
    </row>
    <row r="3515" customFormat="false" ht="15.75" hidden="false" customHeight="true" outlineLevel="0" collapsed="false">
      <c r="A3515" s="142" t="s">
        <v>969</v>
      </c>
      <c r="B3515" s="425" t="s">
        <v>970</v>
      </c>
      <c r="D3515" s="149"/>
      <c r="E3515" s="176"/>
      <c r="F3515" s="161" t="s">
        <v>24</v>
      </c>
      <c r="G3515" s="363"/>
      <c r="H3515" s="364" t="n">
        <f aca="false">SUM(H3514)</f>
        <v>1</v>
      </c>
      <c r="I3515" s="147"/>
    </row>
    <row r="3516" customFormat="false" ht="15.75" hidden="false" customHeight="true" outlineLevel="0" collapsed="false">
      <c r="B3516" s="142"/>
      <c r="D3516" s="149"/>
      <c r="E3516" s="176"/>
      <c r="F3516" s="177"/>
      <c r="G3516" s="359"/>
      <c r="H3516" s="185"/>
      <c r="I3516" s="147"/>
    </row>
    <row r="3517" customFormat="false" ht="45" hidden="false" customHeight="true" outlineLevel="0" collapsed="false">
      <c r="A3517" s="142" t="s">
        <v>971</v>
      </c>
      <c r="B3517" s="231" t="s">
        <v>972</v>
      </c>
      <c r="C3517" s="382" t="s">
        <v>1364</v>
      </c>
      <c r="D3517" s="385" t="n">
        <f aca="false">H3521</f>
        <v>6</v>
      </c>
      <c r="E3517" s="149"/>
      <c r="F3517" s="144"/>
      <c r="G3517" s="289"/>
      <c r="H3517" s="287"/>
      <c r="I3517" s="147"/>
    </row>
    <row r="3518" customFormat="false" ht="15.75" hidden="false" customHeight="true" outlineLevel="0" collapsed="false">
      <c r="A3518" s="142" t="s">
        <v>1156</v>
      </c>
      <c r="B3518" s="142"/>
      <c r="D3518" s="149"/>
      <c r="E3518" s="149"/>
      <c r="F3518" s="144"/>
      <c r="G3518" s="289"/>
      <c r="H3518" s="185" t="s">
        <v>1861</v>
      </c>
      <c r="I3518" s="147"/>
    </row>
    <row r="3519" customFormat="false" ht="15.75" hidden="false" customHeight="true" outlineLevel="0" collapsed="false">
      <c r="A3519" s="142" t="s">
        <v>1782</v>
      </c>
      <c r="B3519" s="142"/>
      <c r="D3519" s="149"/>
      <c r="E3519" s="149"/>
      <c r="F3519" s="144"/>
      <c r="G3519" s="289"/>
      <c r="H3519" s="185" t="n">
        <v>2</v>
      </c>
      <c r="I3519" s="147"/>
    </row>
    <row r="3520" customFormat="false" ht="15.75" hidden="false" customHeight="true" outlineLevel="0" collapsed="false">
      <c r="A3520" s="142" t="s">
        <v>1783</v>
      </c>
      <c r="B3520" s="142"/>
      <c r="D3520" s="149"/>
      <c r="E3520" s="176"/>
      <c r="F3520" s="177"/>
      <c r="G3520" s="359"/>
      <c r="H3520" s="185" t="n">
        <v>4</v>
      </c>
      <c r="I3520" s="147"/>
    </row>
    <row r="3521" customFormat="false" ht="15.75" hidden="false" customHeight="true" outlineLevel="0" collapsed="false">
      <c r="B3521" s="142"/>
      <c r="D3521" s="149"/>
      <c r="E3521" s="176"/>
      <c r="F3521" s="161" t="s">
        <v>24</v>
      </c>
      <c r="G3521" s="363"/>
      <c r="H3521" s="364" t="n">
        <f aca="false">SUM(H3519:H3520)</f>
        <v>6</v>
      </c>
      <c r="I3521" s="147"/>
    </row>
    <row r="3522" customFormat="false" ht="15.75" hidden="false" customHeight="true" outlineLevel="0" collapsed="false">
      <c r="B3522" s="142"/>
      <c r="D3522" s="149"/>
      <c r="E3522" s="176"/>
      <c r="F3522" s="177"/>
      <c r="G3522" s="359"/>
      <c r="H3522" s="185"/>
      <c r="I3522" s="147"/>
    </row>
    <row r="3523" customFormat="false" ht="40.5" hidden="false" customHeight="true" outlineLevel="0" collapsed="false">
      <c r="A3523" s="142" t="s">
        <v>973</v>
      </c>
      <c r="B3523" s="231" t="s">
        <v>974</v>
      </c>
      <c r="C3523" s="382" t="s">
        <v>1364</v>
      </c>
      <c r="D3523" s="385" t="n">
        <f aca="false">H3527</f>
        <v>6</v>
      </c>
      <c r="E3523" s="149"/>
      <c r="F3523" s="144"/>
      <c r="G3523" s="289"/>
      <c r="H3523" s="287"/>
      <c r="I3523" s="147"/>
    </row>
    <row r="3524" customFormat="false" ht="15.75" hidden="false" customHeight="true" outlineLevel="0" collapsed="false">
      <c r="A3524" s="142" t="s">
        <v>1156</v>
      </c>
      <c r="B3524" s="142"/>
      <c r="D3524" s="149"/>
      <c r="E3524" s="149"/>
      <c r="F3524" s="144"/>
      <c r="G3524" s="289"/>
      <c r="H3524" s="185" t="s">
        <v>1861</v>
      </c>
      <c r="I3524" s="147"/>
    </row>
    <row r="3525" customFormat="false" ht="15.75" hidden="false" customHeight="true" outlineLevel="0" collapsed="false">
      <c r="A3525" s="142" t="s">
        <v>1782</v>
      </c>
      <c r="B3525" s="142"/>
      <c r="D3525" s="149"/>
      <c r="E3525" s="176"/>
      <c r="F3525" s="177"/>
      <c r="G3525" s="359"/>
      <c r="H3525" s="185" t="n">
        <v>3</v>
      </c>
      <c r="I3525" s="147"/>
    </row>
    <row r="3526" customFormat="false" ht="15.75" hidden="false" customHeight="true" outlineLevel="0" collapsed="false">
      <c r="A3526" s="142" t="s">
        <v>1783</v>
      </c>
      <c r="B3526" s="142"/>
      <c r="D3526" s="149"/>
      <c r="E3526" s="176"/>
      <c r="F3526" s="177"/>
      <c r="G3526" s="359"/>
      <c r="H3526" s="185" t="n">
        <v>3</v>
      </c>
      <c r="I3526" s="147"/>
    </row>
    <row r="3527" customFormat="false" ht="15.75" hidden="false" customHeight="true" outlineLevel="0" collapsed="false">
      <c r="B3527" s="142"/>
      <c r="D3527" s="149"/>
      <c r="E3527" s="176"/>
      <c r="F3527" s="161" t="s">
        <v>24</v>
      </c>
      <c r="G3527" s="363"/>
      <c r="H3527" s="364" t="n">
        <f aca="false">SUM(H3525:H3526)</f>
        <v>6</v>
      </c>
      <c r="I3527" s="147"/>
    </row>
    <row r="3528" customFormat="false" ht="15.75" hidden="false" customHeight="true" outlineLevel="0" collapsed="false">
      <c r="B3528" s="142"/>
      <c r="D3528" s="149"/>
      <c r="E3528" s="176"/>
      <c r="F3528" s="177"/>
      <c r="G3528" s="359"/>
      <c r="H3528" s="185"/>
      <c r="I3528" s="147"/>
    </row>
    <row r="3529" customFormat="false" ht="43.5" hidden="false" customHeight="true" outlineLevel="0" collapsed="false">
      <c r="A3529" s="142" t="s">
        <v>975</v>
      </c>
      <c r="B3529" s="231" t="s">
        <v>976</v>
      </c>
      <c r="C3529" s="382" t="s">
        <v>1364</v>
      </c>
      <c r="D3529" s="385" t="n">
        <f aca="false">H3533</f>
        <v>10</v>
      </c>
      <c r="E3529" s="149"/>
      <c r="F3529" s="144"/>
      <c r="G3529" s="289"/>
      <c r="H3529" s="287"/>
      <c r="I3529" s="147"/>
    </row>
    <row r="3530" customFormat="false" ht="15.75" hidden="false" customHeight="true" outlineLevel="0" collapsed="false">
      <c r="A3530" s="142" t="s">
        <v>1156</v>
      </c>
      <c r="B3530" s="142"/>
      <c r="D3530" s="149"/>
      <c r="E3530" s="149"/>
      <c r="F3530" s="144"/>
      <c r="G3530" s="289"/>
      <c r="H3530" s="185" t="s">
        <v>1861</v>
      </c>
      <c r="I3530" s="147"/>
    </row>
    <row r="3531" customFormat="false" ht="15.75" hidden="false" customHeight="true" outlineLevel="0" collapsed="false">
      <c r="A3531" s="142" t="s">
        <v>1782</v>
      </c>
      <c r="B3531" s="142"/>
      <c r="D3531" s="149"/>
      <c r="E3531" s="149"/>
      <c r="F3531" s="144"/>
      <c r="G3531" s="289"/>
      <c r="H3531" s="185" t="n">
        <v>4</v>
      </c>
      <c r="I3531" s="147"/>
    </row>
    <row r="3532" customFormat="false" ht="15.75" hidden="false" customHeight="true" outlineLevel="0" collapsed="false">
      <c r="A3532" s="142" t="s">
        <v>1783</v>
      </c>
      <c r="B3532" s="142"/>
      <c r="D3532" s="149"/>
      <c r="E3532" s="176"/>
      <c r="F3532" s="177"/>
      <c r="G3532" s="359"/>
      <c r="H3532" s="185" t="n">
        <v>6</v>
      </c>
      <c r="I3532" s="147"/>
    </row>
    <row r="3533" customFormat="false" ht="15.75" hidden="false" customHeight="true" outlineLevel="0" collapsed="false">
      <c r="B3533" s="142"/>
      <c r="D3533" s="149"/>
      <c r="E3533" s="176"/>
      <c r="F3533" s="161" t="s">
        <v>24</v>
      </c>
      <c r="G3533" s="363"/>
      <c r="H3533" s="364" t="n">
        <f aca="false">SUM(H3531:H3532)</f>
        <v>10</v>
      </c>
      <c r="I3533" s="147"/>
    </row>
    <row r="3534" customFormat="false" ht="15.75" hidden="false" customHeight="true" outlineLevel="0" collapsed="false">
      <c r="B3534" s="142"/>
      <c r="D3534" s="149"/>
      <c r="E3534" s="176"/>
      <c r="F3534" s="177"/>
      <c r="G3534" s="359"/>
      <c r="H3534" s="185"/>
      <c r="I3534" s="147"/>
    </row>
    <row r="3535" customFormat="false" ht="37.5" hidden="false" customHeight="true" outlineLevel="0" collapsed="false">
      <c r="A3535" s="142" t="s">
        <v>977</v>
      </c>
      <c r="B3535" s="231" t="s">
        <v>978</v>
      </c>
      <c r="C3535" s="382" t="s">
        <v>1364</v>
      </c>
      <c r="D3535" s="385" t="n">
        <f aca="false">H3539</f>
        <v>7</v>
      </c>
      <c r="E3535" s="149"/>
      <c r="F3535" s="144"/>
      <c r="G3535" s="289"/>
      <c r="H3535" s="287"/>
      <c r="I3535" s="147"/>
    </row>
    <row r="3536" customFormat="false" ht="15.75" hidden="false" customHeight="true" outlineLevel="0" collapsed="false">
      <c r="A3536" s="142" t="s">
        <v>1156</v>
      </c>
      <c r="B3536" s="142"/>
      <c r="D3536" s="149"/>
      <c r="E3536" s="149"/>
      <c r="F3536" s="144"/>
      <c r="G3536" s="289"/>
      <c r="H3536" s="185" t="s">
        <v>1861</v>
      </c>
      <c r="I3536" s="147"/>
    </row>
    <row r="3537" customFormat="false" ht="15.75" hidden="false" customHeight="true" outlineLevel="0" collapsed="false">
      <c r="A3537" s="142" t="s">
        <v>1782</v>
      </c>
      <c r="B3537" s="142"/>
      <c r="D3537" s="149"/>
      <c r="E3537" s="149"/>
      <c r="F3537" s="144"/>
      <c r="G3537" s="289"/>
      <c r="H3537" s="185" t="n">
        <v>5</v>
      </c>
      <c r="I3537" s="147"/>
    </row>
    <row r="3538" customFormat="false" ht="15.75" hidden="false" customHeight="true" outlineLevel="0" collapsed="false">
      <c r="A3538" s="142" t="s">
        <v>1783</v>
      </c>
      <c r="B3538" s="142"/>
      <c r="D3538" s="149"/>
      <c r="E3538" s="176"/>
      <c r="F3538" s="177"/>
      <c r="G3538" s="359"/>
      <c r="H3538" s="185" t="n">
        <v>2</v>
      </c>
      <c r="I3538" s="147"/>
    </row>
    <row r="3539" customFormat="false" ht="15.75" hidden="false" customHeight="true" outlineLevel="0" collapsed="false">
      <c r="B3539" s="142"/>
      <c r="D3539" s="149"/>
      <c r="E3539" s="176"/>
      <c r="F3539" s="161" t="s">
        <v>24</v>
      </c>
      <c r="G3539" s="363"/>
      <c r="H3539" s="364" t="n">
        <f aca="false">SUM(H3537:H3538)</f>
        <v>7</v>
      </c>
      <c r="I3539" s="147"/>
    </row>
    <row r="3540" customFormat="false" ht="15.75" hidden="false" customHeight="true" outlineLevel="0" collapsed="false">
      <c r="B3540" s="142"/>
      <c r="D3540" s="149"/>
      <c r="E3540" s="176"/>
      <c r="F3540" s="177"/>
      <c r="G3540" s="359"/>
      <c r="H3540" s="185"/>
      <c r="I3540" s="147"/>
    </row>
    <row r="3541" customFormat="false" ht="50.25" hidden="false" customHeight="true" outlineLevel="0" collapsed="false">
      <c r="A3541" s="142" t="s">
        <v>979</v>
      </c>
      <c r="B3541" s="142" t="s">
        <v>980</v>
      </c>
      <c r="C3541" s="382" t="s">
        <v>1364</v>
      </c>
      <c r="D3541" s="385" t="n">
        <f aca="false">H3545</f>
        <v>9</v>
      </c>
      <c r="E3541" s="149"/>
      <c r="F3541" s="144"/>
      <c r="G3541" s="289"/>
      <c r="H3541" s="287"/>
      <c r="I3541" s="147"/>
    </row>
    <row r="3542" customFormat="false" ht="15.75" hidden="false" customHeight="true" outlineLevel="0" collapsed="false">
      <c r="A3542" s="142" t="s">
        <v>1156</v>
      </c>
      <c r="B3542" s="142"/>
      <c r="D3542" s="149"/>
      <c r="E3542" s="149"/>
      <c r="F3542" s="144"/>
      <c r="G3542" s="289"/>
      <c r="H3542" s="185" t="s">
        <v>1861</v>
      </c>
      <c r="I3542" s="147"/>
    </row>
    <row r="3543" customFormat="false" ht="15.75" hidden="false" customHeight="true" outlineLevel="0" collapsed="false">
      <c r="A3543" s="142" t="s">
        <v>1782</v>
      </c>
      <c r="B3543" s="142"/>
      <c r="D3543" s="149"/>
      <c r="E3543" s="176"/>
      <c r="F3543" s="177"/>
      <c r="G3543" s="359"/>
      <c r="H3543" s="185" t="n">
        <v>6</v>
      </c>
      <c r="I3543" s="147"/>
    </row>
    <row r="3544" customFormat="false" ht="15.75" hidden="false" customHeight="true" outlineLevel="0" collapsed="false">
      <c r="A3544" s="142" t="s">
        <v>1783</v>
      </c>
      <c r="B3544" s="142"/>
      <c r="D3544" s="149"/>
      <c r="E3544" s="176"/>
      <c r="F3544" s="177"/>
      <c r="G3544" s="359"/>
      <c r="H3544" s="185" t="n">
        <v>3</v>
      </c>
      <c r="I3544" s="147"/>
    </row>
    <row r="3545" customFormat="false" ht="15.75" hidden="false" customHeight="true" outlineLevel="0" collapsed="false">
      <c r="A3545" s="142" t="s">
        <v>1783</v>
      </c>
      <c r="B3545" s="142"/>
      <c r="D3545" s="149"/>
      <c r="E3545" s="176"/>
      <c r="F3545" s="161" t="s">
        <v>24</v>
      </c>
      <c r="G3545" s="363"/>
      <c r="H3545" s="364" t="n">
        <f aca="false">SUM(H3543:H3544)</f>
        <v>9</v>
      </c>
      <c r="I3545" s="147"/>
    </row>
    <row r="3546" customFormat="false" ht="15.75" hidden="false" customHeight="true" outlineLevel="0" collapsed="false">
      <c r="B3546" s="142"/>
      <c r="D3546" s="149"/>
      <c r="E3546" s="176"/>
      <c r="F3546" s="177"/>
      <c r="G3546" s="359"/>
      <c r="H3546" s="185"/>
      <c r="I3546" s="147"/>
    </row>
    <row r="3547" customFormat="false" ht="55.5" hidden="false" customHeight="true" outlineLevel="0" collapsed="false">
      <c r="A3547" s="142" t="s">
        <v>981</v>
      </c>
      <c r="B3547" s="170" t="s">
        <v>982</v>
      </c>
      <c r="C3547" s="382" t="s">
        <v>1364</v>
      </c>
      <c r="D3547" s="385" t="n">
        <f aca="false">H3551</f>
        <v>6</v>
      </c>
      <c r="E3547" s="149"/>
      <c r="F3547" s="144"/>
      <c r="G3547" s="289"/>
      <c r="H3547" s="287"/>
      <c r="I3547" s="147"/>
    </row>
    <row r="3548" customFormat="false" ht="15.75" hidden="false" customHeight="true" outlineLevel="0" collapsed="false">
      <c r="A3548" s="142" t="s">
        <v>1156</v>
      </c>
      <c r="B3548" s="142"/>
      <c r="D3548" s="149"/>
      <c r="E3548" s="149"/>
      <c r="F3548" s="144"/>
      <c r="G3548" s="289"/>
      <c r="H3548" s="185" t="s">
        <v>1861</v>
      </c>
      <c r="I3548" s="147"/>
    </row>
    <row r="3549" customFormat="false" ht="15.75" hidden="false" customHeight="true" outlineLevel="0" collapsed="false">
      <c r="A3549" s="142" t="s">
        <v>1782</v>
      </c>
      <c r="B3549" s="142"/>
      <c r="D3549" s="149"/>
      <c r="E3549" s="176"/>
      <c r="F3549" s="177"/>
      <c r="G3549" s="359"/>
      <c r="H3549" s="185" t="n">
        <v>4</v>
      </c>
      <c r="I3549" s="147"/>
    </row>
    <row r="3550" customFormat="false" ht="15.75" hidden="false" customHeight="true" outlineLevel="0" collapsed="false">
      <c r="A3550" s="142" t="s">
        <v>1783</v>
      </c>
      <c r="B3550" s="142"/>
      <c r="D3550" s="149"/>
      <c r="E3550" s="176"/>
      <c r="F3550" s="177"/>
      <c r="G3550" s="359"/>
      <c r="H3550" s="185" t="n">
        <v>2</v>
      </c>
      <c r="I3550" s="147"/>
    </row>
    <row r="3551" customFormat="false" ht="15.75" hidden="false" customHeight="true" outlineLevel="0" collapsed="false">
      <c r="B3551" s="142"/>
      <c r="D3551" s="149"/>
      <c r="E3551" s="176"/>
      <c r="F3551" s="161" t="s">
        <v>24</v>
      </c>
      <c r="G3551" s="363"/>
      <c r="H3551" s="364" t="n">
        <f aca="false">SUM(H3549:H3550)</f>
        <v>6</v>
      </c>
      <c r="I3551" s="147"/>
    </row>
    <row r="3552" customFormat="false" ht="15.75" hidden="false" customHeight="true" outlineLevel="0" collapsed="false">
      <c r="B3552" s="142"/>
      <c r="D3552" s="149"/>
      <c r="E3552" s="176"/>
      <c r="F3552" s="161"/>
      <c r="G3552" s="363"/>
      <c r="H3552" s="364"/>
      <c r="I3552" s="147"/>
    </row>
    <row r="3553" customFormat="false" ht="15.75" hidden="false" customHeight="true" outlineLevel="0" collapsed="false">
      <c r="A3553" s="142" t="s">
        <v>983</v>
      </c>
      <c r="B3553" s="142" t="s">
        <v>419</v>
      </c>
      <c r="D3553" s="149"/>
      <c r="E3553" s="176"/>
      <c r="F3553" s="161"/>
      <c r="G3553" s="363"/>
      <c r="H3553" s="364"/>
      <c r="I3553" s="147"/>
    </row>
    <row r="3554" customFormat="false" ht="15.75" hidden="false" customHeight="true" outlineLevel="0" collapsed="false">
      <c r="B3554" s="142"/>
      <c r="D3554" s="149"/>
      <c r="E3554" s="176"/>
      <c r="F3554" s="161"/>
      <c r="G3554" s="363"/>
      <c r="H3554" s="364"/>
      <c r="I3554" s="147"/>
    </row>
    <row r="3555" customFormat="false" ht="77.25" hidden="false" customHeight="true" outlineLevel="0" collapsed="false">
      <c r="A3555" s="142" t="s">
        <v>984</v>
      </c>
      <c r="B3555" s="231" t="s">
        <v>985</v>
      </c>
      <c r="C3555" s="382" t="s">
        <v>1364</v>
      </c>
      <c r="D3555" s="385" t="n">
        <f aca="false">H3558</f>
        <v>1</v>
      </c>
      <c r="E3555" s="149"/>
      <c r="F3555" s="144"/>
      <c r="G3555" s="289"/>
      <c r="H3555" s="287"/>
      <c r="I3555" s="147"/>
    </row>
    <row r="3556" customFormat="false" ht="15.75" hidden="false" customHeight="true" outlineLevel="0" collapsed="false">
      <c r="A3556" s="142" t="s">
        <v>1156</v>
      </c>
      <c r="B3556" s="142" t="s">
        <v>1868</v>
      </c>
      <c r="D3556" s="149"/>
      <c r="E3556" s="149"/>
      <c r="F3556" s="144"/>
      <c r="G3556" s="289"/>
      <c r="H3556" s="185" t="s">
        <v>1861</v>
      </c>
      <c r="I3556" s="147"/>
    </row>
    <row r="3557" customFormat="false" ht="15.75" hidden="false" customHeight="true" outlineLevel="0" collapsed="false">
      <c r="B3557" s="142"/>
      <c r="D3557" s="149"/>
      <c r="E3557" s="176"/>
      <c r="F3557" s="177"/>
      <c r="G3557" s="359"/>
      <c r="H3557" s="185" t="n">
        <v>1</v>
      </c>
      <c r="I3557" s="147"/>
    </row>
    <row r="3558" customFormat="false" ht="15.75" hidden="false" customHeight="true" outlineLevel="0" collapsed="false">
      <c r="B3558" s="142"/>
      <c r="D3558" s="149"/>
      <c r="E3558" s="176"/>
      <c r="F3558" s="161" t="s">
        <v>24</v>
      </c>
      <c r="G3558" s="363"/>
      <c r="H3558" s="364" t="n">
        <f aca="false">SUM(H3557)</f>
        <v>1</v>
      </c>
      <c r="I3558" s="147"/>
    </row>
    <row r="3559" customFormat="false" ht="15.75" hidden="false" customHeight="true" outlineLevel="0" collapsed="false">
      <c r="B3559" s="142"/>
      <c r="D3559" s="149"/>
      <c r="E3559" s="176"/>
      <c r="F3559" s="161"/>
      <c r="G3559" s="363"/>
      <c r="H3559" s="364"/>
      <c r="I3559" s="147"/>
    </row>
    <row r="3560" customFormat="false" ht="78.75" hidden="false" customHeight="true" outlineLevel="0" collapsed="false">
      <c r="A3560" s="142" t="s">
        <v>986</v>
      </c>
      <c r="B3560" s="231" t="s">
        <v>987</v>
      </c>
      <c r="C3560" s="382" t="s">
        <v>1364</v>
      </c>
      <c r="D3560" s="385" t="n">
        <f aca="false">H3563</f>
        <v>1</v>
      </c>
      <c r="E3560" s="176"/>
      <c r="F3560" s="161"/>
      <c r="G3560" s="363"/>
      <c r="H3560" s="364"/>
      <c r="I3560" s="147"/>
    </row>
    <row r="3561" customFormat="false" ht="15.75" hidden="false" customHeight="true" outlineLevel="0" collapsed="false">
      <c r="A3561" s="142" t="s">
        <v>1156</v>
      </c>
      <c r="B3561" s="142" t="s">
        <v>1869</v>
      </c>
      <c r="D3561" s="149"/>
      <c r="E3561" s="149"/>
      <c r="F3561" s="144"/>
      <c r="G3561" s="289"/>
      <c r="H3561" s="185" t="s">
        <v>1861</v>
      </c>
      <c r="I3561" s="147"/>
    </row>
    <row r="3562" customFormat="false" ht="15.75" hidden="false" customHeight="true" outlineLevel="0" collapsed="false">
      <c r="B3562" s="142"/>
      <c r="D3562" s="149"/>
      <c r="E3562" s="176"/>
      <c r="F3562" s="177"/>
      <c r="G3562" s="359"/>
      <c r="H3562" s="185" t="n">
        <v>1</v>
      </c>
      <c r="I3562" s="147"/>
    </row>
    <row r="3563" customFormat="false" ht="15.75" hidden="false" customHeight="true" outlineLevel="0" collapsed="false">
      <c r="B3563" s="142"/>
      <c r="D3563" s="149"/>
      <c r="E3563" s="176"/>
      <c r="F3563" s="161" t="s">
        <v>24</v>
      </c>
      <c r="G3563" s="363"/>
      <c r="H3563" s="364" t="n">
        <f aca="false">SUM(H3562)</f>
        <v>1</v>
      </c>
      <c r="I3563" s="147"/>
    </row>
    <row r="3564" customFormat="false" ht="15.75" hidden="false" customHeight="true" outlineLevel="0" collapsed="false">
      <c r="B3564" s="142"/>
      <c r="D3564" s="149"/>
      <c r="E3564" s="176"/>
      <c r="F3564" s="177"/>
      <c r="G3564" s="359"/>
      <c r="H3564" s="185"/>
      <c r="I3564" s="147"/>
    </row>
    <row r="3565" customFormat="false" ht="15.75" hidden="false" customHeight="true" outlineLevel="0" collapsed="false">
      <c r="A3565" s="150" t="s">
        <v>1870</v>
      </c>
      <c r="B3565" s="151" t="s">
        <v>988</v>
      </c>
      <c r="C3565" s="152"/>
      <c r="D3565" s="149"/>
      <c r="E3565" s="149"/>
      <c r="F3565" s="264"/>
      <c r="G3565" s="180"/>
      <c r="H3565" s="181"/>
      <c r="I3565" s="147"/>
    </row>
    <row r="3566" customFormat="false" ht="15.75" hidden="false" customHeight="true" outlineLevel="0" collapsed="false">
      <c r="A3566" s="150"/>
      <c r="B3566" s="234"/>
      <c r="D3566" s="149"/>
      <c r="E3566" s="149"/>
      <c r="F3566" s="264"/>
      <c r="G3566" s="289"/>
      <c r="H3566" s="361"/>
      <c r="I3566" s="147"/>
    </row>
    <row r="3567" customFormat="false" ht="15.75" hidden="false" customHeight="true" outlineLevel="0" collapsed="false">
      <c r="A3567" s="150" t="s">
        <v>989</v>
      </c>
      <c r="B3567" s="151" t="s">
        <v>990</v>
      </c>
      <c r="C3567" s="152"/>
      <c r="D3567" s="149"/>
      <c r="E3567" s="149"/>
      <c r="F3567" s="264"/>
      <c r="G3567" s="180"/>
      <c r="H3567" s="181"/>
      <c r="I3567" s="147"/>
    </row>
    <row r="3568" customFormat="false" ht="18" hidden="false" customHeight="true" outlineLevel="0" collapsed="false">
      <c r="A3568" s="150"/>
      <c r="B3568" s="151"/>
      <c r="C3568" s="152"/>
      <c r="D3568" s="149"/>
      <c r="E3568" s="149"/>
      <c r="F3568" s="264"/>
      <c r="G3568" s="180"/>
      <c r="H3568" s="181"/>
      <c r="I3568" s="147"/>
    </row>
    <row r="3569" customFormat="false" ht="67.5" hidden="false" customHeight="true" outlineLevel="0" collapsed="false">
      <c r="A3569" s="142" t="s">
        <v>991</v>
      </c>
      <c r="B3569" s="355" t="s">
        <v>1871</v>
      </c>
      <c r="C3569" s="382" t="s">
        <v>1084</v>
      </c>
      <c r="D3569" s="385" t="n">
        <f aca="false">H3724</f>
        <v>4188.877</v>
      </c>
      <c r="E3569" s="176"/>
      <c r="F3569" s="361"/>
      <c r="G3569" s="289"/>
      <c r="H3569" s="272"/>
      <c r="I3569" s="225"/>
    </row>
    <row r="3570" customFormat="false" ht="15.75" hidden="false" customHeight="true" outlineLevel="0" collapsed="false">
      <c r="A3570" s="377" t="s">
        <v>1872</v>
      </c>
      <c r="B3570" s="156"/>
      <c r="D3570" s="158"/>
      <c r="E3570" s="179"/>
      <c r="F3570" s="200"/>
      <c r="G3570" s="213"/>
      <c r="H3570" s="200"/>
      <c r="I3570" s="147"/>
    </row>
    <row r="3571" customFormat="false" ht="15.75" hidden="false" customHeight="true" outlineLevel="0" collapsed="false">
      <c r="A3571" s="377" t="s">
        <v>1873</v>
      </c>
      <c r="B3571" s="156"/>
      <c r="D3571" s="158"/>
      <c r="E3571" s="179"/>
      <c r="F3571" s="200"/>
      <c r="G3571" s="213"/>
      <c r="H3571" s="200"/>
      <c r="I3571" s="147"/>
    </row>
    <row r="3572" customFormat="false" ht="18.75" hidden="false" customHeight="true" outlineLevel="0" collapsed="false">
      <c r="A3572" s="330" t="s">
        <v>1874</v>
      </c>
      <c r="B3572" s="330"/>
      <c r="D3572" s="158"/>
      <c r="E3572" s="179"/>
      <c r="F3572" s="201"/>
      <c r="G3572" s="178"/>
      <c r="H3572" s="189"/>
      <c r="I3572" s="147"/>
    </row>
    <row r="3573" customFormat="false" ht="45.75" hidden="false" customHeight="true" outlineLevel="0" collapsed="false">
      <c r="A3573" s="142" t="s">
        <v>993</v>
      </c>
      <c r="B3573" s="355" t="s">
        <v>1875</v>
      </c>
      <c r="C3573" s="264" t="s">
        <v>1084</v>
      </c>
      <c r="D3573" s="149" t="n">
        <f aca="false">H3585</f>
        <v>138.5</v>
      </c>
      <c r="E3573" s="179"/>
      <c r="F3573" s="264"/>
      <c r="G3573" s="329"/>
      <c r="H3573" s="355" t="s">
        <v>1876</v>
      </c>
      <c r="I3573" s="147"/>
    </row>
    <row r="3574" customFormat="false" ht="15.75" hidden="false" customHeight="true" outlineLevel="0" collapsed="false">
      <c r="A3574" s="233" t="s">
        <v>1560</v>
      </c>
      <c r="C3574" s="172"/>
      <c r="D3574" s="158"/>
      <c r="F3574" s="200"/>
      <c r="G3574" s="213"/>
      <c r="H3574" s="371"/>
      <c r="I3574" s="147"/>
    </row>
    <row r="3575" customFormat="false" ht="15.75" hidden="false" customHeight="true" outlineLevel="0" collapsed="false">
      <c r="A3575" s="233" t="s">
        <v>1563</v>
      </c>
      <c r="C3575" s="263" t="s">
        <v>1160</v>
      </c>
      <c r="D3575" s="149" t="s">
        <v>1564</v>
      </c>
      <c r="E3575" s="179" t="s">
        <v>1565</v>
      </c>
      <c r="F3575" s="201"/>
      <c r="G3575" s="178" t="s">
        <v>1566</v>
      </c>
      <c r="H3575" s="371" t="s">
        <v>1210</v>
      </c>
      <c r="I3575" s="147"/>
    </row>
    <row r="3576" customFormat="false" ht="15.75" hidden="false" customHeight="true" outlineLevel="0" collapsed="false">
      <c r="A3576" s="233" t="s">
        <v>1248</v>
      </c>
      <c r="C3576" s="263" t="n">
        <v>1</v>
      </c>
      <c r="D3576" s="149" t="n">
        <v>15.42</v>
      </c>
      <c r="E3576" s="179" t="n">
        <v>2.6</v>
      </c>
      <c r="F3576" s="201"/>
      <c r="G3576" s="178" t="n">
        <f aca="false">(2*2.6)</f>
        <v>5.2</v>
      </c>
      <c r="H3576" s="375" t="n">
        <f aca="false">(C3576*D3576*E3576)-G3576</f>
        <v>34.892</v>
      </c>
      <c r="I3576" s="147"/>
    </row>
    <row r="3577" customFormat="false" ht="15.75" hidden="false" customHeight="true" outlineLevel="0" collapsed="false">
      <c r="A3577" s="233" t="s">
        <v>1499</v>
      </c>
      <c r="C3577" s="263" t="n">
        <v>1</v>
      </c>
      <c r="D3577" s="149" t="n">
        <v>7.72</v>
      </c>
      <c r="E3577" s="179" t="n">
        <v>2.6</v>
      </c>
      <c r="F3577" s="201"/>
      <c r="G3577" s="178"/>
      <c r="H3577" s="375" t="n">
        <f aca="false">(C3577*D3577*E3577)-G3577</f>
        <v>20.072</v>
      </c>
      <c r="I3577" s="147"/>
    </row>
    <row r="3578" customFormat="false" ht="15.75" hidden="false" customHeight="true" outlineLevel="0" collapsed="false">
      <c r="A3578" s="233"/>
      <c r="C3578" s="177" t="s">
        <v>1487</v>
      </c>
      <c r="D3578" s="149"/>
      <c r="E3578" s="179"/>
      <c r="F3578" s="201"/>
      <c r="G3578" s="369"/>
      <c r="H3578" s="374" t="n">
        <f aca="false">SUM(H3576:H3577)</f>
        <v>54.964</v>
      </c>
      <c r="I3578" s="147"/>
    </row>
    <row r="3579" customFormat="false" ht="15.75" hidden="false" customHeight="true" outlineLevel="0" collapsed="false">
      <c r="A3579" s="233" t="s">
        <v>1568</v>
      </c>
      <c r="C3579" s="263" t="s">
        <v>1160</v>
      </c>
      <c r="D3579" s="149" t="s">
        <v>1564</v>
      </c>
      <c r="E3579" s="179" t="s">
        <v>1565</v>
      </c>
      <c r="F3579" s="201"/>
      <c r="G3579" s="178" t="s">
        <v>1566</v>
      </c>
      <c r="H3579" s="371" t="s">
        <v>1877</v>
      </c>
      <c r="I3579" s="147"/>
    </row>
    <row r="3580" customFormat="false" ht="15.75" hidden="false" customHeight="true" outlineLevel="0" collapsed="false">
      <c r="A3580" s="233" t="s">
        <v>1582</v>
      </c>
      <c r="B3580" s="144"/>
      <c r="C3580" s="263" t="n">
        <v>1</v>
      </c>
      <c r="D3580" s="149" t="n">
        <v>8.6</v>
      </c>
      <c r="E3580" s="179" t="n">
        <v>2.6</v>
      </c>
      <c r="F3580" s="201"/>
      <c r="G3580" s="178" t="n">
        <f aca="false">(0.98*2.6)+(2.37*2.6)</f>
        <v>8.71</v>
      </c>
      <c r="H3580" s="375" t="n">
        <f aca="false">(C3580*D3580*E3580)-G3580</f>
        <v>13.65</v>
      </c>
      <c r="I3580" s="147"/>
    </row>
    <row r="3581" customFormat="false" ht="15.75" hidden="false" customHeight="true" outlineLevel="0" collapsed="false">
      <c r="A3581" s="233" t="s">
        <v>1489</v>
      </c>
      <c r="B3581" s="144"/>
      <c r="C3581" s="263" t="n">
        <v>1</v>
      </c>
      <c r="D3581" s="149" t="n">
        <v>16.21</v>
      </c>
      <c r="E3581" s="179" t="n">
        <v>2.6</v>
      </c>
      <c r="F3581" s="201"/>
      <c r="G3581" s="178"/>
      <c r="H3581" s="375" t="n">
        <f aca="false">(C3581*D3581*E3581)-G3581</f>
        <v>42.146</v>
      </c>
      <c r="I3581" s="147"/>
    </row>
    <row r="3582" customFormat="false" ht="15.75" hidden="false" customHeight="true" outlineLevel="0" collapsed="false">
      <c r="A3582" s="233" t="s">
        <v>1248</v>
      </c>
      <c r="B3582" s="144"/>
      <c r="C3582" s="263" t="n">
        <v>1</v>
      </c>
      <c r="D3582" s="149" t="n">
        <v>13.8</v>
      </c>
      <c r="E3582" s="179" t="n">
        <v>2.6</v>
      </c>
      <c r="F3582" s="201"/>
      <c r="G3582" s="178" t="n">
        <f aca="false">(3.9*2.6)-2</f>
        <v>8.14</v>
      </c>
      <c r="H3582" s="375" t="n">
        <f aca="false">(C3582*D3582*E3582)-G3582</f>
        <v>27.74</v>
      </c>
      <c r="I3582" s="147"/>
    </row>
    <row r="3583" customFormat="false" ht="15.75" hidden="false" customHeight="true" outlineLevel="0" collapsed="false">
      <c r="A3583" s="233"/>
      <c r="C3583" s="177" t="s">
        <v>1511</v>
      </c>
      <c r="D3583" s="149"/>
      <c r="E3583" s="179"/>
      <c r="F3583" s="201"/>
      <c r="G3583" s="369"/>
      <c r="H3583" s="372" t="n">
        <f aca="false">SUM(H3580:H3582)</f>
        <v>83.536</v>
      </c>
      <c r="I3583" s="147"/>
    </row>
    <row r="3584" customFormat="false" ht="15.75" hidden="false" customHeight="true" outlineLevel="0" collapsed="false">
      <c r="A3584" s="233"/>
      <c r="C3584" s="263"/>
      <c r="D3584" s="149"/>
      <c r="E3584" s="179"/>
      <c r="F3584" s="201"/>
      <c r="G3584" s="369"/>
      <c r="H3584" s="371"/>
      <c r="I3584" s="147"/>
    </row>
    <row r="3585" customFormat="false" ht="15.75" hidden="false" customHeight="true" outlineLevel="0" collapsed="false">
      <c r="A3585" s="233"/>
      <c r="B3585" s="160" t="s">
        <v>1158</v>
      </c>
      <c r="C3585" s="172"/>
      <c r="D3585" s="149"/>
      <c r="E3585" s="179"/>
      <c r="F3585" s="201"/>
      <c r="G3585" s="178"/>
      <c r="H3585" s="373" t="n">
        <f aca="false">H3578+H3583</f>
        <v>138.5</v>
      </c>
      <c r="I3585" s="147"/>
    </row>
    <row r="3586" customFormat="false" ht="15.75" hidden="false" customHeight="true" outlineLevel="0" collapsed="false">
      <c r="A3586" s="150"/>
      <c r="D3586" s="158"/>
      <c r="E3586" s="179"/>
      <c r="F3586" s="201"/>
      <c r="G3586" s="178"/>
      <c r="H3586" s="189"/>
      <c r="I3586" s="147"/>
    </row>
    <row r="3587" customFormat="false" ht="37.5" hidden="false" customHeight="true" outlineLevel="0" collapsed="false">
      <c r="A3587" s="142" t="s">
        <v>995</v>
      </c>
      <c r="B3587" s="355" t="s">
        <v>1878</v>
      </c>
      <c r="C3587" s="264" t="s">
        <v>1084</v>
      </c>
      <c r="D3587" s="149" t="n">
        <f aca="false">H3637</f>
        <v>2074.927</v>
      </c>
      <c r="E3587" s="179"/>
      <c r="F3587" s="264"/>
      <c r="G3587" s="329"/>
      <c r="H3587" s="355" t="s">
        <v>1879</v>
      </c>
      <c r="I3587" s="147"/>
    </row>
    <row r="3588" customFormat="false" ht="15.75" hidden="false" customHeight="true" outlineLevel="0" collapsed="false">
      <c r="A3588" s="233" t="s">
        <v>1560</v>
      </c>
      <c r="C3588" s="172"/>
      <c r="D3588" s="158"/>
      <c r="F3588" s="200"/>
      <c r="G3588" s="213"/>
      <c r="H3588" s="200"/>
      <c r="I3588" s="147"/>
    </row>
    <row r="3589" customFormat="false" ht="15.75" hidden="false" customHeight="true" outlineLevel="0" collapsed="false">
      <c r="A3589" s="233" t="s">
        <v>1185</v>
      </c>
      <c r="C3589" s="263" t="s">
        <v>1160</v>
      </c>
      <c r="D3589" s="149" t="s">
        <v>1564</v>
      </c>
      <c r="E3589" s="179" t="s">
        <v>1565</v>
      </c>
      <c r="F3589" s="201"/>
      <c r="G3589" s="178" t="s">
        <v>1566</v>
      </c>
      <c r="H3589" s="368" t="s">
        <v>1210</v>
      </c>
      <c r="I3589" s="147"/>
    </row>
    <row r="3590" customFormat="false" ht="15.75" hidden="false" customHeight="true" outlineLevel="0" collapsed="false">
      <c r="A3590" s="233" t="s">
        <v>1556</v>
      </c>
      <c r="C3590" s="263" t="n">
        <v>1</v>
      </c>
      <c r="D3590" s="158" t="n">
        <f aca="false">12.62+1+3.31+0.5+2.7+0.3</f>
        <v>20.43</v>
      </c>
      <c r="E3590" s="173" t="n">
        <v>2.85</v>
      </c>
      <c r="F3590" s="200"/>
      <c r="G3590" s="359" t="n">
        <f aca="false">(1.15*2.85)-2</f>
        <v>1.2775</v>
      </c>
      <c r="H3590" s="426" t="n">
        <f aca="false">(C3590*D3590*E3590)-G3590</f>
        <v>56.948</v>
      </c>
      <c r="I3590" s="147"/>
    </row>
    <row r="3591" customFormat="false" ht="15.75" hidden="false" customHeight="true" outlineLevel="0" collapsed="false">
      <c r="A3591" s="233" t="s">
        <v>1486</v>
      </c>
      <c r="C3591" s="263" t="n">
        <v>1</v>
      </c>
      <c r="D3591" s="149" t="n">
        <v>31.93</v>
      </c>
      <c r="E3591" s="179" t="n">
        <v>2.85</v>
      </c>
      <c r="F3591" s="201"/>
      <c r="G3591" s="359" t="n">
        <f aca="false">(1.15*2.85)-2</f>
        <v>1.2775</v>
      </c>
      <c r="H3591" s="426" t="n">
        <f aca="false">(C3591*D3591*E3591)-G3591</f>
        <v>89.723</v>
      </c>
      <c r="I3591" s="147"/>
    </row>
    <row r="3592" customFormat="false" ht="15.75" hidden="false" customHeight="true" outlineLevel="0" collapsed="false">
      <c r="A3592" s="233"/>
      <c r="C3592" s="177" t="s">
        <v>1487</v>
      </c>
      <c r="D3592" s="149"/>
      <c r="E3592" s="179"/>
      <c r="F3592" s="201"/>
      <c r="G3592" s="369"/>
      <c r="H3592" s="427" t="n">
        <f aca="false">SUM(H3590:H3591)</f>
        <v>146.671</v>
      </c>
      <c r="I3592" s="147"/>
    </row>
    <row r="3593" customFormat="false" ht="15" hidden="false" customHeight="true" outlineLevel="0" collapsed="false">
      <c r="A3593" s="233" t="s">
        <v>1563</v>
      </c>
      <c r="C3593" s="263" t="s">
        <v>1160</v>
      </c>
      <c r="D3593" s="149" t="s">
        <v>1564</v>
      </c>
      <c r="E3593" s="179" t="s">
        <v>1565</v>
      </c>
      <c r="F3593" s="201"/>
      <c r="G3593" s="178" t="s">
        <v>1566</v>
      </c>
      <c r="H3593" s="368" t="s">
        <v>1210</v>
      </c>
      <c r="I3593" s="147"/>
    </row>
    <row r="3594" customFormat="false" ht="15.75" hidden="false" customHeight="true" outlineLevel="0" collapsed="false">
      <c r="A3594" s="233" t="s">
        <v>1502</v>
      </c>
      <c r="C3594" s="263" t="n">
        <v>1</v>
      </c>
      <c r="D3594" s="149" t="n">
        <v>19.86</v>
      </c>
      <c r="E3594" s="179" t="n">
        <v>2.6</v>
      </c>
      <c r="F3594" s="201"/>
      <c r="G3594" s="178" t="n">
        <f aca="false">((2*2.6)-2)+((1.3*2.6)-2)</f>
        <v>4.58</v>
      </c>
      <c r="H3594" s="375" t="n">
        <f aca="false">(C3594*D3594*E3594)-G3594</f>
        <v>47.056</v>
      </c>
      <c r="I3594" s="147"/>
    </row>
    <row r="3595" customFormat="false" ht="15.75" hidden="false" customHeight="true" outlineLevel="0" collapsed="false">
      <c r="A3595" s="233" t="s">
        <v>1603</v>
      </c>
      <c r="C3595" s="263" t="n">
        <v>1</v>
      </c>
      <c r="D3595" s="149" t="n">
        <v>17.45</v>
      </c>
      <c r="E3595" s="179" t="n">
        <v>2.6</v>
      </c>
      <c r="F3595" s="201"/>
      <c r="G3595" s="178" t="n">
        <f aca="false">(((1.3*2.6)*2)-2-2)</f>
        <v>2.76</v>
      </c>
      <c r="H3595" s="375" t="n">
        <f aca="false">(C3595*D3595*E3595)-G3595</f>
        <v>42.61</v>
      </c>
      <c r="I3595" s="147"/>
    </row>
    <row r="3596" customFormat="false" ht="15.75" hidden="false" customHeight="true" outlineLevel="0" collapsed="false">
      <c r="A3596" s="233" t="s">
        <v>1510</v>
      </c>
      <c r="C3596" s="263" t="n">
        <v>1</v>
      </c>
      <c r="D3596" s="149" t="n">
        <f aca="false">14.16+8.6+2.82+2.82+4.65+2.82+2.82</f>
        <v>38.69</v>
      </c>
      <c r="E3596" s="179" t="n">
        <v>2.6</v>
      </c>
      <c r="F3596" s="201"/>
      <c r="G3596" s="178"/>
      <c r="H3596" s="375" t="n">
        <f aca="false">(C3596*D3596*E3596)-G3596</f>
        <v>100.594</v>
      </c>
      <c r="I3596" s="147"/>
    </row>
    <row r="3597" customFormat="false" ht="15.75" hidden="false" customHeight="true" outlineLevel="0" collapsed="false">
      <c r="A3597" s="233" t="s">
        <v>1509</v>
      </c>
      <c r="C3597" s="263" t="n">
        <v>1</v>
      </c>
      <c r="D3597" s="149" t="n">
        <f aca="false">6.2+3+6.2</f>
        <v>15.4</v>
      </c>
      <c r="E3597" s="179" t="n">
        <v>2.6</v>
      </c>
      <c r="F3597" s="201"/>
      <c r="G3597" s="178"/>
      <c r="H3597" s="375" t="n">
        <f aca="false">(C3597*D3597*E3597)-G3597</f>
        <v>40.04</v>
      </c>
      <c r="I3597" s="147"/>
    </row>
    <row r="3598" customFormat="false" ht="15.75" hidden="false" customHeight="true" outlineLevel="0" collapsed="false">
      <c r="A3598" s="233" t="s">
        <v>1508</v>
      </c>
      <c r="C3598" s="263" t="n">
        <v>1</v>
      </c>
      <c r="D3598" s="149" t="n">
        <v>8.41</v>
      </c>
      <c r="E3598" s="179" t="n">
        <v>2.6</v>
      </c>
      <c r="F3598" s="201"/>
      <c r="G3598" s="178"/>
      <c r="H3598" s="375" t="n">
        <f aca="false">(C3598*D3598*E3598)-G3598</f>
        <v>21.866</v>
      </c>
      <c r="I3598" s="147"/>
    </row>
    <row r="3599" customFormat="false" ht="15.75" hidden="false" customHeight="true" outlineLevel="0" collapsed="false">
      <c r="A3599" s="233" t="s">
        <v>1489</v>
      </c>
      <c r="C3599" s="263" t="n">
        <v>1</v>
      </c>
      <c r="D3599" s="149" t="n">
        <v>16.21</v>
      </c>
      <c r="E3599" s="179" t="n">
        <v>2.6</v>
      </c>
      <c r="F3599" s="201"/>
      <c r="G3599" s="178" t="n">
        <f aca="false">(5.26*1)-2</f>
        <v>3.26</v>
      </c>
      <c r="H3599" s="375" t="n">
        <f aca="false">(C3599*D3599*E3599)-G3599</f>
        <v>38.886</v>
      </c>
      <c r="I3599" s="147"/>
    </row>
    <row r="3600" customFormat="false" ht="15.75" hidden="false" customHeight="true" outlineLevel="0" collapsed="false">
      <c r="A3600" s="233" t="s">
        <v>1490</v>
      </c>
      <c r="C3600" s="263" t="n">
        <v>1</v>
      </c>
      <c r="D3600" s="149" t="n">
        <v>17.52</v>
      </c>
      <c r="E3600" s="179" t="n">
        <v>2.6</v>
      </c>
      <c r="F3600" s="201"/>
      <c r="G3600" s="178" t="n">
        <f aca="false">(2.8*1)-2</f>
        <v>0.8</v>
      </c>
      <c r="H3600" s="375" t="n">
        <f aca="false">(C3600*D3600*E3600)-G3600</f>
        <v>44.752</v>
      </c>
      <c r="I3600" s="147"/>
    </row>
    <row r="3601" customFormat="false" ht="15.75" hidden="false" customHeight="true" outlineLevel="0" collapsed="false">
      <c r="A3601" s="233" t="s">
        <v>1491</v>
      </c>
      <c r="C3601" s="263" t="n">
        <v>1</v>
      </c>
      <c r="D3601" s="149" t="n">
        <v>23.59</v>
      </c>
      <c r="E3601" s="179" t="n">
        <v>2.6</v>
      </c>
      <c r="F3601" s="201"/>
      <c r="G3601" s="178" t="n">
        <f aca="false">(5.3*1)-2</f>
        <v>3.3</v>
      </c>
      <c r="H3601" s="375" t="n">
        <f aca="false">(C3601*D3601*E3601)-G3601</f>
        <v>58.034</v>
      </c>
      <c r="I3601" s="147"/>
    </row>
    <row r="3602" customFormat="false" ht="15.75" hidden="false" customHeight="true" outlineLevel="0" collapsed="false">
      <c r="A3602" s="233" t="s">
        <v>1492</v>
      </c>
      <c r="C3602" s="263" t="n">
        <v>1</v>
      </c>
      <c r="D3602" s="149" t="n">
        <v>10.19</v>
      </c>
      <c r="E3602" s="179" t="n">
        <v>2.6</v>
      </c>
      <c r="F3602" s="201"/>
      <c r="G3602" s="178" t="n">
        <f aca="false">((2.7*2.4)+(2.7*1))-2-2</f>
        <v>5.18</v>
      </c>
      <c r="H3602" s="375" t="n">
        <f aca="false">(C3602*D3602*E3602)-G3602</f>
        <v>21.314</v>
      </c>
      <c r="I3602" s="147"/>
    </row>
    <row r="3603" customFormat="false" ht="15.75" hidden="false" customHeight="true" outlineLevel="0" collapsed="false">
      <c r="A3603" s="233" t="s">
        <v>1493</v>
      </c>
      <c r="C3603" s="263" t="n">
        <v>1</v>
      </c>
      <c r="D3603" s="149" t="n">
        <v>13.39</v>
      </c>
      <c r="E3603" s="179" t="n">
        <v>2.6</v>
      </c>
      <c r="F3603" s="201"/>
      <c r="G3603" s="178" t="n">
        <f aca="false">(2.7*2.4)-2</f>
        <v>4.48</v>
      </c>
      <c r="H3603" s="375" t="n">
        <f aca="false">(C3603*D3603*E3603)-G3603</f>
        <v>30.334</v>
      </c>
      <c r="I3603" s="147"/>
    </row>
    <row r="3604" customFormat="false" ht="15.75" hidden="false" customHeight="true" outlineLevel="0" collapsed="false">
      <c r="A3604" s="233" t="s">
        <v>1494</v>
      </c>
      <c r="C3604" s="263" t="n">
        <v>1</v>
      </c>
      <c r="D3604" s="149" t="n">
        <v>15.94</v>
      </c>
      <c r="E3604" s="179" t="n">
        <v>2.6</v>
      </c>
      <c r="F3604" s="201"/>
      <c r="G3604" s="178" t="n">
        <f aca="false">(2.5*1)-2</f>
        <v>0.5</v>
      </c>
      <c r="H3604" s="375" t="n">
        <f aca="false">(C3604*D3604*E3604)-G3604</f>
        <v>40.944</v>
      </c>
      <c r="I3604" s="147"/>
    </row>
    <row r="3605" customFormat="false" ht="15.75" hidden="false" customHeight="true" outlineLevel="0" collapsed="false">
      <c r="A3605" s="233" t="s">
        <v>1684</v>
      </c>
      <c r="C3605" s="263" t="n">
        <v>1</v>
      </c>
      <c r="D3605" s="149" t="n">
        <f aca="false">13.22+16.14+13.12</f>
        <v>42.48</v>
      </c>
      <c r="E3605" s="179" t="n">
        <v>2.6</v>
      </c>
      <c r="F3605" s="201"/>
      <c r="G3605" s="178" t="n">
        <f aca="false">((1.2*2.6)*2)-2-2</f>
        <v>2.24</v>
      </c>
      <c r="H3605" s="375" t="n">
        <f aca="false">(C3605*D3605*E3605)-G3605</f>
        <v>108.208</v>
      </c>
      <c r="I3605" s="154"/>
    </row>
    <row r="3606" customFormat="false" ht="15.75" hidden="false" customHeight="true" outlineLevel="0" collapsed="false">
      <c r="A3606" s="233" t="s">
        <v>1498</v>
      </c>
      <c r="C3606" s="263" t="n">
        <v>1</v>
      </c>
      <c r="D3606" s="149" t="n">
        <v>32.56</v>
      </c>
      <c r="E3606" s="179" t="n">
        <v>2.6</v>
      </c>
      <c r="F3606" s="201"/>
      <c r="G3606" s="178"/>
      <c r="H3606" s="375" t="n">
        <f aca="false">(C3606*D3606*E3606)-G3606</f>
        <v>84.656</v>
      </c>
      <c r="I3606" s="147"/>
    </row>
    <row r="3607" customFormat="false" ht="15.75" hidden="false" customHeight="true" outlineLevel="0" collapsed="false">
      <c r="A3607" s="233" t="s">
        <v>1501</v>
      </c>
      <c r="C3607" s="263" t="n">
        <v>1</v>
      </c>
      <c r="D3607" s="149" t="n">
        <v>19.18</v>
      </c>
      <c r="E3607" s="179" t="n">
        <v>2.6</v>
      </c>
      <c r="F3607" s="201"/>
      <c r="G3607" s="178" t="n">
        <f aca="false">(1.85*2.6)-2</f>
        <v>2.81</v>
      </c>
      <c r="H3607" s="375" t="n">
        <f aca="false">(C3607*D3607*E3607)-G3607</f>
        <v>47.058</v>
      </c>
      <c r="I3607" s="147"/>
    </row>
    <row r="3608" customFormat="false" ht="15.75" hidden="false" customHeight="true" outlineLevel="0" collapsed="false">
      <c r="A3608" s="233" t="s">
        <v>1503</v>
      </c>
      <c r="C3608" s="263" t="n">
        <v>1</v>
      </c>
      <c r="D3608" s="149" t="n">
        <v>30.95</v>
      </c>
      <c r="E3608" s="179" t="n">
        <v>2.6</v>
      </c>
      <c r="F3608" s="201"/>
      <c r="G3608" s="178"/>
      <c r="H3608" s="375" t="n">
        <f aca="false">(C3608*D3608*E3608)-G3608</f>
        <v>80.47</v>
      </c>
      <c r="I3608" s="147"/>
    </row>
    <row r="3609" customFormat="false" ht="15.75" hidden="false" customHeight="true" outlineLevel="0" collapsed="false">
      <c r="A3609" s="233" t="s">
        <v>1504</v>
      </c>
      <c r="C3609" s="263" t="n">
        <v>1</v>
      </c>
      <c r="D3609" s="149" t="n">
        <v>18.57</v>
      </c>
      <c r="E3609" s="179" t="n">
        <v>2.6</v>
      </c>
      <c r="F3609" s="201"/>
      <c r="G3609" s="178"/>
      <c r="H3609" s="375" t="n">
        <f aca="false">(C3609*D3609*E3609)-G3609</f>
        <v>48.282</v>
      </c>
      <c r="I3609" s="147"/>
    </row>
    <row r="3610" customFormat="false" ht="15.75" hidden="false" customHeight="true" outlineLevel="0" collapsed="false">
      <c r="A3610" s="233" t="s">
        <v>1505</v>
      </c>
      <c r="C3610" s="263" t="n">
        <v>1</v>
      </c>
      <c r="D3610" s="149" t="n">
        <f aca="false">4.35+2.23+2.37+0.35+0.65</f>
        <v>9.95</v>
      </c>
      <c r="E3610" s="179" t="n">
        <v>2.6</v>
      </c>
      <c r="F3610" s="201"/>
      <c r="G3610" s="178"/>
      <c r="H3610" s="375" t="n">
        <f aca="false">(C3610*D3610*E3610)-G3610</f>
        <v>25.87</v>
      </c>
      <c r="I3610" s="147"/>
    </row>
    <row r="3611" customFormat="false" ht="15.75" hidden="false" customHeight="true" outlineLevel="0" collapsed="false">
      <c r="A3611" s="233" t="s">
        <v>1506</v>
      </c>
      <c r="C3611" s="263" t="n">
        <v>1</v>
      </c>
      <c r="D3611" s="149" t="n">
        <f aca="false">10.11+3.5+2.52+6.09+0.5+0.35+0.44</f>
        <v>23.51</v>
      </c>
      <c r="E3611" s="179" t="n">
        <v>2.6</v>
      </c>
      <c r="F3611" s="201"/>
      <c r="G3611" s="178"/>
      <c r="H3611" s="375" t="n">
        <f aca="false">(C3611*D3611*E3611)-G3611</f>
        <v>61.126</v>
      </c>
      <c r="I3611" s="147"/>
    </row>
    <row r="3612" customFormat="false" ht="15.75" hidden="false" customHeight="true" outlineLevel="0" collapsed="false">
      <c r="A3612" s="233" t="s">
        <v>1507</v>
      </c>
      <c r="C3612" s="263" t="n">
        <v>1</v>
      </c>
      <c r="D3612" s="149" t="n">
        <v>16.58</v>
      </c>
      <c r="E3612" s="179" t="n">
        <v>2.6</v>
      </c>
      <c r="F3612" s="201"/>
      <c r="G3612" s="178"/>
      <c r="H3612" s="375" t="n">
        <f aca="false">(C3612*D3612*E3612)-G3612</f>
        <v>43.108</v>
      </c>
      <c r="I3612" s="147"/>
    </row>
    <row r="3613" customFormat="false" ht="15.75" hidden="false" customHeight="true" outlineLevel="0" collapsed="false">
      <c r="A3613" s="233" t="s">
        <v>1486</v>
      </c>
      <c r="C3613" s="263" t="n">
        <v>1</v>
      </c>
      <c r="D3613" s="149" t="n">
        <f aca="false">(1.2*2)+0.23+0.23+0.5+0.5</f>
        <v>3.86</v>
      </c>
      <c r="E3613" s="179" t="n">
        <v>2.6</v>
      </c>
      <c r="F3613" s="201"/>
      <c r="G3613" s="178"/>
      <c r="H3613" s="375" t="n">
        <f aca="false">(C3613*D3613*E3613)-G3613</f>
        <v>10.036</v>
      </c>
      <c r="I3613" s="147"/>
    </row>
    <row r="3614" customFormat="false" ht="15.75" hidden="false" customHeight="true" outlineLevel="0" collapsed="false">
      <c r="A3614" s="233"/>
      <c r="C3614" s="177" t="s">
        <v>1511</v>
      </c>
      <c r="D3614" s="149"/>
      <c r="E3614" s="179"/>
      <c r="F3614" s="201"/>
      <c r="G3614" s="369"/>
      <c r="H3614" s="272" t="n">
        <f aca="false">SUM(H3594:H3613)</f>
        <v>995.244</v>
      </c>
      <c r="I3614" s="147"/>
    </row>
    <row r="3615" customFormat="false" ht="15.75" hidden="false" customHeight="true" outlineLevel="0" collapsed="false">
      <c r="A3615" s="233" t="s">
        <v>1568</v>
      </c>
      <c r="C3615" s="263" t="s">
        <v>1160</v>
      </c>
      <c r="D3615" s="149" t="s">
        <v>1564</v>
      </c>
      <c r="E3615" s="179" t="s">
        <v>1565</v>
      </c>
      <c r="F3615" s="201"/>
      <c r="G3615" s="178" t="s">
        <v>1566</v>
      </c>
      <c r="H3615" s="368" t="s">
        <v>1210</v>
      </c>
      <c r="I3615" s="147"/>
    </row>
    <row r="3616" customFormat="false" ht="15.75" hidden="false" customHeight="true" outlineLevel="0" collapsed="false">
      <c r="A3616" s="233" t="s">
        <v>1512</v>
      </c>
      <c r="B3616" s="144"/>
      <c r="C3616" s="263" t="n">
        <v>1</v>
      </c>
      <c r="D3616" s="149" t="n">
        <v>12.24</v>
      </c>
      <c r="E3616" s="179" t="n">
        <v>2.6</v>
      </c>
      <c r="F3616" s="201"/>
      <c r="G3616" s="178" t="n">
        <f aca="false">((2.2*2.43)+(2.8*1)-2-2)</f>
        <v>4.146</v>
      </c>
      <c r="H3616" s="375" t="n">
        <f aca="false">(C3616*D3616*E3616)-G3616</f>
        <v>27.678</v>
      </c>
      <c r="I3616" s="147"/>
    </row>
    <row r="3617" customFormat="false" ht="15.75" hidden="false" customHeight="true" outlineLevel="0" collapsed="false">
      <c r="A3617" s="233" t="s">
        <v>1513</v>
      </c>
      <c r="B3617" s="144"/>
      <c r="C3617" s="263" t="n">
        <v>1</v>
      </c>
      <c r="D3617" s="149" t="n">
        <v>12.77</v>
      </c>
      <c r="E3617" s="179" t="n">
        <v>2.6</v>
      </c>
      <c r="F3617" s="201"/>
      <c r="G3617" s="178" t="n">
        <f aca="false">((2.2*2.68)+(2.8*1)-2-2)</f>
        <v>4.696</v>
      </c>
      <c r="H3617" s="375" t="n">
        <f aca="false">(C3617*D3617*E3617)-G3617</f>
        <v>28.506</v>
      </c>
      <c r="I3617" s="147"/>
    </row>
    <row r="3618" customFormat="false" ht="15.75" hidden="false" customHeight="true" outlineLevel="0" collapsed="false">
      <c r="A3618" s="233" t="s">
        <v>1514</v>
      </c>
      <c r="C3618" s="263" t="n">
        <v>1</v>
      </c>
      <c r="D3618" s="149" t="n">
        <v>38.64</v>
      </c>
      <c r="E3618" s="179" t="n">
        <v>2.6</v>
      </c>
      <c r="F3618" s="201"/>
      <c r="G3618" s="178" t="n">
        <f aca="false">((2.2*2.43)+(2.2*2.68)+((1.1*2.65)*2)-8)</f>
        <v>9.072</v>
      </c>
      <c r="H3618" s="375" t="n">
        <f aca="false">(C3618*D3618*E3618)-G3618</f>
        <v>91.392</v>
      </c>
      <c r="I3618" s="147"/>
    </row>
    <row r="3619" customFormat="false" ht="15.75" hidden="false" customHeight="true" outlineLevel="0" collapsed="false">
      <c r="A3619" s="233" t="s">
        <v>1515</v>
      </c>
      <c r="C3619" s="263" t="n">
        <v>1</v>
      </c>
      <c r="D3619" s="149" t="n">
        <v>18.61</v>
      </c>
      <c r="E3619" s="179" t="n">
        <v>2.6</v>
      </c>
      <c r="F3619" s="201"/>
      <c r="G3619" s="178" t="n">
        <f aca="false">(2.8*1)-2</f>
        <v>0.8</v>
      </c>
      <c r="H3619" s="375" t="n">
        <f aca="false">(C3619*D3619*E3619)-G3619</f>
        <v>47.586</v>
      </c>
      <c r="I3619" s="147"/>
    </row>
    <row r="3620" customFormat="false" ht="15.75" hidden="false" customHeight="true" outlineLevel="0" collapsed="false">
      <c r="A3620" s="233" t="s">
        <v>1516</v>
      </c>
      <c r="C3620" s="263" t="n">
        <v>1</v>
      </c>
      <c r="D3620" s="149" t="n">
        <v>18.49</v>
      </c>
      <c r="E3620" s="179" t="n">
        <v>2.6</v>
      </c>
      <c r="F3620" s="201"/>
      <c r="G3620" s="178" t="n">
        <f aca="false">(2.71*1)-2</f>
        <v>0.71</v>
      </c>
      <c r="H3620" s="375" t="n">
        <f aca="false">(C3620*D3620*E3620)-G3620</f>
        <v>47.364</v>
      </c>
      <c r="I3620" s="147"/>
    </row>
    <row r="3621" customFormat="false" ht="15.75" hidden="false" customHeight="true" outlineLevel="0" collapsed="false">
      <c r="A3621" s="233" t="s">
        <v>1517</v>
      </c>
      <c r="C3621" s="263" t="n">
        <v>1</v>
      </c>
      <c r="D3621" s="149" t="n">
        <v>18.16</v>
      </c>
      <c r="E3621" s="179" t="n">
        <v>2.6</v>
      </c>
      <c r="F3621" s="201"/>
      <c r="G3621" s="178" t="n">
        <f aca="false">(2.49*1)-2</f>
        <v>0.49</v>
      </c>
      <c r="H3621" s="375" t="n">
        <f aca="false">(C3621*D3621*E3621)-G3621</f>
        <v>46.726</v>
      </c>
      <c r="I3621" s="147"/>
    </row>
    <row r="3622" customFormat="false" ht="18" hidden="false" customHeight="true" outlineLevel="0" collapsed="false">
      <c r="A3622" s="233" t="s">
        <v>1685</v>
      </c>
      <c r="C3622" s="263" t="n">
        <v>1</v>
      </c>
      <c r="D3622" s="149" t="n">
        <v>19.22</v>
      </c>
      <c r="E3622" s="179" t="n">
        <v>2.6</v>
      </c>
      <c r="F3622" s="201"/>
      <c r="G3622" s="178"/>
      <c r="H3622" s="375" t="n">
        <f aca="false">(C3622*D3622*E3622)-G3622</f>
        <v>49.972</v>
      </c>
      <c r="I3622" s="225"/>
    </row>
    <row r="3623" customFormat="false" ht="15.75" hidden="false" customHeight="true" outlineLevel="0" collapsed="false">
      <c r="A3623" s="233" t="s">
        <v>1502</v>
      </c>
      <c r="C3623" s="263" t="n">
        <v>1</v>
      </c>
      <c r="D3623" s="149" t="n">
        <v>20.17</v>
      </c>
      <c r="E3623" s="179" t="n">
        <v>2.6</v>
      </c>
      <c r="F3623" s="201"/>
      <c r="G3623" s="178" t="n">
        <f aca="false">(2*2.6)-2</f>
        <v>3.2</v>
      </c>
      <c r="H3623" s="375" t="n">
        <f aca="false">(C3623*D3623*E3623)-G3623</f>
        <v>49.242</v>
      </c>
      <c r="I3623" s="147"/>
    </row>
    <row r="3624" customFormat="false" ht="16.5" hidden="false" customHeight="true" outlineLevel="0" collapsed="false">
      <c r="A3624" s="233" t="s">
        <v>1510</v>
      </c>
      <c r="C3624" s="263" t="n">
        <v>1</v>
      </c>
      <c r="D3624" s="149" t="n">
        <v>85.1</v>
      </c>
      <c r="E3624" s="179" t="n">
        <v>2.6</v>
      </c>
      <c r="F3624" s="201"/>
      <c r="G3624" s="178" t="n">
        <f aca="false">((1.43*2.6)+((2*2.6)*2)+(19.76*2.6)-8)</f>
        <v>57.494</v>
      </c>
      <c r="H3624" s="375" t="n">
        <f aca="false">(C3624*D3624*E3624)-G3624</f>
        <v>163.766</v>
      </c>
      <c r="I3624" s="428"/>
    </row>
    <row r="3625" customFormat="false" ht="15.75" hidden="false" customHeight="true" outlineLevel="0" collapsed="false">
      <c r="A3625" s="233" t="s">
        <v>1686</v>
      </c>
      <c r="C3625" s="263" t="n">
        <v>1</v>
      </c>
      <c r="D3625" s="149" t="n">
        <v>14.22</v>
      </c>
      <c r="E3625" s="179" t="n">
        <v>2.6</v>
      </c>
      <c r="F3625" s="201"/>
      <c r="G3625" s="178" t="n">
        <f aca="false">(1.43*2.6)-2</f>
        <v>1.718</v>
      </c>
      <c r="H3625" s="375" t="n">
        <f aca="false">(C3625*D3625*E3625)-G3625</f>
        <v>35.254</v>
      </c>
      <c r="I3625" s="187"/>
    </row>
    <row r="3626" customFormat="false" ht="15.75" hidden="false" customHeight="true" outlineLevel="0" collapsed="false">
      <c r="A3626" s="233" t="s">
        <v>1686</v>
      </c>
      <c r="C3626" s="263" t="n">
        <v>1</v>
      </c>
      <c r="D3626" s="149" t="n">
        <v>20.78</v>
      </c>
      <c r="E3626" s="179" t="n">
        <v>2.6</v>
      </c>
      <c r="F3626" s="201"/>
      <c r="G3626" s="178" t="n">
        <f aca="false">((1.14*2.6)+(1.08*2.6)-2-2)</f>
        <v>1.772</v>
      </c>
      <c r="H3626" s="375" t="n">
        <f aca="false">(C3626*D3626*E3626)-G3626</f>
        <v>52.256</v>
      </c>
      <c r="I3626" s="155"/>
    </row>
    <row r="3627" customFormat="false" ht="14.25" hidden="false" customHeight="true" outlineLevel="0" collapsed="false">
      <c r="A3627" s="233" t="s">
        <v>1687</v>
      </c>
      <c r="C3627" s="263" t="n">
        <v>1</v>
      </c>
      <c r="D3627" s="149" t="n">
        <v>29.84</v>
      </c>
      <c r="E3627" s="179" t="n">
        <v>2.6</v>
      </c>
      <c r="F3627" s="201"/>
      <c r="G3627" s="178" t="n">
        <f aca="false">((2*2.1)+(4.15*2.6)-4)</f>
        <v>10.99</v>
      </c>
      <c r="H3627" s="375" t="n">
        <f aca="false">(C3627*D3627*E3627)-G3627</f>
        <v>66.594</v>
      </c>
      <c r="I3627" s="155"/>
    </row>
    <row r="3628" customFormat="false" ht="14.25" hidden="false" customHeight="true" outlineLevel="0" collapsed="false">
      <c r="A3628" s="233" t="s">
        <v>1527</v>
      </c>
      <c r="C3628" s="263" t="n">
        <v>1</v>
      </c>
      <c r="D3628" s="149" t="n">
        <v>25.48</v>
      </c>
      <c r="E3628" s="179" t="n">
        <v>2.6</v>
      </c>
      <c r="F3628" s="201"/>
      <c r="G3628" s="178" t="n">
        <f aca="false">((2*2.1)+(3.3*2.6)-4)</f>
        <v>8.78</v>
      </c>
      <c r="H3628" s="375" t="n">
        <f aca="false">(C3628*D3628*E3628)-G3628</f>
        <v>57.468</v>
      </c>
      <c r="I3628" s="155"/>
    </row>
    <row r="3629" customFormat="false" ht="14.25" hidden="false" customHeight="true" outlineLevel="0" collapsed="false">
      <c r="A3629" s="233" t="s">
        <v>1528</v>
      </c>
      <c r="C3629" s="263" t="n">
        <v>1</v>
      </c>
      <c r="D3629" s="149" t="n">
        <v>14.08</v>
      </c>
      <c r="E3629" s="179" t="n">
        <v>2.6</v>
      </c>
      <c r="F3629" s="201"/>
      <c r="G3629" s="178"/>
      <c r="H3629" s="375" t="n">
        <f aca="false">(C3629*D3629*E3629)-G3629</f>
        <v>36.608</v>
      </c>
      <c r="I3629" s="155"/>
    </row>
    <row r="3630" customFormat="false" ht="14.25" hidden="false" customHeight="true" outlineLevel="0" collapsed="false">
      <c r="A3630" s="233" t="s">
        <v>1529</v>
      </c>
      <c r="C3630" s="263" t="n">
        <v>1</v>
      </c>
      <c r="D3630" s="149" t="n">
        <v>27.17</v>
      </c>
      <c r="E3630" s="179" t="n">
        <v>2.6</v>
      </c>
      <c r="F3630" s="201"/>
      <c r="G3630" s="178" t="n">
        <f aca="false">(3.85*2.2)-2</f>
        <v>6.47</v>
      </c>
      <c r="H3630" s="375" t="n">
        <f aca="false">(C3630*D3630*E3630)-G3630</f>
        <v>64.172</v>
      </c>
      <c r="I3630" s="155"/>
    </row>
    <row r="3631" customFormat="false" ht="14.25" hidden="false" customHeight="true" outlineLevel="0" collapsed="false">
      <c r="A3631" s="233" t="s">
        <v>1623</v>
      </c>
      <c r="C3631" s="263" t="n">
        <v>1</v>
      </c>
      <c r="D3631" s="149" t="n">
        <f aca="false">3.14+2.75+2.18</f>
        <v>8.07</v>
      </c>
      <c r="E3631" s="179" t="n">
        <v>2.6</v>
      </c>
      <c r="F3631" s="201"/>
      <c r="G3631" s="178" t="n">
        <f aca="false">(1.85*2.2)-2</f>
        <v>2.07</v>
      </c>
      <c r="H3631" s="375" t="n">
        <f aca="false">(C3631*D3631*E3631)-G3631</f>
        <v>18.912</v>
      </c>
      <c r="I3631" s="155"/>
    </row>
    <row r="3632" customFormat="false" ht="14.25" hidden="false" customHeight="true" outlineLevel="0" collapsed="false">
      <c r="A3632" s="233" t="s">
        <v>1624</v>
      </c>
      <c r="C3632" s="263" t="n">
        <v>1</v>
      </c>
      <c r="D3632" s="149" t="n">
        <f aca="false">3.14+2.75+2.18</f>
        <v>8.07</v>
      </c>
      <c r="E3632" s="179" t="n">
        <v>2.6</v>
      </c>
      <c r="F3632" s="201"/>
      <c r="G3632" s="178" t="n">
        <f aca="false">(1.85*2.2)-2</f>
        <v>2.07</v>
      </c>
      <c r="H3632" s="375" t="n">
        <f aca="false">(C3632*D3632*E3632)-G3632</f>
        <v>18.912</v>
      </c>
      <c r="I3632" s="155"/>
    </row>
    <row r="3633" customFormat="false" ht="14.25" hidden="false" customHeight="true" outlineLevel="0" collapsed="false">
      <c r="A3633" s="233" t="s">
        <v>1625</v>
      </c>
      <c r="C3633" s="263" t="n">
        <v>1</v>
      </c>
      <c r="D3633" s="149" t="n">
        <v>15.85</v>
      </c>
      <c r="E3633" s="179" t="n">
        <v>2.6</v>
      </c>
      <c r="F3633" s="201"/>
      <c r="G3633" s="178" t="n">
        <f aca="false">(3.95*2.6)+(1.7*2.2)+(1.18*2.2)-6</f>
        <v>10.606</v>
      </c>
      <c r="H3633" s="375" t="n">
        <f aca="false">(C3633*D3633*E3633)-G3633</f>
        <v>30.604</v>
      </c>
      <c r="I3633" s="155"/>
    </row>
    <row r="3634" customFormat="false" ht="14.25" hidden="false" customHeight="true" outlineLevel="0" collapsed="false">
      <c r="A3634" s="233" t="s">
        <v>1549</v>
      </c>
      <c r="C3634" s="263" t="n">
        <v>1</v>
      </c>
      <c r="D3634" s="149" t="n">
        <v>31.87</v>
      </c>
      <c r="E3634" s="179" t="n">
        <v>2.6</v>
      </c>
      <c r="F3634" s="201"/>
      <c r="G3634" s="178" t="n">
        <f aca="false">((3.95*2.6)+(1.7*2.2)+(5.24*2.6)-6)</f>
        <v>21.634</v>
      </c>
      <c r="H3634" s="375" t="n">
        <f aca="false">(C3634*D3634*E3634)-G3634</f>
        <v>61.228</v>
      </c>
      <c r="I3634" s="155"/>
    </row>
    <row r="3635" customFormat="false" ht="14.25" hidden="false" customHeight="true" outlineLevel="0" collapsed="false">
      <c r="A3635" s="233"/>
      <c r="C3635" s="177" t="s">
        <v>1273</v>
      </c>
      <c r="D3635" s="149"/>
      <c r="E3635" s="179"/>
      <c r="F3635" s="201"/>
      <c r="G3635" s="369"/>
      <c r="H3635" s="272" t="n">
        <f aca="false">SUM(H3616:H3633)</f>
        <v>933.012</v>
      </c>
      <c r="I3635" s="155"/>
    </row>
    <row r="3636" customFormat="false" ht="14.25" hidden="false" customHeight="true" outlineLevel="0" collapsed="false">
      <c r="A3636" s="233"/>
      <c r="C3636" s="263"/>
      <c r="D3636" s="149"/>
      <c r="E3636" s="179"/>
      <c r="F3636" s="201"/>
      <c r="G3636" s="369"/>
      <c r="H3636" s="370"/>
      <c r="I3636" s="155"/>
    </row>
    <row r="3637" customFormat="false" ht="14.25" hidden="false" customHeight="true" outlineLevel="0" collapsed="false">
      <c r="A3637" s="233"/>
      <c r="B3637" s="160" t="s">
        <v>1158</v>
      </c>
      <c r="C3637" s="172"/>
      <c r="D3637" s="149"/>
      <c r="E3637" s="179"/>
      <c r="F3637" s="201"/>
      <c r="G3637" s="178"/>
      <c r="H3637" s="202" t="n">
        <f aca="false">H3635+H3614+H3592</f>
        <v>2074.927</v>
      </c>
      <c r="I3637" s="155"/>
    </row>
    <row r="3638" customFormat="false" ht="14.25" hidden="false" customHeight="true" outlineLevel="0" collapsed="false">
      <c r="A3638" s="233"/>
      <c r="C3638" s="172"/>
      <c r="D3638" s="149"/>
      <c r="E3638" s="179"/>
      <c r="F3638" s="201"/>
      <c r="G3638" s="178"/>
      <c r="H3638" s="201"/>
      <c r="I3638" s="155"/>
    </row>
    <row r="3639" customFormat="false" ht="36" hidden="false" customHeight="true" outlineLevel="0" collapsed="false">
      <c r="A3639" s="142" t="s">
        <v>997</v>
      </c>
      <c r="B3639" s="355" t="s">
        <v>1880</v>
      </c>
      <c r="C3639" s="152" t="s">
        <v>1084</v>
      </c>
      <c r="D3639" s="149" t="n">
        <f aca="false">H3646</f>
        <v>340.55</v>
      </c>
      <c r="E3639" s="179"/>
      <c r="F3639" s="201"/>
      <c r="G3639" s="178"/>
      <c r="H3639" s="371" t="s">
        <v>1881</v>
      </c>
      <c r="I3639" s="155"/>
    </row>
    <row r="3640" customFormat="false" ht="14.25" hidden="false" customHeight="true" outlineLevel="0" collapsed="false">
      <c r="A3640" s="233" t="s">
        <v>1560</v>
      </c>
      <c r="C3640" s="172"/>
      <c r="D3640" s="158"/>
      <c r="F3640" s="200"/>
      <c r="G3640" s="213"/>
      <c r="H3640" s="200"/>
      <c r="I3640" s="155"/>
    </row>
    <row r="3641" customFormat="false" ht="14.25" hidden="false" customHeight="true" outlineLevel="0" collapsed="false">
      <c r="A3641" s="233" t="s">
        <v>1185</v>
      </c>
      <c r="C3641" s="263" t="s">
        <v>1160</v>
      </c>
      <c r="D3641" s="149" t="s">
        <v>1564</v>
      </c>
      <c r="E3641" s="179" t="s">
        <v>1565</v>
      </c>
      <c r="F3641" s="201"/>
      <c r="G3641" s="178" t="s">
        <v>1566</v>
      </c>
      <c r="H3641" s="368" t="s">
        <v>1210</v>
      </c>
      <c r="I3641" s="155"/>
    </row>
    <row r="3642" customFormat="false" ht="14.25" hidden="false" customHeight="true" outlineLevel="0" collapsed="false">
      <c r="A3642" s="233" t="s">
        <v>1485</v>
      </c>
      <c r="C3642" s="263" t="n">
        <v>1</v>
      </c>
      <c r="D3642" s="149" t="n">
        <v>114.15</v>
      </c>
      <c r="E3642" s="179" t="n">
        <v>2.85</v>
      </c>
      <c r="F3642" s="201"/>
      <c r="G3642" s="178" t="n">
        <f aca="false">(3*2.1)-2</f>
        <v>4.3</v>
      </c>
      <c r="H3642" s="375" t="n">
        <f aca="false">(C3642*D3642*E3642)-G3642</f>
        <v>321.0275</v>
      </c>
      <c r="I3642" s="155"/>
    </row>
    <row r="3643" customFormat="false" ht="14.25" hidden="false" customHeight="true" outlineLevel="0" collapsed="false">
      <c r="A3643" s="233" t="s">
        <v>1467</v>
      </c>
      <c r="C3643" s="263" t="n">
        <v>1</v>
      </c>
      <c r="D3643" s="149" t="n">
        <v>6.85</v>
      </c>
      <c r="E3643" s="179" t="n">
        <v>2.85</v>
      </c>
      <c r="F3643" s="201"/>
      <c r="G3643" s="178"/>
      <c r="H3643" s="375" t="n">
        <f aca="false">(C3643*D3643*E3643)-G3643</f>
        <v>19.5225</v>
      </c>
      <c r="I3643" s="155"/>
    </row>
    <row r="3644" customFormat="false" ht="14.25" hidden="false" customHeight="true" outlineLevel="0" collapsed="false">
      <c r="A3644" s="233"/>
      <c r="C3644" s="177" t="s">
        <v>1487</v>
      </c>
      <c r="D3644" s="149"/>
      <c r="E3644" s="179"/>
      <c r="F3644" s="201"/>
      <c r="G3644" s="369"/>
      <c r="H3644" s="272" t="n">
        <f aca="false">SUM(H3642:H3643)</f>
        <v>340.55</v>
      </c>
      <c r="I3644" s="155"/>
    </row>
    <row r="3645" customFormat="false" ht="14.25" hidden="false" customHeight="true" outlineLevel="0" collapsed="false">
      <c r="A3645" s="233"/>
      <c r="C3645" s="172"/>
      <c r="D3645" s="149"/>
      <c r="E3645" s="179"/>
      <c r="F3645" s="201"/>
      <c r="G3645" s="369"/>
      <c r="H3645" s="370"/>
      <c r="I3645" s="155"/>
    </row>
    <row r="3646" customFormat="false" ht="14.25" hidden="false" customHeight="true" outlineLevel="0" collapsed="false">
      <c r="A3646" s="233"/>
      <c r="B3646" s="160" t="s">
        <v>1158</v>
      </c>
      <c r="C3646" s="172"/>
      <c r="D3646" s="149"/>
      <c r="E3646" s="179"/>
      <c r="F3646" s="201"/>
      <c r="G3646" s="178"/>
      <c r="H3646" s="202" t="n">
        <f aca="false">H3644</f>
        <v>340.55</v>
      </c>
      <c r="I3646" s="155"/>
    </row>
    <row r="3647" customFormat="false" ht="14.25" hidden="false" customHeight="true" outlineLevel="0" collapsed="false">
      <c r="A3647" s="150"/>
      <c r="D3647" s="158"/>
      <c r="E3647" s="179"/>
      <c r="F3647" s="201"/>
      <c r="G3647" s="178"/>
      <c r="H3647" s="189"/>
      <c r="I3647" s="155"/>
    </row>
    <row r="3648" customFormat="false" ht="14.25" hidden="false" customHeight="true" outlineLevel="0" collapsed="false">
      <c r="B3648" s="355" t="s">
        <v>1882</v>
      </c>
      <c r="D3648" s="149"/>
      <c r="E3648" s="176"/>
      <c r="F3648" s="361"/>
      <c r="G3648" s="289"/>
      <c r="H3648" s="272"/>
      <c r="I3648" s="155"/>
    </row>
    <row r="3649" customFormat="false" ht="48.75" hidden="false" customHeight="true" outlineLevel="0" collapsed="false">
      <c r="A3649" s="142" t="s">
        <v>999</v>
      </c>
      <c r="B3649" s="355" t="s">
        <v>1883</v>
      </c>
      <c r="C3649" s="152" t="s">
        <v>1084</v>
      </c>
      <c r="D3649" s="149" t="n">
        <f aca="false">H3702</f>
        <v>794.74</v>
      </c>
      <c r="E3649" s="176"/>
      <c r="F3649" s="361"/>
      <c r="G3649" s="329" t="s">
        <v>1233</v>
      </c>
      <c r="H3649" s="272"/>
      <c r="I3649" s="155"/>
    </row>
    <row r="3650" customFormat="false" ht="14.25" hidden="false" customHeight="true" outlineLevel="0" collapsed="false">
      <c r="A3650" s="142" t="s">
        <v>1560</v>
      </c>
      <c r="B3650" s="231"/>
      <c r="C3650" s="382"/>
      <c r="D3650" s="429"/>
      <c r="E3650" s="179"/>
      <c r="F3650" s="201"/>
      <c r="G3650" s="246"/>
      <c r="H3650" s="201"/>
      <c r="I3650" s="155"/>
    </row>
    <row r="3651" customFormat="false" ht="14.25" hidden="false" customHeight="true" outlineLevel="0" collapsed="false">
      <c r="A3651" s="233" t="s">
        <v>1156</v>
      </c>
      <c r="B3651" s="234"/>
      <c r="D3651" s="158"/>
      <c r="E3651" s="179"/>
      <c r="F3651" s="201"/>
      <c r="G3651" s="430" t="s">
        <v>1155</v>
      </c>
      <c r="H3651" s="430"/>
      <c r="I3651" s="155"/>
    </row>
    <row r="3652" customFormat="false" ht="14.25" hidden="false" customHeight="true" outlineLevel="0" collapsed="false">
      <c r="A3652" s="243" t="s">
        <v>1488</v>
      </c>
      <c r="B3652" s="234"/>
      <c r="D3652" s="158"/>
      <c r="E3652" s="179" t="s">
        <v>1241</v>
      </c>
      <c r="F3652" s="201" t="s">
        <v>1160</v>
      </c>
      <c r="G3652" s="177" t="s">
        <v>1483</v>
      </c>
      <c r="H3652" s="177" t="s">
        <v>1484</v>
      </c>
      <c r="I3652" s="155"/>
    </row>
    <row r="3653" customFormat="false" ht="14.25" hidden="false" customHeight="true" outlineLevel="0" collapsed="false">
      <c r="A3653" s="142" t="s">
        <v>1248</v>
      </c>
      <c r="D3653" s="158"/>
      <c r="E3653" s="179" t="n">
        <v>1</v>
      </c>
      <c r="F3653" s="201" t="n">
        <v>1</v>
      </c>
      <c r="G3653" s="199" t="n">
        <f aca="false">15.42-3.95</f>
        <v>11.47</v>
      </c>
      <c r="H3653" s="178" t="n">
        <f aca="false">F3653*G3653</f>
        <v>11.47</v>
      </c>
      <c r="I3653" s="155"/>
    </row>
    <row r="3654" customFormat="false" ht="14.25" hidden="false" customHeight="true" outlineLevel="0" collapsed="false">
      <c r="A3654" s="142" t="s">
        <v>1499</v>
      </c>
      <c r="D3654" s="158"/>
      <c r="E3654" s="179" t="n">
        <v>1</v>
      </c>
      <c r="F3654" s="201" t="n">
        <v>1</v>
      </c>
      <c r="G3654" s="199" t="n">
        <v>4.02</v>
      </c>
      <c r="H3654" s="178" t="n">
        <f aca="false">F3654*G3654</f>
        <v>4.02</v>
      </c>
      <c r="I3654" s="155"/>
    </row>
    <row r="3655" customFormat="false" ht="14.25" hidden="false" customHeight="true" outlineLevel="0" collapsed="false">
      <c r="A3655" s="142" t="s">
        <v>1498</v>
      </c>
      <c r="B3655" s="234"/>
      <c r="D3655" s="158"/>
      <c r="E3655" s="179" t="n">
        <v>1</v>
      </c>
      <c r="F3655" s="201" t="n">
        <v>1</v>
      </c>
      <c r="G3655" s="199" t="n">
        <v>53.32</v>
      </c>
      <c r="H3655" s="178" t="n">
        <f aca="false">E3655*F3655*G3655</f>
        <v>53.32</v>
      </c>
      <c r="I3655" s="155"/>
    </row>
    <row r="3656" customFormat="false" ht="14.25" hidden="false" customHeight="true" outlineLevel="0" collapsed="false">
      <c r="A3656" s="142" t="s">
        <v>1490</v>
      </c>
      <c r="B3656" s="234"/>
      <c r="D3656" s="158"/>
      <c r="E3656" s="179" t="n">
        <v>1</v>
      </c>
      <c r="F3656" s="201" t="n">
        <v>1</v>
      </c>
      <c r="G3656" s="199" t="n">
        <v>18.14</v>
      </c>
      <c r="H3656" s="178" t="n">
        <f aca="false">E3656*F3656*G3656</f>
        <v>18.14</v>
      </c>
      <c r="I3656" s="155"/>
    </row>
    <row r="3657" customFormat="false" ht="14.25" hidden="false" customHeight="true" outlineLevel="0" collapsed="false">
      <c r="A3657" s="142" t="s">
        <v>1489</v>
      </c>
      <c r="B3657" s="234"/>
      <c r="D3657" s="158"/>
      <c r="E3657" s="179" t="n">
        <v>1</v>
      </c>
      <c r="F3657" s="201" t="n">
        <v>1</v>
      </c>
      <c r="G3657" s="199" t="n">
        <v>14.85</v>
      </c>
      <c r="H3657" s="178" t="n">
        <f aca="false">E3657*F3657*G3657</f>
        <v>14.85</v>
      </c>
      <c r="I3657" s="155"/>
    </row>
    <row r="3658" customFormat="false" ht="14.25" hidden="false" customHeight="true" outlineLevel="0" collapsed="false">
      <c r="A3658" s="142" t="s">
        <v>1491</v>
      </c>
      <c r="B3658" s="234"/>
      <c r="D3658" s="158"/>
      <c r="E3658" s="179" t="n">
        <v>1</v>
      </c>
      <c r="F3658" s="201" t="n">
        <v>1</v>
      </c>
      <c r="G3658" s="199" t="n">
        <v>34.34</v>
      </c>
      <c r="H3658" s="178" t="n">
        <f aca="false">E3658*F3658*G3658</f>
        <v>34.34</v>
      </c>
      <c r="I3658" s="155"/>
    </row>
    <row r="3659" customFormat="false" ht="14.25" hidden="false" customHeight="true" outlineLevel="0" collapsed="false">
      <c r="A3659" s="142" t="s">
        <v>1492</v>
      </c>
      <c r="B3659" s="234"/>
      <c r="D3659" s="158"/>
      <c r="E3659" s="179" t="n">
        <v>1</v>
      </c>
      <c r="F3659" s="201" t="n">
        <v>1</v>
      </c>
      <c r="G3659" s="199" t="n">
        <v>6.34</v>
      </c>
      <c r="H3659" s="178" t="n">
        <f aca="false">E3659*F3659*G3659</f>
        <v>6.34</v>
      </c>
      <c r="I3659" s="155"/>
    </row>
    <row r="3660" customFormat="false" ht="14.25" hidden="false" customHeight="true" outlineLevel="0" collapsed="false">
      <c r="A3660" s="142" t="s">
        <v>1493</v>
      </c>
      <c r="B3660" s="234"/>
      <c r="D3660" s="158"/>
      <c r="E3660" s="179" t="n">
        <v>1</v>
      </c>
      <c r="F3660" s="201" t="n">
        <v>1</v>
      </c>
      <c r="G3660" s="199" t="n">
        <v>10.81</v>
      </c>
      <c r="H3660" s="178" t="n">
        <f aca="false">E3660*F3660*G3660</f>
        <v>10.81</v>
      </c>
      <c r="I3660" s="155"/>
    </row>
    <row r="3661" customFormat="false" ht="14.25" hidden="false" customHeight="true" outlineLevel="0" collapsed="false">
      <c r="A3661" s="142" t="s">
        <v>1494</v>
      </c>
      <c r="B3661" s="234"/>
      <c r="D3661" s="158"/>
      <c r="E3661" s="179" t="n">
        <v>1</v>
      </c>
      <c r="F3661" s="201" t="n">
        <v>1</v>
      </c>
      <c r="G3661" s="199" t="n">
        <v>16.13</v>
      </c>
      <c r="H3661" s="178" t="n">
        <f aca="false">E3661*F3661*G3661</f>
        <v>16.13</v>
      </c>
      <c r="I3661" s="155"/>
    </row>
    <row r="3662" customFormat="false" ht="15.75" hidden="false" customHeight="true" outlineLevel="0" collapsed="false">
      <c r="A3662" s="142" t="s">
        <v>1535</v>
      </c>
      <c r="B3662" s="234"/>
      <c r="D3662" s="158"/>
      <c r="E3662" s="179" t="n">
        <v>1</v>
      </c>
      <c r="F3662" s="201" t="n">
        <v>1</v>
      </c>
      <c r="G3662" s="199" t="n">
        <v>15.18</v>
      </c>
      <c r="H3662" s="178" t="n">
        <f aca="false">E3662*F3662*G3662</f>
        <v>15.18</v>
      </c>
      <c r="I3662" s="155"/>
    </row>
    <row r="3663" customFormat="false" ht="15.75" hidden="false" customHeight="true" outlineLevel="0" collapsed="false">
      <c r="A3663" s="142" t="s">
        <v>1495</v>
      </c>
      <c r="B3663" s="234"/>
      <c r="D3663" s="158"/>
      <c r="E3663" s="179" t="n">
        <v>1</v>
      </c>
      <c r="F3663" s="201" t="n">
        <v>1</v>
      </c>
      <c r="G3663" s="199" t="n">
        <v>3</v>
      </c>
      <c r="H3663" s="178" t="n">
        <f aca="false">E3663*F3663*G3663</f>
        <v>3</v>
      </c>
      <c r="I3663" s="155"/>
    </row>
    <row r="3664" customFormat="false" ht="15.75" hidden="false" customHeight="true" outlineLevel="0" collapsed="false">
      <c r="A3664" s="142" t="s">
        <v>1536</v>
      </c>
      <c r="B3664" s="234"/>
      <c r="D3664" s="158"/>
      <c r="E3664" s="179" t="n">
        <v>1</v>
      </c>
      <c r="F3664" s="201" t="n">
        <v>1</v>
      </c>
      <c r="G3664" s="199" t="n">
        <v>15.19</v>
      </c>
      <c r="H3664" s="178" t="n">
        <f aca="false">E3664*F3664*G3664</f>
        <v>15.19</v>
      </c>
      <c r="I3664" s="155"/>
    </row>
    <row r="3665" customFormat="false" ht="15.75" hidden="false" customHeight="true" outlineLevel="0" collapsed="false">
      <c r="A3665" s="142" t="s">
        <v>1496</v>
      </c>
      <c r="B3665" s="234"/>
      <c r="D3665" s="158"/>
      <c r="E3665" s="179" t="n">
        <v>1</v>
      </c>
      <c r="F3665" s="201" t="n">
        <v>1</v>
      </c>
      <c r="G3665" s="199" t="n">
        <v>3</v>
      </c>
      <c r="H3665" s="178" t="n">
        <f aca="false">E3665*F3665*G3665</f>
        <v>3</v>
      </c>
      <c r="I3665" s="155"/>
    </row>
    <row r="3666" customFormat="false" ht="15.75" hidden="false" customHeight="true" outlineLevel="0" collapsed="false">
      <c r="A3666" s="142" t="s">
        <v>1501</v>
      </c>
      <c r="B3666" s="234"/>
      <c r="D3666" s="158"/>
      <c r="E3666" s="179" t="n">
        <v>1</v>
      </c>
      <c r="F3666" s="201" t="n">
        <v>1</v>
      </c>
      <c r="G3666" s="199" t="n">
        <v>16.11</v>
      </c>
      <c r="H3666" s="178" t="n">
        <f aca="false">E3666*F3666*G3666</f>
        <v>16.11</v>
      </c>
      <c r="I3666" s="155"/>
    </row>
    <row r="3667" customFormat="false" ht="15.75" hidden="false" customHeight="true" outlineLevel="0" collapsed="false">
      <c r="A3667" s="142" t="s">
        <v>1503</v>
      </c>
      <c r="B3667" s="234"/>
      <c r="D3667" s="158"/>
      <c r="E3667" s="179" t="n">
        <v>1</v>
      </c>
      <c r="F3667" s="201" t="n">
        <v>1</v>
      </c>
      <c r="G3667" s="199" t="n">
        <v>58.44</v>
      </c>
      <c r="H3667" s="178" t="n">
        <f aca="false">E3667*F3667*G3667</f>
        <v>58.44</v>
      </c>
      <c r="I3667" s="155"/>
    </row>
    <row r="3668" customFormat="false" ht="15.75" hidden="false" customHeight="true" outlineLevel="0" collapsed="false">
      <c r="A3668" s="142" t="s">
        <v>1504</v>
      </c>
      <c r="B3668" s="234"/>
      <c r="D3668" s="158"/>
      <c r="E3668" s="179" t="n">
        <v>1</v>
      </c>
      <c r="F3668" s="201" t="n">
        <v>1</v>
      </c>
      <c r="G3668" s="199" t="n">
        <v>21</v>
      </c>
      <c r="H3668" s="178" t="n">
        <f aca="false">E3668*F3668*G3668</f>
        <v>21</v>
      </c>
      <c r="I3668" s="155"/>
    </row>
    <row r="3669" customFormat="false" ht="12.75" hidden="false" customHeight="true" outlineLevel="0" collapsed="false">
      <c r="A3669" s="142" t="s">
        <v>1505</v>
      </c>
      <c r="B3669" s="234"/>
      <c r="D3669" s="158"/>
      <c r="E3669" s="179" t="n">
        <v>1</v>
      </c>
      <c r="F3669" s="201" t="n">
        <v>1</v>
      </c>
      <c r="G3669" s="199" t="n">
        <v>10.31</v>
      </c>
      <c r="H3669" s="178" t="n">
        <f aca="false">E3669*F3669*G3669</f>
        <v>10.31</v>
      </c>
      <c r="I3669" s="155"/>
    </row>
    <row r="3670" customFormat="false" ht="15.75" hidden="false" customHeight="true" outlineLevel="0" collapsed="false">
      <c r="A3670" s="142" t="s">
        <v>1507</v>
      </c>
      <c r="B3670" s="234"/>
      <c r="D3670" s="158"/>
      <c r="E3670" s="179" t="n">
        <v>1</v>
      </c>
      <c r="F3670" s="201" t="n">
        <v>1</v>
      </c>
      <c r="G3670" s="199" t="n">
        <v>13.54</v>
      </c>
      <c r="H3670" s="178" t="n">
        <f aca="false">E3670*F3670*G3670</f>
        <v>13.54</v>
      </c>
      <c r="I3670" s="155"/>
    </row>
    <row r="3671" customFormat="false" ht="15.75" hidden="false" customHeight="true" outlineLevel="0" collapsed="false">
      <c r="A3671" s="142" t="s">
        <v>1506</v>
      </c>
      <c r="B3671" s="234"/>
      <c r="D3671" s="158"/>
      <c r="E3671" s="179" t="n">
        <v>1</v>
      </c>
      <c r="F3671" s="201" t="n">
        <v>1</v>
      </c>
      <c r="G3671" s="199" t="n">
        <v>49</v>
      </c>
      <c r="H3671" s="178" t="n">
        <f aca="false">E3671*F3671*G3671</f>
        <v>49</v>
      </c>
      <c r="I3671" s="155"/>
    </row>
    <row r="3672" customFormat="false" ht="15.75" hidden="false" customHeight="true" outlineLevel="0" collapsed="false">
      <c r="B3672" s="234"/>
      <c r="C3672" s="144" t="s">
        <v>1487</v>
      </c>
      <c r="D3672" s="158"/>
      <c r="E3672" s="179"/>
      <c r="F3672" s="201"/>
      <c r="G3672" s="199"/>
      <c r="H3672" s="235" t="n">
        <f aca="false">SUM(H3653:H3671)</f>
        <v>374.19</v>
      </c>
      <c r="I3672" s="155"/>
    </row>
    <row r="3673" customFormat="false" ht="15.75" hidden="false" customHeight="true" outlineLevel="0" collapsed="false">
      <c r="B3673" s="234"/>
      <c r="D3673" s="158"/>
      <c r="E3673" s="179"/>
      <c r="F3673" s="201"/>
      <c r="G3673" s="148" t="s">
        <v>1155</v>
      </c>
      <c r="H3673" s="148"/>
      <c r="I3673" s="155"/>
    </row>
    <row r="3674" customFormat="false" ht="15.75" hidden="false" customHeight="true" outlineLevel="0" collapsed="false">
      <c r="A3674" s="243" t="s">
        <v>1352</v>
      </c>
      <c r="B3674" s="234"/>
      <c r="D3674" s="158"/>
      <c r="E3674" s="179" t="s">
        <v>1241</v>
      </c>
      <c r="F3674" s="201" t="s">
        <v>1160</v>
      </c>
      <c r="G3674" s="177" t="s">
        <v>1483</v>
      </c>
      <c r="H3674" s="177" t="s">
        <v>1484</v>
      </c>
      <c r="I3674" s="155"/>
    </row>
    <row r="3675" customFormat="false" ht="15.75" hidden="false" customHeight="true" outlineLevel="0" collapsed="false">
      <c r="A3675" s="142" t="s">
        <v>1537</v>
      </c>
      <c r="B3675" s="234"/>
      <c r="D3675" s="158"/>
      <c r="E3675" s="173" t="n">
        <v>1</v>
      </c>
      <c r="F3675" s="201" t="n">
        <v>1</v>
      </c>
      <c r="G3675" s="199" t="n">
        <v>9.4</v>
      </c>
      <c r="H3675" s="178" t="n">
        <f aca="false">E3675*F3675*G3675</f>
        <v>9.4</v>
      </c>
      <c r="I3675" s="155"/>
    </row>
    <row r="3676" customFormat="false" ht="15.75" hidden="false" customHeight="true" outlineLevel="0" collapsed="false">
      <c r="A3676" s="142" t="s">
        <v>1513</v>
      </c>
      <c r="B3676" s="234"/>
      <c r="D3676" s="158"/>
      <c r="E3676" s="173" t="n">
        <v>1</v>
      </c>
      <c r="F3676" s="201" t="n">
        <v>1</v>
      </c>
      <c r="G3676" s="199" t="n">
        <v>10.11</v>
      </c>
      <c r="H3676" s="178" t="n">
        <f aca="false">E3676*F3676*G3676</f>
        <v>10.11</v>
      </c>
      <c r="I3676" s="155"/>
    </row>
    <row r="3677" customFormat="false" ht="15.75" hidden="false" customHeight="true" outlineLevel="0" collapsed="false">
      <c r="A3677" s="142" t="s">
        <v>1514</v>
      </c>
      <c r="B3677" s="234"/>
      <c r="D3677" s="158"/>
      <c r="E3677" s="173" t="n">
        <v>1</v>
      </c>
      <c r="F3677" s="201" t="n">
        <v>1</v>
      </c>
      <c r="G3677" s="199" t="n">
        <v>46.51</v>
      </c>
      <c r="H3677" s="178" t="n">
        <f aca="false">E3677*F3677*G3677</f>
        <v>46.51</v>
      </c>
      <c r="I3677" s="155"/>
    </row>
    <row r="3678" customFormat="false" ht="15.75" hidden="false" customHeight="true" outlineLevel="0" collapsed="false">
      <c r="A3678" s="142" t="s">
        <v>1515</v>
      </c>
      <c r="B3678" s="234"/>
      <c r="D3678" s="158"/>
      <c r="E3678" s="173" t="n">
        <v>1</v>
      </c>
      <c r="F3678" s="201" t="n">
        <v>1</v>
      </c>
      <c r="G3678" s="199" t="n">
        <v>18.2</v>
      </c>
      <c r="H3678" s="178" t="n">
        <f aca="false">E3678*F3678*G3678</f>
        <v>18.2</v>
      </c>
      <c r="I3678" s="155"/>
    </row>
    <row r="3679" customFormat="false" ht="15.75" hidden="false" customHeight="true" outlineLevel="0" collapsed="false">
      <c r="A3679" s="142" t="s">
        <v>1538</v>
      </c>
      <c r="B3679" s="234"/>
      <c r="D3679" s="158"/>
      <c r="E3679" s="173" t="n">
        <v>1</v>
      </c>
      <c r="F3679" s="201" t="n">
        <v>1</v>
      </c>
      <c r="G3679" s="199" t="n">
        <v>17.16</v>
      </c>
      <c r="H3679" s="178" t="n">
        <f aca="false">E3679*F3679*G3679</f>
        <v>17.16</v>
      </c>
      <c r="I3679" s="155"/>
    </row>
    <row r="3680" customFormat="false" ht="15.75" hidden="false" customHeight="true" outlineLevel="0" collapsed="false">
      <c r="A3680" s="142" t="s">
        <v>1465</v>
      </c>
      <c r="B3680" s="234"/>
      <c r="D3680" s="158"/>
      <c r="E3680" s="173" t="n">
        <v>1</v>
      </c>
      <c r="F3680" s="201" t="n">
        <v>1</v>
      </c>
      <c r="G3680" s="199" t="n">
        <v>4.49</v>
      </c>
      <c r="H3680" s="178" t="n">
        <f aca="false">E3680*F3680*G3680</f>
        <v>4.49</v>
      </c>
      <c r="I3680" s="155"/>
    </row>
    <row r="3681" customFormat="false" ht="15.75" hidden="false" customHeight="true" outlineLevel="0" collapsed="false">
      <c r="A3681" s="142" t="s">
        <v>1539</v>
      </c>
      <c r="B3681" s="234"/>
      <c r="D3681" s="158"/>
      <c r="E3681" s="173" t="n">
        <v>1</v>
      </c>
      <c r="F3681" s="201" t="n">
        <v>1</v>
      </c>
      <c r="G3681" s="199" t="n">
        <v>4.49</v>
      </c>
      <c r="H3681" s="178" t="n">
        <f aca="false">E3681*F3681*G3681</f>
        <v>4.49</v>
      </c>
      <c r="I3681" s="155"/>
    </row>
    <row r="3682" customFormat="false" ht="15.75" hidden="false" customHeight="true" outlineLevel="0" collapsed="false">
      <c r="A3682" s="142" t="s">
        <v>1516</v>
      </c>
      <c r="B3682" s="234"/>
      <c r="D3682" s="158"/>
      <c r="E3682" s="173" t="n">
        <v>1</v>
      </c>
      <c r="F3682" s="201" t="n">
        <v>1</v>
      </c>
      <c r="G3682" s="199" t="n">
        <v>17.43</v>
      </c>
      <c r="H3682" s="178" t="n">
        <f aca="false">E3682*F3682*G3682</f>
        <v>17.43</v>
      </c>
      <c r="I3682" s="155"/>
    </row>
    <row r="3683" customFormat="false" ht="15.75" hidden="false" customHeight="true" outlineLevel="0" collapsed="false">
      <c r="A3683" s="142" t="s">
        <v>1517</v>
      </c>
      <c r="B3683" s="234"/>
      <c r="D3683" s="158"/>
      <c r="E3683" s="173" t="n">
        <v>1</v>
      </c>
      <c r="F3683" s="201" t="n">
        <v>1</v>
      </c>
      <c r="G3683" s="199" t="n">
        <v>16.13</v>
      </c>
      <c r="H3683" s="178" t="n">
        <f aca="false">E3683*F3683*G3683</f>
        <v>16.13</v>
      </c>
      <c r="I3683" s="155"/>
    </row>
    <row r="3684" customFormat="false" ht="15.75" hidden="false" customHeight="true" outlineLevel="0" collapsed="false">
      <c r="A3684" s="142" t="s">
        <v>1540</v>
      </c>
      <c r="B3684" s="234"/>
      <c r="D3684" s="158"/>
      <c r="E3684" s="173" t="n">
        <v>1</v>
      </c>
      <c r="F3684" s="201" t="n">
        <v>1</v>
      </c>
      <c r="G3684" s="199" t="n">
        <v>15.18</v>
      </c>
      <c r="H3684" s="178" t="n">
        <f aca="false">E3684*F3684*G3684</f>
        <v>15.18</v>
      </c>
      <c r="I3684" s="155"/>
    </row>
    <row r="3685" customFormat="false" ht="15.75" hidden="false" customHeight="true" outlineLevel="0" collapsed="false">
      <c r="A3685" s="142" t="s">
        <v>1541</v>
      </c>
      <c r="B3685" s="234"/>
      <c r="D3685" s="158"/>
      <c r="E3685" s="173" t="n">
        <v>1</v>
      </c>
      <c r="F3685" s="201" t="n">
        <v>1</v>
      </c>
      <c r="G3685" s="199" t="n">
        <v>3</v>
      </c>
      <c r="H3685" s="178" t="n">
        <f aca="false">E3685*F3685*G3685</f>
        <v>3</v>
      </c>
      <c r="I3685" s="155"/>
    </row>
    <row r="3686" customFormat="false" ht="15.75" hidden="false" customHeight="true" outlineLevel="0" collapsed="false">
      <c r="A3686" s="142" t="s">
        <v>1542</v>
      </c>
      <c r="B3686" s="234"/>
      <c r="D3686" s="158"/>
      <c r="E3686" s="173" t="n">
        <v>1</v>
      </c>
      <c r="F3686" s="201" t="n">
        <v>1</v>
      </c>
      <c r="G3686" s="199" t="n">
        <v>15.19</v>
      </c>
      <c r="H3686" s="178" t="n">
        <f aca="false">E3686*F3686*G3686</f>
        <v>15.19</v>
      </c>
      <c r="I3686" s="155"/>
    </row>
    <row r="3687" customFormat="false" ht="15.75" hidden="false" customHeight="true" outlineLevel="0" collapsed="false">
      <c r="A3687" s="142" t="s">
        <v>1543</v>
      </c>
      <c r="B3687" s="234"/>
      <c r="D3687" s="158"/>
      <c r="E3687" s="173" t="n">
        <v>1</v>
      </c>
      <c r="F3687" s="201" t="n">
        <v>1</v>
      </c>
      <c r="G3687" s="199" t="n">
        <v>3</v>
      </c>
      <c r="H3687" s="178" t="n">
        <f aca="false">E3687*F3687*G3687</f>
        <v>3</v>
      </c>
      <c r="I3687" s="155"/>
    </row>
    <row r="3688" customFormat="false" ht="15.75" hidden="false" customHeight="true" outlineLevel="0" collapsed="false">
      <c r="A3688" s="142" t="s">
        <v>1526</v>
      </c>
      <c r="B3688" s="234"/>
      <c r="D3688" s="158"/>
      <c r="E3688" s="173" t="n">
        <v>1</v>
      </c>
      <c r="F3688" s="201" t="n">
        <v>1</v>
      </c>
      <c r="G3688" s="199" t="n">
        <v>39.72</v>
      </c>
      <c r="H3688" s="178" t="n">
        <f aca="false">E3688*F3688*G3688</f>
        <v>39.72</v>
      </c>
      <c r="I3688" s="155"/>
    </row>
    <row r="3689" customFormat="false" ht="15.75" hidden="false" customHeight="true" outlineLevel="0" collapsed="false">
      <c r="A3689" s="142" t="s">
        <v>1527</v>
      </c>
      <c r="B3689" s="234"/>
      <c r="D3689" s="158"/>
      <c r="E3689" s="173" t="n">
        <v>1</v>
      </c>
      <c r="F3689" s="201" t="n">
        <v>1</v>
      </c>
      <c r="G3689" s="199" t="n">
        <v>32.8</v>
      </c>
      <c r="H3689" s="178" t="n">
        <f aca="false">E3689*F3689*G3689</f>
        <v>32.8</v>
      </c>
      <c r="I3689" s="431"/>
      <c r="J3689" s="305"/>
      <c r="K3689" s="305"/>
      <c r="L3689" s="305"/>
      <c r="M3689" s="305"/>
      <c r="N3689" s="305"/>
      <c r="O3689" s="305"/>
      <c r="P3689" s="305"/>
      <c r="Q3689" s="305"/>
      <c r="R3689" s="305"/>
      <c r="S3689" s="305"/>
      <c r="T3689" s="305"/>
      <c r="U3689" s="305"/>
      <c r="V3689" s="305"/>
      <c r="W3689" s="305"/>
      <c r="X3689" s="305"/>
      <c r="Y3689" s="305"/>
      <c r="Z3689" s="305"/>
    </row>
    <row r="3690" customFormat="false" ht="15.75" hidden="false" customHeight="true" outlineLevel="0" collapsed="false">
      <c r="A3690" s="142" t="s">
        <v>1544</v>
      </c>
      <c r="B3690" s="234"/>
      <c r="D3690" s="158"/>
      <c r="E3690" s="173" t="n">
        <v>1</v>
      </c>
      <c r="F3690" s="201" t="n">
        <v>1</v>
      </c>
      <c r="G3690" s="199" t="n">
        <v>7.85</v>
      </c>
      <c r="H3690" s="178" t="n">
        <f aca="false">E3690*F3690*G3690</f>
        <v>7.85</v>
      </c>
      <c r="I3690" s="155"/>
    </row>
    <row r="3691" customFormat="false" ht="15.75" hidden="false" customHeight="true" outlineLevel="0" collapsed="false">
      <c r="A3691" s="142" t="s">
        <v>1545</v>
      </c>
      <c r="B3691" s="234"/>
      <c r="D3691" s="158"/>
      <c r="E3691" s="173" t="n">
        <v>1</v>
      </c>
      <c r="F3691" s="201" t="n">
        <v>1</v>
      </c>
      <c r="G3691" s="199" t="n">
        <v>7.85</v>
      </c>
      <c r="H3691" s="178" t="n">
        <f aca="false">E3691*F3691*G3691</f>
        <v>7.85</v>
      </c>
      <c r="I3691" s="155"/>
    </row>
    <row r="3692" customFormat="false" ht="15.75" hidden="false" customHeight="true" outlineLevel="0" collapsed="false">
      <c r="A3692" s="142" t="s">
        <v>1248</v>
      </c>
      <c r="B3692" s="234"/>
      <c r="D3692" s="158"/>
      <c r="E3692" s="173" t="n">
        <v>1</v>
      </c>
      <c r="F3692" s="201" t="n">
        <v>1</v>
      </c>
      <c r="G3692" s="199" t="n">
        <v>11.7</v>
      </c>
      <c r="H3692" s="178" t="n">
        <f aca="false">E3692*F3692*G3692</f>
        <v>11.7</v>
      </c>
      <c r="I3692" s="155"/>
    </row>
    <row r="3693" customFormat="false" ht="15.75" hidden="false" customHeight="true" outlineLevel="0" collapsed="false">
      <c r="A3693" s="142" t="s">
        <v>1546</v>
      </c>
      <c r="B3693" s="234"/>
      <c r="D3693" s="158"/>
      <c r="E3693" s="173" t="n">
        <v>1</v>
      </c>
      <c r="F3693" s="201" t="n">
        <v>1</v>
      </c>
      <c r="G3693" s="199" t="n">
        <v>15.91</v>
      </c>
      <c r="H3693" s="178" t="n">
        <f aca="false">E3693*F3693*G3693</f>
        <v>15.91</v>
      </c>
      <c r="I3693" s="155"/>
    </row>
    <row r="3694" customFormat="false" ht="15.75" hidden="false" customHeight="true" outlineLevel="0" collapsed="false">
      <c r="A3694" s="142" t="s">
        <v>1547</v>
      </c>
      <c r="B3694" s="234"/>
      <c r="D3694" s="158"/>
      <c r="E3694" s="173" t="n">
        <v>1</v>
      </c>
      <c r="F3694" s="201" t="n">
        <v>1</v>
      </c>
      <c r="G3694" s="199" t="n">
        <f aca="false">2.34+4.19</f>
        <v>6.53</v>
      </c>
      <c r="H3694" s="178" t="n">
        <f aca="false">E3694*F3694*G3694</f>
        <v>6.53</v>
      </c>
      <c r="I3694" s="155"/>
    </row>
    <row r="3695" customFormat="false" ht="15.75" hidden="false" customHeight="true" outlineLevel="0" collapsed="false">
      <c r="A3695" s="142" t="s">
        <v>1548</v>
      </c>
      <c r="B3695" s="234"/>
      <c r="D3695" s="158"/>
      <c r="E3695" s="173" t="n">
        <v>1</v>
      </c>
      <c r="F3695" s="201" t="n">
        <v>1</v>
      </c>
      <c r="G3695" s="199" t="n">
        <v>6</v>
      </c>
      <c r="H3695" s="178" t="n">
        <f aca="false">E3695*F3695*G3695</f>
        <v>6</v>
      </c>
      <c r="I3695" s="155"/>
    </row>
    <row r="3696" customFormat="false" ht="15.75" hidden="false" customHeight="true" outlineLevel="0" collapsed="false">
      <c r="A3696" s="142" t="s">
        <v>1528</v>
      </c>
      <c r="B3696" s="234"/>
      <c r="D3696" s="158"/>
      <c r="E3696" s="173" t="n">
        <v>1</v>
      </c>
      <c r="F3696" s="201" t="n">
        <v>1</v>
      </c>
      <c r="G3696" s="199" t="n">
        <v>11.49</v>
      </c>
      <c r="H3696" s="178" t="n">
        <f aca="false">E3696*F3696*G3696</f>
        <v>11.49</v>
      </c>
      <c r="I3696" s="155"/>
    </row>
    <row r="3697" customFormat="false" ht="15.75" hidden="false" customHeight="true" outlineLevel="0" collapsed="false">
      <c r="A3697" s="142" t="s">
        <v>1529</v>
      </c>
      <c r="B3697" s="234"/>
      <c r="D3697" s="158"/>
      <c r="E3697" s="173" t="n">
        <v>1</v>
      </c>
      <c r="F3697" s="201" t="n">
        <v>1</v>
      </c>
      <c r="G3697" s="199" t="n">
        <v>32.03</v>
      </c>
      <c r="H3697" s="178" t="n">
        <f aca="false">E3697*F3697*G3697</f>
        <v>32.03</v>
      </c>
      <c r="I3697" s="155"/>
    </row>
    <row r="3698" customFormat="false" ht="17.25" hidden="false" customHeight="true" outlineLevel="0" collapsed="false">
      <c r="A3698" s="142" t="s">
        <v>1489</v>
      </c>
      <c r="B3698" s="234"/>
      <c r="D3698" s="158"/>
      <c r="E3698" s="173" t="n">
        <v>1</v>
      </c>
      <c r="F3698" s="201" t="n">
        <v>1</v>
      </c>
      <c r="G3698" s="199" t="n">
        <v>11.83</v>
      </c>
      <c r="H3698" s="178" t="n">
        <f aca="false">E3698*F3698*G3698</f>
        <v>11.83</v>
      </c>
      <c r="I3698" s="155"/>
    </row>
    <row r="3699" customFormat="false" ht="15.75" hidden="false" customHeight="true" outlineLevel="0" collapsed="false">
      <c r="A3699" s="142" t="s">
        <v>1549</v>
      </c>
      <c r="B3699" s="234"/>
      <c r="D3699" s="158"/>
      <c r="E3699" s="173" t="n">
        <v>1</v>
      </c>
      <c r="F3699" s="201" t="n">
        <v>1</v>
      </c>
      <c r="G3699" s="199" t="n">
        <v>56.55</v>
      </c>
      <c r="H3699" s="178" t="n">
        <f aca="false">E3699*F3699*G3699</f>
        <v>56.55</v>
      </c>
      <c r="I3699" s="155"/>
    </row>
    <row r="3700" customFormat="false" ht="15.75" hidden="false" customHeight="true" outlineLevel="0" collapsed="false">
      <c r="B3700" s="234"/>
      <c r="C3700" s="144" t="s">
        <v>1511</v>
      </c>
      <c r="D3700" s="158"/>
      <c r="E3700" s="179"/>
      <c r="F3700" s="201"/>
      <c r="G3700" s="199"/>
      <c r="H3700" s="235" t="n">
        <f aca="false">SUM(H3675:H3699)</f>
        <v>420.55</v>
      </c>
      <c r="I3700" s="155"/>
    </row>
    <row r="3701" customFormat="false" ht="15.75" hidden="false" customHeight="true" outlineLevel="0" collapsed="false">
      <c r="A3701" s="233"/>
      <c r="B3701" s="234"/>
      <c r="C3701" s="329"/>
      <c r="D3701" s="149"/>
      <c r="E3701" s="179"/>
      <c r="F3701" s="201"/>
      <c r="G3701" s="178"/>
      <c r="H3701" s="201"/>
      <c r="I3701" s="155"/>
    </row>
    <row r="3702" customFormat="false" ht="15.75" hidden="false" customHeight="true" outlineLevel="0" collapsed="false">
      <c r="B3702" s="160"/>
      <c r="D3702" s="149"/>
      <c r="E3702" s="209"/>
      <c r="F3702" s="336" t="s">
        <v>1158</v>
      </c>
      <c r="G3702" s="178"/>
      <c r="H3702" s="202" t="n">
        <f aca="false">H3672+H3700</f>
        <v>794.74</v>
      </c>
      <c r="I3702" s="155"/>
    </row>
    <row r="3703" customFormat="false" ht="15.75" hidden="false" customHeight="true" outlineLevel="0" collapsed="false">
      <c r="A3703" s="150"/>
      <c r="D3703" s="158"/>
      <c r="E3703" s="179"/>
      <c r="F3703" s="201"/>
      <c r="G3703" s="178"/>
      <c r="H3703" s="189"/>
      <c r="I3703" s="155"/>
    </row>
    <row r="3704" customFormat="false" ht="40.5" hidden="false" customHeight="true" outlineLevel="0" collapsed="false">
      <c r="A3704" s="142" t="s">
        <v>1884</v>
      </c>
      <c r="B3704" s="231" t="s">
        <v>1885</v>
      </c>
      <c r="C3704" s="152" t="s">
        <v>1084</v>
      </c>
      <c r="D3704" s="149" t="n">
        <f aca="false">H3722</f>
        <v>840.16</v>
      </c>
      <c r="E3704" s="149"/>
      <c r="F3704" s="264"/>
      <c r="G3704" s="387" t="s">
        <v>1234</v>
      </c>
      <c r="H3704" s="198"/>
      <c r="I3704" s="155"/>
    </row>
    <row r="3705" customFormat="false" ht="15.75" hidden="false" customHeight="true" outlineLevel="0" collapsed="false">
      <c r="D3705" s="149"/>
      <c r="E3705" s="287"/>
      <c r="F3705" s="198"/>
      <c r="G3705" s="246"/>
      <c r="H3705" s="272"/>
      <c r="I3705" s="155"/>
    </row>
    <row r="3706" customFormat="false" ht="15.75" hidden="false" customHeight="true" outlineLevel="0" collapsed="false">
      <c r="A3706" s="233" t="s">
        <v>1156</v>
      </c>
      <c r="B3706" s="156"/>
      <c r="D3706" s="158"/>
      <c r="E3706" s="179"/>
      <c r="F3706" s="201"/>
      <c r="G3706" s="148" t="s">
        <v>1155</v>
      </c>
      <c r="H3706" s="148"/>
      <c r="I3706" s="155"/>
    </row>
    <row r="3707" customFormat="false" ht="15.75" hidden="false" customHeight="true" outlineLevel="0" collapsed="false">
      <c r="A3707" s="243" t="s">
        <v>1185</v>
      </c>
      <c r="B3707" s="234"/>
      <c r="D3707" s="158"/>
      <c r="E3707" s="179" t="s">
        <v>1241</v>
      </c>
      <c r="F3707" s="201" t="s">
        <v>1160</v>
      </c>
      <c r="G3707" s="177" t="s">
        <v>1483</v>
      </c>
      <c r="H3707" s="177" t="s">
        <v>1484</v>
      </c>
      <c r="I3707" s="155"/>
    </row>
    <row r="3708" customFormat="false" ht="15.75" hidden="false" customHeight="true" outlineLevel="0" collapsed="false">
      <c r="A3708" s="233" t="s">
        <v>1556</v>
      </c>
      <c r="B3708" s="156"/>
      <c r="D3708" s="158"/>
      <c r="E3708" s="179" t="n">
        <v>1</v>
      </c>
      <c r="F3708" s="201" t="n">
        <v>1</v>
      </c>
      <c r="G3708" s="177" t="n">
        <f aca="false">6.09+12.4</f>
        <v>18.49</v>
      </c>
      <c r="H3708" s="177" t="n">
        <f aca="false">E3708*F3708*G3708</f>
        <v>18.49</v>
      </c>
      <c r="I3708" s="155"/>
    </row>
    <row r="3709" customFormat="false" ht="15.75" hidden="false" customHeight="true" outlineLevel="0" collapsed="false">
      <c r="A3709" s="233" t="s">
        <v>1485</v>
      </c>
      <c r="B3709" s="156"/>
      <c r="D3709" s="158"/>
      <c r="E3709" s="179" t="n">
        <v>1</v>
      </c>
      <c r="F3709" s="201" t="n">
        <v>1</v>
      </c>
      <c r="G3709" s="177" t="n">
        <v>692.6</v>
      </c>
      <c r="H3709" s="177" t="n">
        <f aca="false">E3709*F3709*G3709</f>
        <v>692.6</v>
      </c>
      <c r="I3709" s="155"/>
    </row>
    <row r="3710" customFormat="false" ht="15.75" hidden="false" customHeight="true" outlineLevel="0" collapsed="false">
      <c r="A3710" s="233" t="s">
        <v>1486</v>
      </c>
      <c r="B3710" s="156"/>
      <c r="D3710" s="158"/>
      <c r="E3710" s="179" t="n">
        <v>1</v>
      </c>
      <c r="F3710" s="201" t="n">
        <v>1</v>
      </c>
      <c r="G3710" s="177" t="n">
        <v>38.28</v>
      </c>
      <c r="H3710" s="177" t="n">
        <f aca="false">E3710*F3710*G3710</f>
        <v>38.28</v>
      </c>
      <c r="I3710" s="155"/>
    </row>
    <row r="3711" customFormat="false" ht="15.75" hidden="false" customHeight="true" outlineLevel="0" collapsed="false">
      <c r="A3711" s="233" t="s">
        <v>1467</v>
      </c>
      <c r="B3711" s="156"/>
      <c r="D3711" s="158"/>
      <c r="E3711" s="179" t="n">
        <v>1</v>
      </c>
      <c r="F3711" s="201" t="n">
        <v>1</v>
      </c>
      <c r="G3711" s="177" t="n">
        <v>2.83</v>
      </c>
      <c r="H3711" s="177" t="n">
        <f aca="false">E3711*F3711*G3711</f>
        <v>2.83</v>
      </c>
      <c r="I3711" s="155"/>
    </row>
    <row r="3712" customFormat="false" ht="15.75" hidden="false" customHeight="true" outlineLevel="0" collapsed="false">
      <c r="A3712" s="233"/>
      <c r="B3712" s="156"/>
      <c r="C3712" s="144" t="s">
        <v>1487</v>
      </c>
      <c r="D3712" s="158"/>
      <c r="E3712" s="179"/>
      <c r="F3712" s="201"/>
      <c r="G3712" s="199"/>
      <c r="H3712" s="235" t="n">
        <f aca="false">SUM(H3708:H3711)</f>
        <v>752.2</v>
      </c>
      <c r="I3712" s="155"/>
    </row>
    <row r="3713" customFormat="false" ht="15.75" hidden="false" customHeight="true" outlineLevel="0" collapsed="false">
      <c r="A3713" s="243" t="s">
        <v>1488</v>
      </c>
      <c r="B3713" s="234"/>
      <c r="D3713" s="158"/>
      <c r="E3713" s="179" t="s">
        <v>1241</v>
      </c>
      <c r="F3713" s="201" t="s">
        <v>1160</v>
      </c>
      <c r="G3713" s="177" t="s">
        <v>1483</v>
      </c>
      <c r="H3713" s="177" t="s">
        <v>1484</v>
      </c>
      <c r="I3713" s="155"/>
    </row>
    <row r="3714" customFormat="false" ht="15.75" hidden="false" customHeight="true" outlineLevel="0" collapsed="false">
      <c r="A3714" s="142" t="s">
        <v>1556</v>
      </c>
      <c r="B3714" s="234"/>
      <c r="D3714" s="158"/>
      <c r="E3714" s="179" t="n">
        <v>1</v>
      </c>
      <c r="F3714" s="201" t="n">
        <v>1</v>
      </c>
      <c r="G3714" s="199" t="n">
        <f aca="false">12.4+6.09+8</f>
        <v>26.49</v>
      </c>
      <c r="H3714" s="178" t="n">
        <f aca="false">E3714*F3714*G3714</f>
        <v>26.49</v>
      </c>
      <c r="I3714" s="155"/>
    </row>
    <row r="3715" customFormat="false" ht="15.75" hidden="false" customHeight="true" outlineLevel="0" collapsed="false">
      <c r="A3715" s="142" t="s">
        <v>1557</v>
      </c>
      <c r="B3715" s="234"/>
      <c r="D3715" s="158"/>
      <c r="E3715" s="179" t="n">
        <v>1</v>
      </c>
      <c r="F3715" s="201" t="n">
        <v>1</v>
      </c>
      <c r="G3715" s="199" t="n">
        <v>49.07</v>
      </c>
      <c r="H3715" s="178" t="n">
        <f aca="false">E3715*F3715*G3715</f>
        <v>49.07</v>
      </c>
      <c r="I3715" s="155"/>
    </row>
    <row r="3716" customFormat="false" ht="15.75" hidden="false" customHeight="true" outlineLevel="0" collapsed="false">
      <c r="B3716" s="234"/>
      <c r="C3716" s="144" t="s">
        <v>1511</v>
      </c>
      <c r="D3716" s="158"/>
      <c r="E3716" s="179"/>
      <c r="F3716" s="201"/>
      <c r="G3716" s="199"/>
      <c r="H3716" s="235" t="n">
        <f aca="false">SUM(H3714:H3715)</f>
        <v>75.56</v>
      </c>
      <c r="I3716" s="155"/>
    </row>
    <row r="3717" customFormat="false" ht="15.75" hidden="false" customHeight="true" outlineLevel="0" collapsed="false">
      <c r="B3717" s="234"/>
      <c r="D3717" s="158"/>
      <c r="E3717" s="179"/>
      <c r="F3717" s="201"/>
      <c r="G3717" s="148" t="s">
        <v>1155</v>
      </c>
      <c r="H3717" s="148"/>
      <c r="I3717" s="155"/>
    </row>
    <row r="3718" customFormat="false" ht="15.75" hidden="false" customHeight="true" outlineLevel="0" collapsed="false">
      <c r="A3718" s="243" t="s">
        <v>1352</v>
      </c>
      <c r="B3718" s="234"/>
      <c r="D3718" s="158"/>
      <c r="E3718" s="179" t="s">
        <v>1241</v>
      </c>
      <c r="F3718" s="201" t="s">
        <v>1160</v>
      </c>
      <c r="G3718" s="177" t="s">
        <v>1483</v>
      </c>
      <c r="H3718" s="177" t="s">
        <v>1484</v>
      </c>
      <c r="I3718" s="155"/>
    </row>
    <row r="3719" customFormat="false" ht="15.75" hidden="false" customHeight="true" outlineLevel="0" collapsed="false">
      <c r="A3719" s="142" t="s">
        <v>1552</v>
      </c>
      <c r="B3719" s="234"/>
      <c r="D3719" s="158"/>
      <c r="E3719" s="173" t="n">
        <v>1</v>
      </c>
      <c r="F3719" s="201" t="n">
        <v>1</v>
      </c>
      <c r="G3719" s="199" t="n">
        <v>12.4</v>
      </c>
      <c r="H3719" s="178" t="n">
        <f aca="false">E3719*F3719*G3719</f>
        <v>12.4</v>
      </c>
      <c r="I3719" s="155"/>
    </row>
    <row r="3720" customFormat="false" ht="15.75" hidden="false" customHeight="true" outlineLevel="0" collapsed="false">
      <c r="B3720" s="234"/>
      <c r="C3720" s="144" t="s">
        <v>1273</v>
      </c>
      <c r="D3720" s="158"/>
      <c r="E3720" s="179"/>
      <c r="F3720" s="201"/>
      <c r="G3720" s="199"/>
      <c r="H3720" s="235" t="n">
        <f aca="false">SUM(H3719:H3719)</f>
        <v>12.4</v>
      </c>
      <c r="I3720" s="155"/>
    </row>
    <row r="3721" customFormat="false" ht="15.75" hidden="false" customHeight="true" outlineLevel="0" collapsed="false">
      <c r="A3721" s="233"/>
      <c r="B3721" s="234"/>
      <c r="C3721" s="329"/>
      <c r="D3721" s="149"/>
      <c r="E3721" s="179"/>
      <c r="F3721" s="201"/>
      <c r="G3721" s="178"/>
      <c r="H3721" s="201"/>
      <c r="I3721" s="155"/>
    </row>
    <row r="3722" customFormat="false" ht="15.75" hidden="false" customHeight="true" outlineLevel="0" collapsed="false">
      <c r="B3722" s="160"/>
      <c r="D3722" s="149"/>
      <c r="E3722" s="209"/>
      <c r="F3722" s="336" t="s">
        <v>1158</v>
      </c>
      <c r="G3722" s="178"/>
      <c r="H3722" s="202" t="n">
        <f aca="false">H3712+H3716+H3720</f>
        <v>840.16</v>
      </c>
      <c r="I3722" s="155"/>
    </row>
    <row r="3723" customFormat="false" ht="15.75" hidden="false" customHeight="true" outlineLevel="0" collapsed="false">
      <c r="A3723" s="190"/>
      <c r="B3723" s="160"/>
      <c r="C3723" s="161"/>
      <c r="D3723" s="149"/>
      <c r="E3723" s="176"/>
      <c r="F3723" s="200"/>
      <c r="G3723" s="246"/>
      <c r="H3723" s="272"/>
      <c r="I3723" s="155"/>
    </row>
    <row r="3724" customFormat="false" ht="15.75" hidden="false" customHeight="true" outlineLevel="0" collapsed="false">
      <c r="A3724" s="190"/>
      <c r="B3724" s="160" t="s">
        <v>1886</v>
      </c>
      <c r="C3724" s="161"/>
      <c r="D3724" s="149"/>
      <c r="E3724" s="176"/>
      <c r="F3724" s="200"/>
      <c r="G3724" s="274"/>
      <c r="H3724" s="202" t="n">
        <f aca="false">H3637+H3646+H3702+H3722+H3585</f>
        <v>4188.877</v>
      </c>
      <c r="I3724" s="155"/>
    </row>
    <row r="3725" customFormat="false" ht="15.75" hidden="false" customHeight="true" outlineLevel="0" collapsed="false">
      <c r="A3725" s="190"/>
      <c r="B3725" s="160"/>
      <c r="C3725" s="161"/>
      <c r="D3725" s="149"/>
      <c r="E3725" s="176"/>
      <c r="F3725" s="147"/>
      <c r="G3725" s="274"/>
      <c r="H3725" s="209"/>
      <c r="I3725" s="432"/>
    </row>
    <row r="3726" customFormat="false" ht="15.75" hidden="false" customHeight="true" outlineLevel="0" collapsed="false">
      <c r="A3726" s="150" t="s">
        <v>1001</v>
      </c>
      <c r="B3726" s="151" t="s">
        <v>1887</v>
      </c>
      <c r="C3726" s="152"/>
      <c r="D3726" s="149"/>
      <c r="E3726" s="149"/>
      <c r="F3726" s="152"/>
      <c r="G3726" s="180"/>
      <c r="H3726" s="208"/>
      <c r="I3726" s="432"/>
    </row>
    <row r="3727" customFormat="false" ht="38.25" hidden="false" customHeight="true" outlineLevel="0" collapsed="false">
      <c r="A3727" s="150" t="s">
        <v>1003</v>
      </c>
      <c r="B3727" s="355" t="s">
        <v>1888</v>
      </c>
      <c r="C3727" s="296" t="s">
        <v>1084</v>
      </c>
      <c r="D3727" s="232" t="n">
        <f aca="false">H3737</f>
        <v>42.24</v>
      </c>
      <c r="E3727" s="176"/>
      <c r="F3727" s="147"/>
      <c r="G3727" s="274"/>
      <c r="H3727" s="209"/>
      <c r="I3727" s="432"/>
    </row>
    <row r="3728" customFormat="false" ht="15.75" hidden="false" customHeight="true" outlineLevel="0" collapsed="false">
      <c r="A3728" s="433" t="s">
        <v>1889</v>
      </c>
      <c r="B3728" s="156"/>
      <c r="C3728" s="161"/>
      <c r="D3728" s="149"/>
      <c r="E3728" s="176"/>
      <c r="F3728" s="147"/>
      <c r="G3728" s="274"/>
      <c r="H3728" s="209"/>
      <c r="I3728" s="432"/>
    </row>
    <row r="3729" customFormat="false" ht="15.75" hidden="false" customHeight="true" outlineLevel="0" collapsed="false">
      <c r="A3729" s="142" t="s">
        <v>1156</v>
      </c>
      <c r="D3729" s="176" t="s">
        <v>1160</v>
      </c>
      <c r="E3729" s="179" t="s">
        <v>1255</v>
      </c>
      <c r="F3729" s="201" t="s">
        <v>1565</v>
      </c>
      <c r="G3729" s="178" t="s">
        <v>1890</v>
      </c>
      <c r="H3729" s="201" t="s">
        <v>1155</v>
      </c>
      <c r="I3729" s="432"/>
    </row>
    <row r="3730" customFormat="false" ht="15.75" hidden="false" customHeight="true" outlineLevel="0" collapsed="false">
      <c r="A3730" s="231" t="s">
        <v>1232</v>
      </c>
      <c r="B3730" s="150"/>
      <c r="C3730" s="152"/>
      <c r="D3730" s="176" t="n">
        <v>1</v>
      </c>
      <c r="E3730" s="179" t="n">
        <v>0.8</v>
      </c>
      <c r="F3730" s="179" t="n">
        <v>0.4</v>
      </c>
      <c r="G3730" s="178" t="n">
        <v>3</v>
      </c>
      <c r="H3730" s="201" t="n">
        <f aca="false">D3730*E3730*F3730*G3730</f>
        <v>0.96</v>
      </c>
      <c r="I3730" s="432"/>
    </row>
    <row r="3731" customFormat="false" ht="15.75" hidden="false" customHeight="true" outlineLevel="0" collapsed="false">
      <c r="A3731" s="231" t="s">
        <v>1233</v>
      </c>
      <c r="B3731" s="150"/>
      <c r="C3731" s="152"/>
      <c r="D3731" s="176" t="n">
        <v>1</v>
      </c>
      <c r="E3731" s="179" t="n">
        <v>3.6</v>
      </c>
      <c r="F3731" s="179" t="n">
        <v>0.4</v>
      </c>
      <c r="G3731" s="178" t="n">
        <v>3</v>
      </c>
      <c r="H3731" s="201" t="n">
        <f aca="false">D3731*E3731*F3731*G3731</f>
        <v>4.32</v>
      </c>
      <c r="I3731" s="432"/>
    </row>
    <row r="3732" customFormat="false" ht="15.75" hidden="false" customHeight="true" outlineLevel="0" collapsed="false">
      <c r="A3732" s="231" t="s">
        <v>1234</v>
      </c>
      <c r="B3732" s="150"/>
      <c r="C3732" s="152"/>
      <c r="D3732" s="176" t="n">
        <v>1</v>
      </c>
      <c r="E3732" s="179" t="n">
        <v>3.2</v>
      </c>
      <c r="F3732" s="179" t="n">
        <v>0.4</v>
      </c>
      <c r="G3732" s="178" t="n">
        <v>3</v>
      </c>
      <c r="H3732" s="201" t="n">
        <f aca="false">D3732*E3732*F3732*G3732</f>
        <v>3.84</v>
      </c>
      <c r="I3732" s="432"/>
    </row>
    <row r="3733" customFormat="false" ht="15.75" hidden="false" customHeight="true" outlineLevel="0" collapsed="false">
      <c r="A3733" s="231" t="s">
        <v>1235</v>
      </c>
      <c r="B3733" s="150"/>
      <c r="C3733" s="152"/>
      <c r="D3733" s="176" t="n">
        <v>2</v>
      </c>
      <c r="E3733" s="179" t="n">
        <v>5</v>
      </c>
      <c r="F3733" s="179" t="n">
        <v>0.4</v>
      </c>
      <c r="G3733" s="178" t="n">
        <v>3</v>
      </c>
      <c r="H3733" s="201" t="n">
        <f aca="false">D3733*E3733*F3733*G3733</f>
        <v>12</v>
      </c>
      <c r="I3733" s="432"/>
    </row>
    <row r="3734" customFormat="false" ht="15.75" hidden="false" customHeight="true" outlineLevel="0" collapsed="false">
      <c r="A3734" s="231" t="s">
        <v>1236</v>
      </c>
      <c r="B3734" s="150"/>
      <c r="C3734" s="152"/>
      <c r="D3734" s="176" t="n">
        <v>1</v>
      </c>
      <c r="E3734" s="179" t="n">
        <v>3.6</v>
      </c>
      <c r="F3734" s="179" t="n">
        <v>0.4</v>
      </c>
      <c r="G3734" s="178" t="n">
        <v>3</v>
      </c>
      <c r="H3734" s="201" t="n">
        <f aca="false">D3734*E3734*F3734*G3734</f>
        <v>4.32</v>
      </c>
      <c r="I3734" s="432"/>
    </row>
    <row r="3735" customFormat="false" ht="15.75" hidden="false" customHeight="true" outlineLevel="0" collapsed="false">
      <c r="A3735" s="231" t="s">
        <v>1237</v>
      </c>
      <c r="B3735" s="150"/>
      <c r="C3735" s="152"/>
      <c r="D3735" s="176" t="n">
        <v>1</v>
      </c>
      <c r="E3735" s="179" t="n">
        <v>6</v>
      </c>
      <c r="F3735" s="179" t="n">
        <v>0.4</v>
      </c>
      <c r="G3735" s="178" t="n">
        <v>3</v>
      </c>
      <c r="H3735" s="201" t="n">
        <f aca="false">D3735*E3735*F3735*G3735</f>
        <v>7.2</v>
      </c>
      <c r="I3735" s="432"/>
    </row>
    <row r="3736" customFormat="false" ht="15.75" hidden="false" customHeight="true" outlineLevel="0" collapsed="false">
      <c r="A3736" s="231" t="s">
        <v>1238</v>
      </c>
      <c r="B3736" s="150"/>
      <c r="C3736" s="152"/>
      <c r="D3736" s="176" t="n">
        <v>1</v>
      </c>
      <c r="E3736" s="179" t="n">
        <v>8</v>
      </c>
      <c r="F3736" s="179" t="n">
        <v>0.4</v>
      </c>
      <c r="G3736" s="178" t="n">
        <v>3</v>
      </c>
      <c r="H3736" s="201" t="n">
        <f aca="false">D3736*E3736*F3736*G3736</f>
        <v>9.6</v>
      </c>
      <c r="I3736" s="432"/>
    </row>
    <row r="3737" customFormat="false" ht="15.75" hidden="false" customHeight="true" outlineLevel="0" collapsed="false">
      <c r="A3737" s="150"/>
      <c r="B3737" s="160" t="s">
        <v>1158</v>
      </c>
      <c r="C3737" s="161"/>
      <c r="D3737" s="149"/>
      <c r="E3737" s="149"/>
      <c r="F3737" s="149"/>
      <c r="G3737" s="178"/>
      <c r="H3737" s="202" t="n">
        <f aca="false">ROUND(SUM(H3730:H3736),2)</f>
        <v>42.24</v>
      </c>
      <c r="I3737" s="432"/>
    </row>
    <row r="3738" customFormat="false" ht="15.75" hidden="false" customHeight="true" outlineLevel="0" collapsed="false">
      <c r="A3738" s="190"/>
      <c r="B3738" s="160"/>
      <c r="C3738" s="161"/>
      <c r="D3738" s="149"/>
      <c r="E3738" s="176"/>
      <c r="F3738" s="147"/>
      <c r="G3738" s="274"/>
      <c r="H3738" s="209"/>
      <c r="I3738" s="432"/>
    </row>
    <row r="3739" customFormat="false" ht="21.75" hidden="false" customHeight="true" outlineLevel="0" collapsed="false">
      <c r="A3739" s="150" t="s">
        <v>1005</v>
      </c>
      <c r="B3739" s="151" t="s">
        <v>1006</v>
      </c>
      <c r="C3739" s="152"/>
      <c r="D3739" s="149"/>
      <c r="E3739" s="149"/>
      <c r="F3739" s="152"/>
      <c r="G3739" s="180"/>
      <c r="H3739" s="208"/>
      <c r="I3739" s="340"/>
    </row>
    <row r="3740" customFormat="false" ht="15.75" hidden="false" customHeight="true" outlineLevel="0" collapsed="false">
      <c r="A3740" s="377" t="s">
        <v>1891</v>
      </c>
      <c r="B3740" s="156"/>
      <c r="C3740" s="238"/>
      <c r="D3740" s="239"/>
      <c r="E3740" s="240"/>
      <c r="F3740" s="434"/>
      <c r="G3740" s="435"/>
      <c r="I3740" s="340"/>
    </row>
    <row r="3741" customFormat="false" ht="18.75" hidden="false" customHeight="true" outlineLevel="0" collapsed="false">
      <c r="A3741" s="377" t="s">
        <v>1892</v>
      </c>
      <c r="B3741" s="144"/>
      <c r="D3741" s="149"/>
      <c r="E3741" s="179"/>
      <c r="F3741" s="147"/>
      <c r="G3741" s="213"/>
      <c r="I3741" s="340"/>
    </row>
    <row r="3742" customFormat="false" ht="15.75" hidden="false" customHeight="true" outlineLevel="0" collapsed="false">
      <c r="A3742" s="377" t="s">
        <v>1893</v>
      </c>
      <c r="B3742" s="156"/>
      <c r="C3742" s="238"/>
      <c r="D3742" s="239"/>
      <c r="E3742" s="436"/>
      <c r="F3742" s="147"/>
      <c r="G3742" s="213"/>
      <c r="I3742" s="340"/>
    </row>
    <row r="3743" customFormat="false" ht="15.75" hidden="false" customHeight="true" outlineLevel="0" collapsed="false">
      <c r="A3743" s="150" t="s">
        <v>1007</v>
      </c>
      <c r="C3743" s="144" t="s">
        <v>1084</v>
      </c>
      <c r="D3743" s="149" t="n">
        <f aca="false">H3749</f>
        <v>151.2</v>
      </c>
      <c r="E3743" s="176"/>
      <c r="F3743" s="361"/>
      <c r="G3743" s="289"/>
      <c r="H3743" s="272"/>
      <c r="I3743" s="340"/>
    </row>
    <row r="3744" customFormat="false" ht="40.5" hidden="false" customHeight="true" outlineLevel="0" collapsed="false">
      <c r="A3744" s="142" t="s">
        <v>1156</v>
      </c>
      <c r="B3744" s="355" t="s">
        <v>1894</v>
      </c>
      <c r="D3744" s="149"/>
      <c r="E3744" s="179"/>
      <c r="F3744" s="201"/>
      <c r="G3744" s="178"/>
      <c r="H3744" s="201"/>
      <c r="I3744" s="340"/>
    </row>
    <row r="3745" customFormat="false" ht="15.75" hidden="false" customHeight="true" outlineLevel="0" collapsed="false">
      <c r="A3745" s="243" t="s">
        <v>1895</v>
      </c>
      <c r="B3745" s="234"/>
      <c r="D3745" s="176" t="s">
        <v>1160</v>
      </c>
      <c r="E3745" s="179" t="s">
        <v>1255</v>
      </c>
      <c r="F3745" s="201" t="s">
        <v>1565</v>
      </c>
      <c r="G3745" s="178" t="s">
        <v>1890</v>
      </c>
      <c r="H3745" s="201" t="s">
        <v>1155</v>
      </c>
      <c r="I3745" s="340"/>
    </row>
    <row r="3746" customFormat="false" ht="15.75" hidden="false" customHeight="true" outlineLevel="0" collapsed="false">
      <c r="A3746" s="142" t="s">
        <v>1896</v>
      </c>
      <c r="B3746" s="355"/>
      <c r="D3746" s="176" t="n">
        <v>35</v>
      </c>
      <c r="E3746" s="179" t="n">
        <v>0.9</v>
      </c>
      <c r="F3746" s="201" t="n">
        <v>2.1</v>
      </c>
      <c r="G3746" s="178" t="n">
        <v>2</v>
      </c>
      <c r="H3746" s="189" t="n">
        <f aca="false">D3746*E3746*F3746*G3746</f>
        <v>132.3</v>
      </c>
      <c r="I3746" s="340"/>
    </row>
    <row r="3747" customFormat="false" ht="15.75" hidden="false" customHeight="true" outlineLevel="0" collapsed="false">
      <c r="A3747" s="142" t="s">
        <v>1897</v>
      </c>
      <c r="B3747" s="355"/>
      <c r="D3747" s="176" t="n">
        <v>4</v>
      </c>
      <c r="E3747" s="179" t="n">
        <v>0.9</v>
      </c>
      <c r="F3747" s="201" t="n">
        <v>2.1</v>
      </c>
      <c r="G3747" s="178" t="n">
        <v>2</v>
      </c>
      <c r="H3747" s="189" t="n">
        <f aca="false">D3747*E3747*F3747*G3747</f>
        <v>15.12</v>
      </c>
      <c r="I3747" s="340"/>
    </row>
    <row r="3748" customFormat="false" ht="18.75" hidden="false" customHeight="true" outlineLevel="0" collapsed="false">
      <c r="A3748" s="142" t="s">
        <v>1898</v>
      </c>
      <c r="B3748" s="355"/>
      <c r="D3748" s="176" t="n">
        <v>1</v>
      </c>
      <c r="E3748" s="179" t="n">
        <v>0.9</v>
      </c>
      <c r="F3748" s="201" t="n">
        <v>2.1</v>
      </c>
      <c r="G3748" s="178" t="n">
        <v>2</v>
      </c>
      <c r="H3748" s="189" t="n">
        <f aca="false">D3748*E3748*F3748*G3748</f>
        <v>3.78</v>
      </c>
      <c r="I3748" s="340"/>
    </row>
    <row r="3749" customFormat="false" ht="15.75" hidden="false" customHeight="true" outlineLevel="0" collapsed="false">
      <c r="A3749" s="190"/>
      <c r="B3749" s="160"/>
      <c r="C3749" s="161"/>
      <c r="D3749" s="149"/>
      <c r="E3749" s="176"/>
      <c r="F3749" s="336" t="s">
        <v>1158</v>
      </c>
      <c r="G3749" s="274"/>
      <c r="H3749" s="202" t="n">
        <f aca="false">SUM(H3746:H3748)</f>
        <v>151.2</v>
      </c>
      <c r="I3749" s="340"/>
    </row>
    <row r="3750" customFormat="false" ht="18" hidden="false" customHeight="true" outlineLevel="0" collapsed="false">
      <c r="D3750" s="158"/>
      <c r="E3750" s="208"/>
      <c r="F3750" s="225"/>
      <c r="G3750" s="180"/>
      <c r="H3750" s="208"/>
      <c r="I3750" s="147"/>
    </row>
    <row r="3751" customFormat="false" ht="18" hidden="false" customHeight="true" outlineLevel="0" collapsed="false">
      <c r="A3751" s="150" t="s">
        <v>1011</v>
      </c>
      <c r="B3751" s="151" t="s">
        <v>1899</v>
      </c>
      <c r="C3751" s="152"/>
      <c r="D3751" s="149"/>
      <c r="E3751" s="149"/>
      <c r="F3751" s="152"/>
      <c r="G3751" s="180"/>
      <c r="H3751" s="208"/>
      <c r="I3751" s="147"/>
    </row>
    <row r="3752" customFormat="false" ht="18" hidden="false" customHeight="true" outlineLevel="0" collapsed="false">
      <c r="D3752" s="158"/>
      <c r="F3752" s="147"/>
      <c r="G3752" s="180"/>
      <c r="H3752" s="208"/>
      <c r="I3752" s="147"/>
    </row>
    <row r="3753" customFormat="false" ht="33.75" hidden="false" customHeight="true" outlineLevel="0" collapsed="false">
      <c r="A3753" s="150" t="s">
        <v>1013</v>
      </c>
      <c r="B3753" s="355" t="s">
        <v>1014</v>
      </c>
      <c r="C3753" s="296" t="s">
        <v>1084</v>
      </c>
      <c r="D3753" s="232" t="n">
        <f aca="false">H3759</f>
        <v>184</v>
      </c>
      <c r="E3753" s="176"/>
      <c r="F3753" s="288"/>
      <c r="G3753" s="289"/>
      <c r="H3753" s="270"/>
      <c r="I3753" s="147"/>
    </row>
    <row r="3754" customFormat="false" ht="18" hidden="false" customHeight="true" outlineLevel="0" collapsed="false">
      <c r="A3754" s="150" t="s">
        <v>1156</v>
      </c>
      <c r="B3754" s="150"/>
      <c r="C3754" s="152"/>
      <c r="D3754" s="176" t="s">
        <v>1160</v>
      </c>
      <c r="E3754" s="179" t="s">
        <v>1255</v>
      </c>
      <c r="F3754" s="201" t="s">
        <v>1565</v>
      </c>
      <c r="G3754" s="178" t="s">
        <v>1890</v>
      </c>
      <c r="H3754" s="201" t="s">
        <v>1155</v>
      </c>
      <c r="I3754" s="147"/>
    </row>
    <row r="3755" customFormat="false" ht="18" hidden="false" customHeight="true" outlineLevel="0" collapsed="false">
      <c r="A3755" s="150" t="s">
        <v>1185</v>
      </c>
      <c r="B3755" s="150"/>
      <c r="C3755" s="152"/>
      <c r="D3755" s="176"/>
      <c r="E3755" s="179"/>
      <c r="F3755" s="201"/>
      <c r="G3755" s="178"/>
      <c r="H3755" s="189"/>
      <c r="I3755" s="147"/>
    </row>
    <row r="3756" customFormat="false" ht="18" hidden="false" customHeight="true" outlineLevel="0" collapsed="false">
      <c r="A3756" s="150" t="s">
        <v>1900</v>
      </c>
      <c r="B3756" s="150"/>
      <c r="C3756" s="152"/>
      <c r="D3756" s="176" t="n">
        <v>32</v>
      </c>
      <c r="E3756" s="179" t="n">
        <v>5</v>
      </c>
      <c r="F3756" s="201" t="n">
        <v>0.1</v>
      </c>
      <c r="G3756" s="178" t="n">
        <v>2</v>
      </c>
      <c r="H3756" s="189" t="n">
        <f aca="false">D3756*E3756*F3756*G3756</f>
        <v>32</v>
      </c>
      <c r="I3756" s="147"/>
    </row>
    <row r="3757" customFormat="false" ht="18" hidden="false" customHeight="true" outlineLevel="0" collapsed="false">
      <c r="A3757" s="150" t="s">
        <v>1901</v>
      </c>
      <c r="B3757" s="142"/>
      <c r="D3757" s="176" t="n">
        <v>4</v>
      </c>
      <c r="E3757" s="179" t="n">
        <v>5</v>
      </c>
      <c r="F3757" s="201" t="n">
        <v>3.8</v>
      </c>
      <c r="G3757" s="178" t="n">
        <v>2</v>
      </c>
      <c r="H3757" s="189" t="n">
        <f aca="false">D3757*E3757*F3757*G3757</f>
        <v>152</v>
      </c>
      <c r="I3757" s="147"/>
    </row>
    <row r="3758" customFormat="false" ht="18" hidden="false" customHeight="true" outlineLevel="0" collapsed="false">
      <c r="B3758" s="142"/>
      <c r="D3758" s="149"/>
      <c r="E3758" s="176"/>
      <c r="F3758" s="437"/>
      <c r="G3758" s="313"/>
      <c r="H3758" s="207"/>
      <c r="I3758" s="147"/>
    </row>
    <row r="3759" customFormat="false" ht="18" hidden="false" customHeight="true" outlineLevel="0" collapsed="false">
      <c r="B3759" s="142"/>
      <c r="D3759" s="149"/>
      <c r="E3759" s="176"/>
      <c r="F3759" s="336" t="s">
        <v>1158</v>
      </c>
      <c r="G3759" s="274"/>
      <c r="H3759" s="202" t="n">
        <f aca="false">SUM(H3756:H3757)</f>
        <v>184</v>
      </c>
      <c r="I3759" s="147"/>
    </row>
    <row r="3760" customFormat="false" ht="18" hidden="false" customHeight="true" outlineLevel="0" collapsed="false">
      <c r="D3760" s="158"/>
      <c r="F3760" s="147"/>
      <c r="G3760" s="178"/>
      <c r="H3760" s="179"/>
      <c r="I3760" s="147"/>
    </row>
    <row r="3761" customFormat="false" ht="18" hidden="false" customHeight="true" outlineLevel="0" collapsed="false">
      <c r="A3761" s="150" t="s">
        <v>1015</v>
      </c>
      <c r="B3761" s="151" t="s">
        <v>1902</v>
      </c>
      <c r="C3761" s="152"/>
      <c r="D3761" s="149"/>
      <c r="E3761" s="149"/>
      <c r="F3761" s="264"/>
      <c r="G3761" s="180"/>
      <c r="H3761" s="181"/>
      <c r="I3761" s="147"/>
    </row>
    <row r="3762" customFormat="false" ht="45" hidden="false" customHeight="true" outlineLevel="0" collapsed="false">
      <c r="A3762" s="438" t="s">
        <v>1017</v>
      </c>
      <c r="B3762" s="355" t="s">
        <v>1888</v>
      </c>
      <c r="C3762" s="144" t="s">
        <v>1084</v>
      </c>
      <c r="D3762" s="149" t="n">
        <f aca="false">H3769</f>
        <v>1042.84</v>
      </c>
      <c r="E3762" s="176"/>
      <c r="F3762" s="439"/>
      <c r="G3762" s="274"/>
      <c r="H3762" s="202"/>
      <c r="I3762" s="147"/>
    </row>
    <row r="3763" customFormat="false" ht="18" hidden="false" customHeight="true" outlineLevel="0" collapsed="false">
      <c r="A3763" s="150" t="s">
        <v>1156</v>
      </c>
      <c r="D3763" s="158"/>
      <c r="E3763" s="179" t="s">
        <v>1160</v>
      </c>
      <c r="F3763" s="201" t="s">
        <v>1903</v>
      </c>
      <c r="G3763" s="178" t="s">
        <v>1904</v>
      </c>
      <c r="H3763" s="201" t="s">
        <v>1155</v>
      </c>
      <c r="I3763" s="147"/>
    </row>
    <row r="3764" customFormat="false" ht="18" hidden="false" customHeight="true" outlineLevel="0" collapsed="false">
      <c r="A3764" s="142" t="s">
        <v>1905</v>
      </c>
      <c r="B3764" s="355"/>
      <c r="D3764" s="149"/>
      <c r="E3764" s="179" t="n">
        <v>1</v>
      </c>
      <c r="F3764" s="201" t="n">
        <f aca="false">9.14+3.2+3.2+30.71</f>
        <v>46.25</v>
      </c>
      <c r="G3764" s="213"/>
      <c r="H3764" s="200" t="n">
        <f aca="false">(E3764*F3764)-G3764</f>
        <v>46.25</v>
      </c>
      <c r="I3764" s="147"/>
    </row>
    <row r="3765" customFormat="false" ht="18" hidden="false" customHeight="true" outlineLevel="0" collapsed="false">
      <c r="A3765" s="150" t="s">
        <v>1906</v>
      </c>
      <c r="B3765" s="150"/>
      <c r="C3765" s="152"/>
      <c r="D3765" s="149"/>
      <c r="E3765" s="179" t="n">
        <v>1</v>
      </c>
      <c r="F3765" s="201" t="n">
        <f aca="false">67.77+61.24</f>
        <v>129.01</v>
      </c>
      <c r="G3765" s="178"/>
      <c r="H3765" s="200" t="n">
        <f aca="false">(E3765*F3765)-G3765</f>
        <v>129.01</v>
      </c>
      <c r="I3765" s="147"/>
    </row>
    <row r="3766" customFormat="false" ht="18" hidden="false" customHeight="true" outlineLevel="0" collapsed="false">
      <c r="A3766" s="142" t="s">
        <v>1907</v>
      </c>
      <c r="B3766" s="160"/>
      <c r="C3766" s="161"/>
      <c r="D3766" s="149"/>
      <c r="E3766" s="179" t="n">
        <v>1</v>
      </c>
      <c r="F3766" s="201" t="n">
        <f aca="false">240.91+3.76+7.71+2.48+3.31</f>
        <v>258.17</v>
      </c>
      <c r="G3766" s="178"/>
      <c r="H3766" s="200" t="n">
        <f aca="false">(E3766*F3766)-G3766</f>
        <v>258.17</v>
      </c>
      <c r="I3766" s="147"/>
    </row>
    <row r="3767" customFormat="false" ht="18" hidden="false" customHeight="true" outlineLevel="0" collapsed="false">
      <c r="A3767" s="142" t="s">
        <v>1908</v>
      </c>
      <c r="B3767" s="160"/>
      <c r="C3767" s="161"/>
      <c r="D3767" s="149"/>
      <c r="E3767" s="179" t="n">
        <v>1</v>
      </c>
      <c r="F3767" s="201" t="n">
        <v>206.08</v>
      </c>
      <c r="G3767" s="178"/>
      <c r="H3767" s="200" t="n">
        <f aca="false">(E3767*F3767)-G3767</f>
        <v>206.08</v>
      </c>
      <c r="I3767" s="147"/>
    </row>
    <row r="3768" customFormat="false" ht="18" hidden="false" customHeight="true" outlineLevel="0" collapsed="false">
      <c r="A3768" s="291" t="s">
        <v>1909</v>
      </c>
      <c r="B3768" s="160"/>
      <c r="C3768" s="161"/>
      <c r="D3768" s="149"/>
      <c r="E3768" s="179" t="n">
        <v>1</v>
      </c>
      <c r="F3768" s="201" t="n">
        <v>403.33</v>
      </c>
      <c r="G3768" s="178"/>
      <c r="H3768" s="200" t="n">
        <f aca="false">(E3768*F3768)-G3768</f>
        <v>403.33</v>
      </c>
      <c r="I3768" s="147"/>
    </row>
    <row r="3769" customFormat="false" ht="18" hidden="false" customHeight="true" outlineLevel="0" collapsed="false">
      <c r="B3769" s="355"/>
      <c r="D3769" s="149"/>
      <c r="E3769" s="440"/>
      <c r="F3769" s="440" t="s">
        <v>1158</v>
      </c>
      <c r="G3769" s="289"/>
      <c r="H3769" s="353" t="n">
        <f aca="false">SUM(H3764:H3768)</f>
        <v>1042.84</v>
      </c>
      <c r="I3769" s="147"/>
    </row>
    <row r="3770" customFormat="false" ht="15" hidden="false" customHeight="false" outlineLevel="0" collapsed="false">
      <c r="A3770" s="150"/>
      <c r="B3770" s="150"/>
      <c r="C3770" s="152"/>
      <c r="D3770" s="149"/>
      <c r="E3770" s="176"/>
      <c r="F3770" s="207"/>
      <c r="G3770" s="199"/>
      <c r="H3770" s="207"/>
      <c r="I3770" s="147"/>
    </row>
    <row r="3771" customFormat="false" ht="45" hidden="false" customHeight="true" outlineLevel="0" collapsed="false">
      <c r="A3771" s="438" t="s">
        <v>1018</v>
      </c>
      <c r="B3771" s="355" t="s">
        <v>1910</v>
      </c>
      <c r="C3771" s="144" t="s">
        <v>1084</v>
      </c>
      <c r="D3771" s="149" t="n">
        <f aca="false">H3777</f>
        <v>148.5</v>
      </c>
      <c r="E3771" s="158"/>
      <c r="F3771" s="439" t="n">
        <v>2</v>
      </c>
      <c r="G3771" s="441"/>
      <c r="H3771" s="442"/>
      <c r="I3771" s="443"/>
    </row>
    <row r="3772" customFormat="false" ht="15.75" hidden="false" customHeight="true" outlineLevel="0" collapsed="false">
      <c r="A3772" s="150" t="s">
        <v>1156</v>
      </c>
      <c r="D3772" s="149"/>
      <c r="E3772" s="179" t="s">
        <v>1160</v>
      </c>
      <c r="F3772" s="201" t="s">
        <v>1903</v>
      </c>
      <c r="G3772" s="178" t="s">
        <v>1904</v>
      </c>
      <c r="H3772" s="201" t="s">
        <v>1155</v>
      </c>
      <c r="I3772" s="147"/>
    </row>
    <row r="3773" customFormat="false" ht="15.75" hidden="false" customHeight="true" outlineLevel="0" collapsed="false">
      <c r="A3773" s="142" t="s">
        <v>1905</v>
      </c>
      <c r="B3773" s="150"/>
      <c r="C3773" s="152"/>
      <c r="D3773" s="149"/>
      <c r="E3773" s="179" t="n">
        <v>1</v>
      </c>
      <c r="F3773" s="201" t="n">
        <f aca="false">28.25+15.86</f>
        <v>44.11</v>
      </c>
      <c r="G3773" s="213"/>
      <c r="H3773" s="200" t="n">
        <f aca="false">(E3773*F3773)-G3773</f>
        <v>44.11</v>
      </c>
      <c r="I3773" s="340"/>
    </row>
    <row r="3774" customFormat="false" ht="15" hidden="false" customHeight="false" outlineLevel="0" collapsed="false">
      <c r="A3774" s="150" t="s">
        <v>1906</v>
      </c>
      <c r="B3774" s="150"/>
      <c r="C3774" s="152"/>
      <c r="D3774" s="149"/>
      <c r="E3774" s="179" t="n">
        <v>1</v>
      </c>
      <c r="F3774" s="201" t="n">
        <f aca="false">43.28+9.78</f>
        <v>53.06</v>
      </c>
      <c r="G3774" s="213"/>
      <c r="H3774" s="200" t="n">
        <f aca="false">(E3774*F3774)-G3774</f>
        <v>53.06</v>
      </c>
      <c r="I3774" s="340"/>
    </row>
    <row r="3775" customFormat="false" ht="15.75" hidden="false" customHeight="true" outlineLevel="0" collapsed="false">
      <c r="A3775" s="142" t="s">
        <v>1911</v>
      </c>
      <c r="B3775" s="150"/>
      <c r="C3775" s="152"/>
      <c r="D3775" s="149"/>
      <c r="E3775" s="179" t="n">
        <v>1</v>
      </c>
      <c r="F3775" s="201" t="n">
        <f aca="false">23.26</f>
        <v>23.26</v>
      </c>
      <c r="G3775" s="213"/>
      <c r="H3775" s="200" t="n">
        <f aca="false">(E3775*F3775)-G3775</f>
        <v>23.26</v>
      </c>
      <c r="I3775" s="340"/>
    </row>
    <row r="3776" customFormat="false" ht="17.25" hidden="false" customHeight="true" outlineLevel="0" collapsed="false">
      <c r="A3776" s="142" t="s">
        <v>1912</v>
      </c>
      <c r="B3776" s="150"/>
      <c r="C3776" s="152"/>
      <c r="D3776" s="149"/>
      <c r="E3776" s="179" t="n">
        <v>1</v>
      </c>
      <c r="F3776" s="201" t="n">
        <f aca="false">28.07</f>
        <v>28.07</v>
      </c>
      <c r="G3776" s="213"/>
      <c r="H3776" s="200" t="n">
        <f aca="false">(E3776*F3776)-G3776</f>
        <v>28.07</v>
      </c>
      <c r="I3776" s="147"/>
    </row>
    <row r="3777" customFormat="false" ht="18" hidden="false" customHeight="true" outlineLevel="0" collapsed="false">
      <c r="A3777" s="150"/>
      <c r="B3777" s="150"/>
      <c r="C3777" s="152"/>
      <c r="D3777" s="149"/>
      <c r="E3777" s="440"/>
      <c r="F3777" s="440" t="s">
        <v>1158</v>
      </c>
      <c r="G3777" s="199"/>
      <c r="H3777" s="444" t="n">
        <f aca="false">SUM(H3773:H3776)</f>
        <v>148.5</v>
      </c>
      <c r="I3777" s="443"/>
    </row>
    <row r="3778" customFormat="false" ht="18" hidden="false" customHeight="true" outlineLevel="0" collapsed="false">
      <c r="D3778" s="158"/>
      <c r="E3778" s="208"/>
      <c r="F3778" s="225"/>
      <c r="G3778" s="180"/>
      <c r="H3778" s="208"/>
      <c r="I3778" s="443"/>
    </row>
    <row r="3779" customFormat="false" ht="18" hidden="false" customHeight="true" outlineLevel="0" collapsed="false">
      <c r="A3779" s="150" t="s">
        <v>1913</v>
      </c>
      <c r="B3779" s="151" t="s">
        <v>1914</v>
      </c>
      <c r="C3779" s="152"/>
      <c r="D3779" s="149"/>
      <c r="E3779" s="149"/>
      <c r="F3779" s="152"/>
      <c r="G3779" s="180"/>
      <c r="H3779" s="208"/>
      <c r="I3779" s="443"/>
    </row>
    <row r="3780" customFormat="false" ht="18" hidden="false" customHeight="true" outlineLevel="0" collapsed="false">
      <c r="A3780" s="150"/>
      <c r="B3780" s="151"/>
      <c r="C3780" s="152"/>
      <c r="D3780" s="149"/>
      <c r="E3780" s="149"/>
      <c r="F3780" s="152"/>
      <c r="G3780" s="180"/>
      <c r="H3780" s="208"/>
      <c r="I3780" s="443"/>
    </row>
    <row r="3781" customFormat="false" ht="15.75" hidden="false" customHeight="true" outlineLevel="0" collapsed="false">
      <c r="A3781" s="150" t="s">
        <v>1021</v>
      </c>
      <c r="B3781" s="151" t="s">
        <v>1915</v>
      </c>
      <c r="C3781" s="152"/>
      <c r="D3781" s="149"/>
      <c r="E3781" s="149"/>
      <c r="F3781" s="264"/>
      <c r="G3781" s="180"/>
      <c r="H3781" s="181"/>
      <c r="I3781" s="147"/>
    </row>
    <row r="3782" customFormat="false" ht="15.75" hidden="false" customHeight="true" outlineLevel="0" collapsed="false">
      <c r="D3782" s="195"/>
      <c r="E3782" s="185"/>
      <c r="F3782" s="198"/>
      <c r="G3782" s="246"/>
      <c r="H3782" s="272"/>
      <c r="I3782" s="147"/>
    </row>
    <row r="3783" customFormat="false" ht="35.25" hidden="false" customHeight="true" outlineLevel="0" collapsed="false">
      <c r="A3783" s="142" t="s">
        <v>1023</v>
      </c>
      <c r="B3783" s="445" t="s">
        <v>1024</v>
      </c>
      <c r="C3783" s="144" t="s">
        <v>1090</v>
      </c>
      <c r="D3783" s="149" t="n">
        <f aca="false">H3790</f>
        <v>104</v>
      </c>
      <c r="E3783" s="185"/>
      <c r="F3783" s="198"/>
      <c r="G3783" s="246"/>
      <c r="H3783" s="272"/>
      <c r="I3783" s="147"/>
    </row>
    <row r="3784" customFormat="false" ht="15.75" hidden="false" customHeight="true" outlineLevel="0" collapsed="false">
      <c r="A3784" s="150" t="s">
        <v>1156</v>
      </c>
      <c r="B3784" s="150"/>
      <c r="C3784" s="152"/>
      <c r="D3784" s="149"/>
      <c r="E3784" s="176"/>
      <c r="F3784" s="207" t="s">
        <v>1180</v>
      </c>
      <c r="G3784" s="199" t="s">
        <v>1916</v>
      </c>
      <c r="H3784" s="207" t="s">
        <v>1917</v>
      </c>
      <c r="I3784" s="147"/>
    </row>
    <row r="3785" customFormat="false" ht="15.75" hidden="false" customHeight="true" outlineLevel="0" collapsed="false">
      <c r="A3785" s="150" t="s">
        <v>1305</v>
      </c>
      <c r="B3785" s="150"/>
      <c r="C3785" s="152"/>
      <c r="D3785" s="149"/>
      <c r="E3785" s="176"/>
      <c r="F3785" s="207"/>
      <c r="G3785" s="199"/>
      <c r="H3785" s="207"/>
      <c r="I3785" s="147"/>
    </row>
    <row r="3786" customFormat="false" ht="15.75" hidden="false" customHeight="true" outlineLevel="0" collapsed="false">
      <c r="A3786" s="150" t="s">
        <v>1918</v>
      </c>
      <c r="B3786" s="150"/>
      <c r="C3786" s="152"/>
      <c r="D3786" s="149"/>
      <c r="E3786" s="176"/>
      <c r="F3786" s="207" t="n">
        <v>1</v>
      </c>
      <c r="G3786" s="199" t="n">
        <v>27</v>
      </c>
      <c r="H3786" s="207" t="n">
        <f aca="false">F3786*G3786</f>
        <v>27</v>
      </c>
      <c r="I3786" s="147"/>
    </row>
    <row r="3787" customFormat="false" ht="15.75" hidden="false" customHeight="true" outlineLevel="0" collapsed="false">
      <c r="A3787" s="150" t="s">
        <v>1919</v>
      </c>
      <c r="B3787" s="150"/>
      <c r="C3787" s="152"/>
      <c r="D3787" s="149"/>
      <c r="E3787" s="176"/>
      <c r="F3787" s="207" t="n">
        <v>1</v>
      </c>
      <c r="G3787" s="199" t="n">
        <v>50</v>
      </c>
      <c r="H3787" s="207" t="n">
        <f aca="false">F3787*G3787</f>
        <v>50</v>
      </c>
      <c r="I3787" s="147"/>
    </row>
    <row r="3788" customFormat="false" ht="15.75" hidden="false" customHeight="true" outlineLevel="0" collapsed="false">
      <c r="A3788" s="150" t="s">
        <v>1920</v>
      </c>
      <c r="B3788" s="150"/>
      <c r="C3788" s="152"/>
      <c r="D3788" s="149"/>
      <c r="E3788" s="176"/>
      <c r="F3788" s="207" t="n">
        <v>1</v>
      </c>
      <c r="G3788" s="199" t="n">
        <v>27</v>
      </c>
      <c r="H3788" s="207" t="n">
        <f aca="false">F3788*G3788</f>
        <v>27</v>
      </c>
      <c r="I3788" s="147"/>
    </row>
    <row r="3789" customFormat="false" ht="15.75" hidden="false" customHeight="true" outlineLevel="0" collapsed="false">
      <c r="A3789" s="150"/>
      <c r="B3789" s="150"/>
      <c r="C3789" s="152"/>
      <c r="D3789" s="149"/>
      <c r="E3789" s="176"/>
      <c r="F3789" s="207"/>
      <c r="G3789" s="199"/>
      <c r="H3789" s="207"/>
      <c r="I3789" s="147"/>
    </row>
    <row r="3790" customFormat="false" ht="15.75" hidden="false" customHeight="true" outlineLevel="0" collapsed="false">
      <c r="A3790" s="150"/>
      <c r="B3790" s="150"/>
      <c r="C3790" s="152"/>
      <c r="D3790" s="149"/>
      <c r="E3790" s="440" t="s">
        <v>1158</v>
      </c>
      <c r="F3790" s="207"/>
      <c r="G3790" s="199"/>
      <c r="H3790" s="444" t="n">
        <f aca="false">SUM(H3786:H3788)</f>
        <v>104</v>
      </c>
      <c r="I3790" s="147"/>
    </row>
    <row r="3791" customFormat="false" ht="15.75" hidden="false" customHeight="true" outlineLevel="0" collapsed="false">
      <c r="D3791" s="195"/>
      <c r="E3791" s="185"/>
      <c r="F3791" s="198"/>
      <c r="G3791" s="246"/>
      <c r="H3791" s="272"/>
      <c r="I3791" s="147"/>
    </row>
    <row r="3792" customFormat="false" ht="45.75" hidden="false" customHeight="true" outlineLevel="0" collapsed="false">
      <c r="A3792" s="142" t="s">
        <v>1921</v>
      </c>
      <c r="B3792" s="168" t="s">
        <v>1026</v>
      </c>
      <c r="C3792" s="144" t="s">
        <v>1084</v>
      </c>
      <c r="D3792" s="149" t="n">
        <f aca="false">H3799</f>
        <v>189.16</v>
      </c>
      <c r="E3792" s="185"/>
      <c r="F3792" s="198"/>
      <c r="G3792" s="246"/>
      <c r="H3792" s="272"/>
      <c r="I3792" s="147"/>
    </row>
    <row r="3793" customFormat="false" ht="15.75" hidden="false" customHeight="true" outlineLevel="0" collapsed="false">
      <c r="A3793" s="150" t="s">
        <v>1156</v>
      </c>
      <c r="B3793" s="150"/>
      <c r="C3793" s="152"/>
      <c r="D3793" s="149"/>
      <c r="E3793" s="176"/>
      <c r="F3793" s="207"/>
      <c r="G3793" s="199"/>
      <c r="H3793" s="207" t="s">
        <v>1922</v>
      </c>
      <c r="I3793" s="147"/>
    </row>
    <row r="3794" customFormat="false" ht="15.75" hidden="false" customHeight="true" outlineLevel="0" collapsed="false">
      <c r="A3794" s="150" t="s">
        <v>1305</v>
      </c>
      <c r="B3794" s="150"/>
      <c r="C3794" s="152"/>
      <c r="D3794" s="149"/>
      <c r="E3794" s="176"/>
      <c r="F3794" s="207"/>
      <c r="G3794" s="199"/>
      <c r="H3794" s="207"/>
      <c r="I3794" s="147"/>
    </row>
    <row r="3795" customFormat="false" ht="15.75" hidden="false" customHeight="true" outlineLevel="0" collapsed="false">
      <c r="A3795" s="150" t="s">
        <v>1918</v>
      </c>
      <c r="B3795" s="150"/>
      <c r="C3795" s="152"/>
      <c r="D3795" s="149"/>
      <c r="E3795" s="176"/>
      <c r="F3795" s="207"/>
      <c r="G3795" s="199"/>
      <c r="H3795" s="207" t="n">
        <v>50</v>
      </c>
      <c r="I3795" s="147"/>
    </row>
    <row r="3796" customFormat="false" ht="15.75" hidden="false" customHeight="true" outlineLevel="0" collapsed="false">
      <c r="A3796" s="150" t="s">
        <v>1919</v>
      </c>
      <c r="B3796" s="150"/>
      <c r="C3796" s="152"/>
      <c r="D3796" s="149"/>
      <c r="E3796" s="176"/>
      <c r="F3796" s="207"/>
      <c r="G3796" s="199"/>
      <c r="H3796" s="207" t="n">
        <v>88.96</v>
      </c>
      <c r="I3796" s="147"/>
    </row>
    <row r="3797" customFormat="false" ht="15.75" hidden="false" customHeight="true" outlineLevel="0" collapsed="false">
      <c r="A3797" s="150" t="s">
        <v>1920</v>
      </c>
      <c r="B3797" s="150"/>
      <c r="C3797" s="152"/>
      <c r="D3797" s="149"/>
      <c r="E3797" s="176"/>
      <c r="F3797" s="207"/>
      <c r="G3797" s="199"/>
      <c r="H3797" s="207" t="n">
        <v>50.2</v>
      </c>
      <c r="I3797" s="147"/>
    </row>
    <row r="3798" customFormat="false" ht="15.75" hidden="false" customHeight="true" outlineLevel="0" collapsed="false">
      <c r="A3798" s="150"/>
      <c r="B3798" s="150"/>
      <c r="C3798" s="152"/>
      <c r="D3798" s="149"/>
      <c r="E3798" s="176"/>
      <c r="F3798" s="207"/>
      <c r="G3798" s="199"/>
      <c r="H3798" s="207"/>
      <c r="I3798" s="147"/>
    </row>
    <row r="3799" customFormat="false" ht="15.75" hidden="false" customHeight="true" outlineLevel="0" collapsed="false">
      <c r="A3799" s="150"/>
      <c r="B3799" s="150"/>
      <c r="C3799" s="152"/>
      <c r="D3799" s="149"/>
      <c r="E3799" s="440" t="s">
        <v>1158</v>
      </c>
      <c r="F3799" s="207"/>
      <c r="G3799" s="199"/>
      <c r="H3799" s="444" t="n">
        <f aca="false">SUM(H3795:H3797)</f>
        <v>189.16</v>
      </c>
      <c r="I3799" s="147"/>
    </row>
    <row r="3800" customFormat="false" ht="15.75" hidden="false" customHeight="true" outlineLevel="0" collapsed="false">
      <c r="D3800" s="195"/>
      <c r="E3800" s="185"/>
      <c r="F3800" s="198"/>
      <c r="G3800" s="246"/>
      <c r="H3800" s="272"/>
      <c r="I3800" s="147"/>
    </row>
    <row r="3801" customFormat="false" ht="57" hidden="false" customHeight="true" outlineLevel="0" collapsed="false">
      <c r="A3801" s="142" t="s">
        <v>1923</v>
      </c>
      <c r="B3801" s="355" t="s">
        <v>1028</v>
      </c>
      <c r="C3801" s="144" t="s">
        <v>1084</v>
      </c>
      <c r="D3801" s="149" t="n">
        <f aca="false">H3815</f>
        <v>77.39</v>
      </c>
      <c r="E3801" s="176"/>
      <c r="F3801" s="361"/>
      <c r="G3801" s="289"/>
      <c r="H3801" s="272"/>
      <c r="I3801" s="147"/>
    </row>
    <row r="3802" customFormat="false" ht="15.75" hidden="false" customHeight="true" outlineLevel="0" collapsed="false">
      <c r="A3802" s="150" t="s">
        <v>1156</v>
      </c>
      <c r="B3802" s="150"/>
      <c r="C3802" s="152"/>
      <c r="D3802" s="149"/>
      <c r="E3802" s="176"/>
      <c r="F3802" s="207" t="s">
        <v>1180</v>
      </c>
      <c r="G3802" s="199" t="s">
        <v>1916</v>
      </c>
      <c r="H3802" s="207" t="s">
        <v>1924</v>
      </c>
      <c r="I3802" s="147"/>
    </row>
    <row r="3803" customFormat="false" ht="15.75" hidden="false" customHeight="true" outlineLevel="0" collapsed="false">
      <c r="A3803" s="150" t="s">
        <v>1305</v>
      </c>
      <c r="B3803" s="150"/>
      <c r="C3803" s="152"/>
      <c r="D3803" s="149"/>
      <c r="E3803" s="176"/>
      <c r="F3803" s="207"/>
      <c r="G3803" s="199"/>
      <c r="H3803" s="207"/>
      <c r="I3803" s="147"/>
    </row>
    <row r="3804" customFormat="false" ht="15.75" hidden="false" customHeight="true" outlineLevel="0" collapsed="false">
      <c r="A3804" s="150" t="s">
        <v>1925</v>
      </c>
      <c r="B3804" s="150"/>
      <c r="C3804" s="152"/>
      <c r="D3804" s="149"/>
      <c r="E3804" s="176"/>
      <c r="F3804" s="201" t="n">
        <v>1</v>
      </c>
      <c r="G3804" s="178" t="n">
        <v>40.7</v>
      </c>
      <c r="H3804" s="189" t="n">
        <f aca="false">F3804*G3804</f>
        <v>40.7</v>
      </c>
      <c r="I3804" s="147"/>
    </row>
    <row r="3805" customFormat="false" ht="15.75" hidden="false" customHeight="true" outlineLevel="0" collapsed="false">
      <c r="A3805" s="150" t="s">
        <v>1925</v>
      </c>
      <c r="B3805" s="150"/>
      <c r="C3805" s="152"/>
      <c r="D3805" s="149"/>
      <c r="E3805" s="176"/>
      <c r="F3805" s="201" t="n">
        <v>5</v>
      </c>
      <c r="G3805" s="189" t="n">
        <v>0.24</v>
      </c>
      <c r="H3805" s="189" t="n">
        <f aca="false">F3805*G3805</f>
        <v>1.2</v>
      </c>
      <c r="I3805" s="147"/>
    </row>
    <row r="3806" customFormat="false" ht="15.75" hidden="false" customHeight="true" outlineLevel="0" collapsed="false">
      <c r="A3806" s="150" t="s">
        <v>1925</v>
      </c>
      <c r="B3806" s="150"/>
      <c r="C3806" s="152"/>
      <c r="D3806" s="149"/>
      <c r="E3806" s="176"/>
      <c r="F3806" s="201" t="n">
        <v>1</v>
      </c>
      <c r="G3806" s="189" t="n">
        <v>8.29</v>
      </c>
      <c r="H3806" s="189" t="n">
        <f aca="false">F3806*G3806</f>
        <v>8.29</v>
      </c>
      <c r="I3806" s="147"/>
    </row>
    <row r="3807" customFormat="false" ht="15.75" hidden="false" customHeight="true" outlineLevel="0" collapsed="false">
      <c r="A3807" s="150" t="s">
        <v>1925</v>
      </c>
      <c r="B3807" s="150"/>
      <c r="C3807" s="152"/>
      <c r="D3807" s="149"/>
      <c r="E3807" s="176"/>
      <c r="F3807" s="201" t="n">
        <v>1</v>
      </c>
      <c r="G3807" s="189" t="n">
        <v>3.03</v>
      </c>
      <c r="H3807" s="189" t="n">
        <f aca="false">F3807*G3807</f>
        <v>3.03</v>
      </c>
      <c r="I3807" s="147"/>
    </row>
    <row r="3808" customFormat="false" ht="15.75" hidden="false" customHeight="true" outlineLevel="0" collapsed="false">
      <c r="A3808" s="150" t="s">
        <v>1925</v>
      </c>
      <c r="B3808" s="150"/>
      <c r="C3808" s="152"/>
      <c r="D3808" s="149"/>
      <c r="E3808" s="176"/>
      <c r="F3808" s="201" t="n">
        <v>1</v>
      </c>
      <c r="G3808" s="189" t="n">
        <f aca="false">4.61+8.78+4.95</f>
        <v>18.34</v>
      </c>
      <c r="H3808" s="189" t="n">
        <f aca="false">F3808*G3808</f>
        <v>18.34</v>
      </c>
      <c r="I3808" s="147"/>
    </row>
    <row r="3809" customFormat="false" ht="15.75" hidden="false" customHeight="true" outlineLevel="0" collapsed="false">
      <c r="A3809" s="150" t="s">
        <v>1925</v>
      </c>
      <c r="B3809" s="150"/>
      <c r="C3809" s="152"/>
      <c r="D3809" s="149"/>
      <c r="E3809" s="176"/>
      <c r="F3809" s="201" t="n">
        <v>6</v>
      </c>
      <c r="G3809" s="189" t="n">
        <v>0.16</v>
      </c>
      <c r="H3809" s="189" t="n">
        <f aca="false">F3809*G3809</f>
        <v>0.96</v>
      </c>
      <c r="I3809" s="147"/>
    </row>
    <row r="3810" customFormat="false" ht="15.75" hidden="false" customHeight="true" outlineLevel="0" collapsed="false">
      <c r="A3810" s="150" t="s">
        <v>1925</v>
      </c>
      <c r="B3810" s="150"/>
      <c r="C3810" s="152"/>
      <c r="D3810" s="149"/>
      <c r="E3810" s="176"/>
      <c r="F3810" s="201" t="n">
        <v>1</v>
      </c>
      <c r="G3810" s="189" t="n">
        <v>0.95</v>
      </c>
      <c r="H3810" s="189" t="n">
        <f aca="false">F3810*G3810</f>
        <v>0.95</v>
      </c>
      <c r="I3810" s="147"/>
    </row>
    <row r="3811" customFormat="false" ht="15.75" hidden="false" customHeight="true" outlineLevel="0" collapsed="false">
      <c r="A3811" s="150" t="s">
        <v>1925</v>
      </c>
      <c r="B3811" s="150"/>
      <c r="C3811" s="152"/>
      <c r="D3811" s="149"/>
      <c r="E3811" s="176"/>
      <c r="F3811" s="201" t="n">
        <v>1</v>
      </c>
      <c r="G3811" s="189" t="n">
        <v>0.46</v>
      </c>
      <c r="H3811" s="189" t="n">
        <f aca="false">F3811*G3811</f>
        <v>0.46</v>
      </c>
      <c r="I3811" s="147"/>
    </row>
    <row r="3812" customFormat="false" ht="15.75" hidden="false" customHeight="true" outlineLevel="0" collapsed="false">
      <c r="A3812" s="150" t="s">
        <v>1925</v>
      </c>
      <c r="B3812" s="150"/>
      <c r="C3812" s="152"/>
      <c r="D3812" s="149"/>
      <c r="E3812" s="176"/>
      <c r="F3812" s="201" t="n">
        <v>2</v>
      </c>
      <c r="G3812" s="189" t="n">
        <v>0.68</v>
      </c>
      <c r="H3812" s="189" t="n">
        <f aca="false">F3812*G3812</f>
        <v>1.36</v>
      </c>
      <c r="I3812" s="147"/>
    </row>
    <row r="3813" customFormat="false" ht="18.75" hidden="false" customHeight="true" outlineLevel="0" collapsed="false">
      <c r="A3813" s="150" t="s">
        <v>1925</v>
      </c>
      <c r="B3813" s="150"/>
      <c r="C3813" s="152"/>
      <c r="D3813" s="149"/>
      <c r="E3813" s="176"/>
      <c r="F3813" s="201" t="n">
        <v>5</v>
      </c>
      <c r="G3813" s="189" t="n">
        <v>0.42</v>
      </c>
      <c r="H3813" s="189" t="n">
        <f aca="false">F3813*G3813</f>
        <v>2.1</v>
      </c>
      <c r="I3813" s="144"/>
    </row>
    <row r="3814" customFormat="false" ht="18.75" hidden="false" customHeight="true" outlineLevel="0" collapsed="false">
      <c r="A3814" s="150"/>
      <c r="B3814" s="150"/>
      <c r="C3814" s="152"/>
      <c r="D3814" s="149"/>
      <c r="E3814" s="176"/>
      <c r="F3814" s="207"/>
      <c r="G3814" s="199"/>
      <c r="H3814" s="207"/>
      <c r="I3814" s="144"/>
    </row>
    <row r="3815" customFormat="false" ht="15.75" hidden="false" customHeight="true" outlineLevel="0" collapsed="false">
      <c r="B3815" s="160"/>
      <c r="C3815" s="161"/>
      <c r="D3815" s="149"/>
      <c r="E3815" s="176"/>
      <c r="F3815" s="336" t="s">
        <v>1158</v>
      </c>
      <c r="G3815" s="274"/>
      <c r="H3815" s="202" t="n">
        <f aca="false">SUM(H3804:H3813)</f>
        <v>77.39</v>
      </c>
      <c r="I3815" s="345"/>
    </row>
    <row r="3816" customFormat="false" ht="21.75" hidden="false" customHeight="true" outlineLevel="0" collapsed="false">
      <c r="A3816" s="237"/>
      <c r="B3816" s="156"/>
      <c r="C3816" s="238"/>
      <c r="D3816" s="239"/>
      <c r="E3816" s="239"/>
      <c r="F3816" s="446"/>
      <c r="G3816" s="447"/>
      <c r="H3816" s="446"/>
      <c r="I3816" s="147"/>
    </row>
    <row r="3817" customFormat="false" ht="34.5" hidden="false" customHeight="true" outlineLevel="0" collapsed="false">
      <c r="A3817" s="142" t="s">
        <v>1926</v>
      </c>
      <c r="B3817" s="355" t="s">
        <v>1927</v>
      </c>
      <c r="C3817" s="144" t="s">
        <v>1084</v>
      </c>
      <c r="D3817" s="149" t="n">
        <f aca="false">H3834</f>
        <v>51.5</v>
      </c>
      <c r="E3817" s="176"/>
      <c r="F3817" s="361"/>
      <c r="G3817" s="289"/>
      <c r="H3817" s="272"/>
      <c r="I3817" s="147"/>
    </row>
    <row r="3818" customFormat="false" ht="15.75" hidden="false" customHeight="true" outlineLevel="0" collapsed="false">
      <c r="A3818" s="150" t="s">
        <v>1560</v>
      </c>
      <c r="B3818" s="150"/>
      <c r="C3818" s="152"/>
      <c r="D3818" s="149"/>
      <c r="E3818" s="176"/>
      <c r="F3818" s="207" t="s">
        <v>1180</v>
      </c>
      <c r="G3818" s="199" t="s">
        <v>1916</v>
      </c>
      <c r="H3818" s="207" t="s">
        <v>1924</v>
      </c>
      <c r="I3818" s="340"/>
    </row>
    <row r="3819" customFormat="false" ht="15.75" hidden="false" customHeight="true" outlineLevel="0" collapsed="false">
      <c r="A3819" s="150" t="s">
        <v>1305</v>
      </c>
      <c r="B3819" s="150"/>
      <c r="C3819" s="152"/>
      <c r="D3819" s="149"/>
      <c r="E3819" s="176"/>
      <c r="F3819" s="207"/>
      <c r="G3819" s="199"/>
      <c r="H3819" s="207"/>
      <c r="I3819" s="340"/>
    </row>
    <row r="3820" customFormat="false" ht="15.75" hidden="false" customHeight="true" outlineLevel="0" collapsed="false">
      <c r="A3820" s="150" t="s">
        <v>1925</v>
      </c>
      <c r="B3820" s="150"/>
      <c r="C3820" s="152"/>
      <c r="D3820" s="149"/>
      <c r="E3820" s="176"/>
      <c r="F3820" s="201" t="n">
        <v>1</v>
      </c>
      <c r="G3820" s="178" t="n">
        <v>1.08</v>
      </c>
      <c r="H3820" s="178" t="n">
        <f aca="false">F3820*G3820</f>
        <v>1.08</v>
      </c>
      <c r="I3820" s="340"/>
    </row>
    <row r="3821" customFormat="false" ht="15.75" hidden="false" customHeight="true" outlineLevel="0" collapsed="false">
      <c r="A3821" s="150" t="s">
        <v>1925</v>
      </c>
      <c r="B3821" s="150"/>
      <c r="C3821" s="152"/>
      <c r="D3821" s="149"/>
      <c r="E3821" s="176"/>
      <c r="F3821" s="201" t="n">
        <v>5</v>
      </c>
      <c r="G3821" s="178" t="n">
        <v>0.08</v>
      </c>
      <c r="H3821" s="178" t="n">
        <f aca="false">F3821*G3821</f>
        <v>0.4</v>
      </c>
      <c r="I3821" s="147"/>
    </row>
    <row r="3822" customFormat="false" ht="21.75" hidden="false" customHeight="true" outlineLevel="0" collapsed="false">
      <c r="A3822" s="150" t="s">
        <v>1925</v>
      </c>
      <c r="B3822" s="150"/>
      <c r="C3822" s="152"/>
      <c r="D3822" s="149"/>
      <c r="E3822" s="176"/>
      <c r="F3822" s="201" t="n">
        <v>2</v>
      </c>
      <c r="G3822" s="178" t="n">
        <v>0.42</v>
      </c>
      <c r="H3822" s="178" t="n">
        <f aca="false">F3822*G3822</f>
        <v>0.84</v>
      </c>
      <c r="I3822" s="143"/>
    </row>
    <row r="3823" customFormat="false" ht="15.75" hidden="false" customHeight="true" outlineLevel="0" collapsed="false">
      <c r="A3823" s="150" t="s">
        <v>1925</v>
      </c>
      <c r="B3823" s="150"/>
      <c r="C3823" s="152"/>
      <c r="D3823" s="149"/>
      <c r="E3823" s="176"/>
      <c r="F3823" s="201" t="n">
        <v>1</v>
      </c>
      <c r="G3823" s="178" t="n">
        <v>3.04</v>
      </c>
      <c r="H3823" s="178" t="n">
        <f aca="false">F3823*G3823</f>
        <v>3.04</v>
      </c>
      <c r="I3823" s="147"/>
    </row>
    <row r="3824" customFormat="false" ht="15.75" hidden="false" customHeight="true" outlineLevel="0" collapsed="false">
      <c r="A3824" s="150" t="s">
        <v>1925</v>
      </c>
      <c r="B3824" s="150"/>
      <c r="C3824" s="152"/>
      <c r="D3824" s="149"/>
      <c r="E3824" s="176"/>
      <c r="F3824" s="201" t="n">
        <v>3</v>
      </c>
      <c r="G3824" s="178" t="n">
        <v>0.06</v>
      </c>
      <c r="H3824" s="178" t="n">
        <f aca="false">F3824*G3824</f>
        <v>0.18</v>
      </c>
      <c r="I3824" s="340"/>
    </row>
    <row r="3825" customFormat="false" ht="15.75" hidden="false" customHeight="true" outlineLevel="0" collapsed="false">
      <c r="A3825" s="150" t="s">
        <v>1925</v>
      </c>
      <c r="B3825" s="150"/>
      <c r="C3825" s="152"/>
      <c r="D3825" s="149"/>
      <c r="E3825" s="176"/>
      <c r="F3825" s="201" t="n">
        <v>1</v>
      </c>
      <c r="G3825" s="178" t="n">
        <v>8.9</v>
      </c>
      <c r="H3825" s="178" t="n">
        <f aca="false">F3825*G3825</f>
        <v>8.9</v>
      </c>
      <c r="I3825" s="340"/>
    </row>
    <row r="3826" customFormat="false" ht="15.75" hidden="false" customHeight="true" outlineLevel="0" collapsed="false">
      <c r="A3826" s="150" t="s">
        <v>1925</v>
      </c>
      <c r="B3826" s="150"/>
      <c r="C3826" s="152"/>
      <c r="D3826" s="149"/>
      <c r="E3826" s="176"/>
      <c r="F3826" s="201" t="n">
        <v>5</v>
      </c>
      <c r="G3826" s="178" t="n">
        <v>0.39</v>
      </c>
      <c r="H3826" s="178" t="n">
        <f aca="false">F3826*G3826</f>
        <v>1.95</v>
      </c>
      <c r="I3826" s="340"/>
    </row>
    <row r="3827" customFormat="false" ht="16.5" hidden="false" customHeight="true" outlineLevel="0" collapsed="false">
      <c r="A3827" s="150" t="s">
        <v>1925</v>
      </c>
      <c r="B3827" s="150"/>
      <c r="C3827" s="152"/>
      <c r="D3827" s="149"/>
      <c r="E3827" s="176"/>
      <c r="F3827" s="201" t="n">
        <v>1</v>
      </c>
      <c r="G3827" s="178" t="n">
        <v>2.52</v>
      </c>
      <c r="H3827" s="178" t="n">
        <f aca="false">F3827*G3827</f>
        <v>2.52</v>
      </c>
      <c r="I3827" s="147"/>
    </row>
    <row r="3828" customFormat="false" ht="18" hidden="false" customHeight="true" outlineLevel="0" collapsed="false">
      <c r="A3828" s="150" t="s">
        <v>1925</v>
      </c>
      <c r="B3828" s="150"/>
      <c r="C3828" s="152"/>
      <c r="D3828" s="149"/>
      <c r="E3828" s="176"/>
      <c r="F3828" s="201" t="n">
        <v>1</v>
      </c>
      <c r="G3828" s="178" t="n">
        <v>0.31</v>
      </c>
      <c r="H3828" s="178" t="n">
        <f aca="false">F3828*G3828</f>
        <v>0.31</v>
      </c>
      <c r="I3828" s="143"/>
    </row>
    <row r="3829" customFormat="false" ht="18" hidden="false" customHeight="true" outlineLevel="0" collapsed="false">
      <c r="A3829" s="150" t="s">
        <v>1925</v>
      </c>
      <c r="B3829" s="150"/>
      <c r="C3829" s="152"/>
      <c r="D3829" s="149"/>
      <c r="E3829" s="176"/>
      <c r="F3829" s="201" t="n">
        <v>1</v>
      </c>
      <c r="G3829" s="178" t="n">
        <v>0.16</v>
      </c>
      <c r="H3829" s="178" t="n">
        <f aca="false">F3829*G3829</f>
        <v>0.16</v>
      </c>
      <c r="I3829" s="143"/>
    </row>
    <row r="3830" customFormat="false" ht="18" hidden="false" customHeight="true" outlineLevel="0" collapsed="false">
      <c r="A3830" s="150" t="s">
        <v>1928</v>
      </c>
      <c r="B3830" s="150"/>
      <c r="C3830" s="152"/>
      <c r="D3830" s="149"/>
      <c r="E3830" s="176" t="s">
        <v>1263</v>
      </c>
      <c r="F3830" s="207"/>
      <c r="G3830" s="199"/>
      <c r="H3830" s="207" t="n">
        <f aca="false">SUM(H3822:H3829)</f>
        <v>17.9</v>
      </c>
      <c r="I3830" s="143"/>
    </row>
    <row r="3831" customFormat="false" ht="18" hidden="false" customHeight="true" outlineLevel="0" collapsed="false">
      <c r="A3831" s="150" t="s">
        <v>1929</v>
      </c>
      <c r="B3831" s="150"/>
      <c r="C3831" s="152"/>
      <c r="D3831" s="149"/>
      <c r="E3831" s="176"/>
      <c r="F3831" s="201" t="n">
        <v>2.8</v>
      </c>
      <c r="G3831" s="178" t="n">
        <v>3</v>
      </c>
      <c r="H3831" s="178" t="n">
        <f aca="false">F3831*G3831</f>
        <v>8.4</v>
      </c>
      <c r="I3831" s="143"/>
    </row>
    <row r="3832" customFormat="false" ht="18" hidden="false" customHeight="true" outlineLevel="0" collapsed="false">
      <c r="A3832" s="150" t="s">
        <v>1630</v>
      </c>
      <c r="B3832" s="150"/>
      <c r="C3832" s="152"/>
      <c r="D3832" s="149"/>
      <c r="E3832" s="176"/>
      <c r="F3832" s="201" t="n">
        <v>8.4</v>
      </c>
      <c r="G3832" s="178" t="n">
        <v>3</v>
      </c>
      <c r="H3832" s="178" t="n">
        <f aca="false">F3832*G3832</f>
        <v>25.2</v>
      </c>
      <c r="I3832" s="143"/>
    </row>
    <row r="3833" customFormat="false" ht="18" hidden="false" customHeight="true" outlineLevel="0" collapsed="false">
      <c r="A3833" s="150" t="s">
        <v>1930</v>
      </c>
      <c r="B3833" s="150"/>
      <c r="C3833" s="152"/>
      <c r="D3833" s="149"/>
      <c r="E3833" s="176" t="s">
        <v>1266</v>
      </c>
      <c r="F3833" s="201"/>
      <c r="G3833" s="178"/>
      <c r="H3833" s="359" t="n">
        <f aca="false">SUM(H3831:H3832)</f>
        <v>33.6</v>
      </c>
      <c r="I3833" s="143"/>
    </row>
    <row r="3834" customFormat="false" ht="18" hidden="false" customHeight="true" outlineLevel="0" collapsed="false">
      <c r="B3834" s="160"/>
      <c r="C3834" s="161"/>
      <c r="D3834" s="149"/>
      <c r="E3834" s="176"/>
      <c r="F3834" s="336" t="s">
        <v>1158</v>
      </c>
      <c r="G3834" s="274"/>
      <c r="H3834" s="202" t="n">
        <f aca="false">H3830+H3833</f>
        <v>51.5</v>
      </c>
      <c r="I3834" s="143"/>
    </row>
    <row r="3835" customFormat="false" ht="18" hidden="false" customHeight="true" outlineLevel="0" collapsed="false">
      <c r="B3835" s="160"/>
      <c r="C3835" s="161"/>
      <c r="D3835" s="149"/>
      <c r="E3835" s="176"/>
      <c r="F3835" s="336"/>
      <c r="G3835" s="274"/>
      <c r="H3835" s="202"/>
      <c r="I3835" s="143"/>
    </row>
    <row r="3836" customFormat="false" ht="55.5" hidden="false" customHeight="true" outlineLevel="0" collapsed="false">
      <c r="A3836" s="142" t="s">
        <v>1031</v>
      </c>
      <c r="B3836" s="355" t="s">
        <v>1931</v>
      </c>
      <c r="C3836" s="152" t="s">
        <v>1084</v>
      </c>
      <c r="D3836" s="149" t="n">
        <f aca="false">H3842</f>
        <v>38.56</v>
      </c>
      <c r="E3836" s="383"/>
      <c r="F3836" s="380"/>
      <c r="G3836" s="448" t="s">
        <v>1932</v>
      </c>
      <c r="H3836" s="381"/>
      <c r="I3836" s="143"/>
    </row>
    <row r="3837" customFormat="false" ht="18" hidden="false" customHeight="true" outlineLevel="0" collapsed="false">
      <c r="A3837" s="233" t="s">
        <v>1560</v>
      </c>
      <c r="B3837" s="355"/>
      <c r="C3837" s="382"/>
      <c r="D3837" s="163"/>
      <c r="E3837" s="383"/>
      <c r="F3837" s="358" t="s">
        <v>1160</v>
      </c>
      <c r="G3837" s="292" t="s">
        <v>1155</v>
      </c>
      <c r="H3837" s="187"/>
      <c r="I3837" s="143"/>
    </row>
    <row r="3838" customFormat="false" ht="18" hidden="false" customHeight="true" outlineLevel="0" collapsed="false">
      <c r="A3838" s="233" t="s">
        <v>1305</v>
      </c>
      <c r="B3838" s="355"/>
      <c r="C3838" s="172"/>
      <c r="D3838" s="149"/>
      <c r="E3838" s="179"/>
      <c r="F3838" s="358"/>
      <c r="G3838" s="359" t="s">
        <v>1483</v>
      </c>
      <c r="H3838" s="201" t="s">
        <v>1555</v>
      </c>
      <c r="I3838" s="143"/>
    </row>
    <row r="3839" customFormat="false" ht="18" hidden="false" customHeight="true" outlineLevel="0" collapsed="false">
      <c r="A3839" s="233" t="s">
        <v>1933</v>
      </c>
      <c r="C3839" s="172"/>
      <c r="D3839" s="149"/>
      <c r="E3839" s="179"/>
      <c r="F3839" s="201" t="n">
        <v>1</v>
      </c>
      <c r="G3839" s="178" t="n">
        <v>30.39</v>
      </c>
      <c r="H3839" s="201" t="n">
        <f aca="false">G3839*F3839</f>
        <v>30.39</v>
      </c>
      <c r="I3839" s="143"/>
    </row>
    <row r="3840" customFormat="false" ht="18" hidden="false" customHeight="true" outlineLevel="0" collapsed="false">
      <c r="A3840" s="233" t="s">
        <v>1934</v>
      </c>
      <c r="C3840" s="172"/>
      <c r="D3840" s="149"/>
      <c r="E3840" s="179"/>
      <c r="F3840" s="201" t="n">
        <v>1</v>
      </c>
      <c r="G3840" s="178" t="n">
        <v>8.17</v>
      </c>
      <c r="H3840" s="201" t="n">
        <f aca="false">G3840*F3840</f>
        <v>8.17</v>
      </c>
      <c r="I3840" s="143"/>
    </row>
    <row r="3841" customFormat="false" ht="18" hidden="false" customHeight="true" outlineLevel="0" collapsed="false">
      <c r="A3841" s="233"/>
      <c r="D3841" s="149"/>
      <c r="E3841" s="176"/>
      <c r="F3841" s="200"/>
      <c r="G3841" s="178"/>
      <c r="H3841" s="202"/>
      <c r="I3841" s="143"/>
    </row>
    <row r="3842" customFormat="false" ht="18" hidden="false" customHeight="true" outlineLevel="0" collapsed="false">
      <c r="A3842" s="231"/>
      <c r="B3842" s="160"/>
      <c r="C3842" s="382"/>
      <c r="D3842" s="385"/>
      <c r="F3842" s="160" t="s">
        <v>1158</v>
      </c>
      <c r="G3842" s="213"/>
      <c r="H3842" s="353" t="n">
        <f aca="false">SUM(H3839:H3840)</f>
        <v>38.56</v>
      </c>
      <c r="I3842" s="143"/>
    </row>
    <row r="3843" customFormat="false" ht="18" hidden="false" customHeight="true" outlineLevel="0" collapsed="false">
      <c r="D3843" s="158"/>
      <c r="E3843" s="208"/>
      <c r="F3843" s="225"/>
      <c r="G3843" s="180"/>
      <c r="H3843" s="208"/>
      <c r="I3843" s="143"/>
    </row>
    <row r="3844" customFormat="false" ht="18" hidden="false" customHeight="true" outlineLevel="0" collapsed="false">
      <c r="A3844" s="150" t="s">
        <v>1033</v>
      </c>
      <c r="B3844" s="151" t="s">
        <v>1034</v>
      </c>
      <c r="C3844" s="152"/>
      <c r="D3844" s="149"/>
      <c r="E3844" s="149"/>
      <c r="F3844" s="152"/>
      <c r="G3844" s="180"/>
      <c r="H3844" s="208"/>
      <c r="I3844" s="143"/>
    </row>
    <row r="3845" customFormat="false" ht="18" hidden="false" customHeight="true" outlineLevel="0" collapsed="false">
      <c r="D3845" s="195"/>
      <c r="E3845" s="185"/>
      <c r="F3845" s="318"/>
      <c r="G3845" s="246"/>
      <c r="H3845" s="270"/>
      <c r="I3845" s="143"/>
    </row>
    <row r="3846" customFormat="false" ht="35.25" hidden="false" customHeight="true" outlineLevel="0" collapsed="false">
      <c r="A3846" s="142" t="s">
        <v>1035</v>
      </c>
      <c r="B3846" s="355" t="s">
        <v>1036</v>
      </c>
      <c r="C3846" s="144" t="s">
        <v>1084</v>
      </c>
      <c r="D3846" s="149" t="n">
        <f aca="false">H3854</f>
        <v>69.31</v>
      </c>
      <c r="E3846" s="287"/>
      <c r="F3846" s="246"/>
      <c r="G3846" s="289"/>
      <c r="I3846" s="143"/>
    </row>
    <row r="3847" customFormat="false" ht="18" hidden="false" customHeight="true" outlineLevel="0" collapsed="false">
      <c r="A3847" s="150" t="s">
        <v>1156</v>
      </c>
      <c r="B3847" s="150"/>
      <c r="C3847" s="152"/>
      <c r="D3847" s="149"/>
      <c r="E3847" s="176"/>
      <c r="F3847" s="199"/>
      <c r="G3847" s="199"/>
      <c r="H3847" s="176" t="s">
        <v>1935</v>
      </c>
      <c r="I3847" s="143"/>
    </row>
    <row r="3848" customFormat="false" ht="18" hidden="false" customHeight="true" outlineLevel="0" collapsed="false">
      <c r="A3848" s="150" t="s">
        <v>1305</v>
      </c>
      <c r="B3848" s="150"/>
      <c r="C3848" s="152"/>
      <c r="D3848" s="149"/>
      <c r="E3848" s="176"/>
      <c r="F3848" s="199"/>
      <c r="G3848" s="199"/>
      <c r="H3848" s="176"/>
      <c r="I3848" s="143"/>
    </row>
    <row r="3849" customFormat="false" ht="18" hidden="false" customHeight="true" outlineLevel="0" collapsed="false">
      <c r="A3849" s="150" t="s">
        <v>1936</v>
      </c>
      <c r="B3849" s="150"/>
      <c r="C3849" s="152"/>
      <c r="D3849" s="149"/>
      <c r="E3849" s="176"/>
      <c r="F3849" s="199"/>
      <c r="G3849" s="199"/>
      <c r="H3849" s="176" t="n">
        <v>11.49</v>
      </c>
      <c r="I3849" s="143"/>
    </row>
    <row r="3850" customFormat="false" ht="18" hidden="false" customHeight="true" outlineLevel="0" collapsed="false">
      <c r="A3850" s="150" t="s">
        <v>1937</v>
      </c>
      <c r="B3850" s="150"/>
      <c r="C3850" s="152"/>
      <c r="D3850" s="149"/>
      <c r="E3850" s="176"/>
      <c r="F3850" s="199"/>
      <c r="G3850" s="199"/>
      <c r="H3850" s="176" t="n">
        <v>25.67</v>
      </c>
      <c r="I3850" s="143"/>
    </row>
    <row r="3851" customFormat="false" ht="18" hidden="false" customHeight="true" outlineLevel="0" collapsed="false">
      <c r="A3851" s="150" t="s">
        <v>1938</v>
      </c>
      <c r="B3851" s="150"/>
      <c r="C3851" s="152"/>
      <c r="D3851" s="149"/>
      <c r="E3851" s="176"/>
      <c r="F3851" s="199"/>
      <c r="G3851" s="199"/>
      <c r="H3851" s="176" t="n">
        <v>14</v>
      </c>
      <c r="I3851" s="143"/>
    </row>
    <row r="3852" customFormat="false" ht="18" hidden="false" customHeight="true" outlineLevel="0" collapsed="false">
      <c r="A3852" s="150" t="s">
        <v>1939</v>
      </c>
      <c r="B3852" s="150"/>
      <c r="C3852" s="152"/>
      <c r="D3852" s="149"/>
      <c r="E3852" s="176"/>
      <c r="F3852" s="199"/>
      <c r="G3852" s="199"/>
      <c r="H3852" s="176" t="n">
        <v>18.15</v>
      </c>
      <c r="I3852" s="143"/>
    </row>
    <row r="3853" customFormat="false" ht="18" hidden="false" customHeight="true" outlineLevel="0" collapsed="false">
      <c r="A3853" s="150"/>
      <c r="B3853" s="150"/>
      <c r="C3853" s="152"/>
      <c r="D3853" s="149"/>
      <c r="E3853" s="176"/>
      <c r="F3853" s="199"/>
      <c r="G3853" s="199"/>
      <c r="H3853" s="176"/>
      <c r="I3853" s="143"/>
    </row>
    <row r="3854" customFormat="false" ht="18" hidden="false" customHeight="true" outlineLevel="0" collapsed="false">
      <c r="B3854" s="160"/>
      <c r="C3854" s="161"/>
      <c r="D3854" s="149"/>
      <c r="E3854" s="176"/>
      <c r="F3854" s="160" t="s">
        <v>1158</v>
      </c>
      <c r="G3854" s="274"/>
      <c r="H3854" s="209" t="n">
        <f aca="false">SUM(H3849:H3852)</f>
        <v>69.31</v>
      </c>
      <c r="I3854" s="143"/>
    </row>
    <row r="3855" customFormat="false" ht="15.75" hidden="false" customHeight="true" outlineLevel="0" collapsed="false">
      <c r="A3855" s="150" t="s">
        <v>1037</v>
      </c>
      <c r="B3855" s="151" t="s">
        <v>1940</v>
      </c>
      <c r="C3855" s="152"/>
      <c r="D3855" s="149"/>
      <c r="E3855" s="149"/>
      <c r="F3855" s="264"/>
      <c r="G3855" s="180"/>
      <c r="H3855" s="181"/>
      <c r="I3855" s="147"/>
    </row>
    <row r="3856" customFormat="false" ht="15.75" hidden="false" customHeight="true" outlineLevel="0" collapsed="false">
      <c r="A3856" s="150" t="s">
        <v>1039</v>
      </c>
      <c r="B3856" s="355" t="s">
        <v>1941</v>
      </c>
      <c r="C3856" s="144" t="s">
        <v>1084</v>
      </c>
      <c r="D3856" s="149" t="n">
        <f aca="false">H3859</f>
        <v>2217.8</v>
      </c>
      <c r="E3856" s="287"/>
      <c r="F3856" s="272"/>
      <c r="G3856" s="289"/>
      <c r="H3856" s="200"/>
      <c r="I3856" s="340"/>
    </row>
    <row r="3857" customFormat="false" ht="35.25" hidden="false" customHeight="true" outlineLevel="0" collapsed="false">
      <c r="A3857" s="150" t="s">
        <v>1156</v>
      </c>
      <c r="B3857" s="150"/>
      <c r="C3857" s="152"/>
      <c r="D3857" s="149"/>
      <c r="E3857" s="176"/>
      <c r="F3857" s="207"/>
      <c r="G3857" s="199"/>
      <c r="H3857" s="207" t="s">
        <v>1942</v>
      </c>
      <c r="I3857" s="340"/>
    </row>
    <row r="3858" customFormat="false" ht="15.75" hidden="false" customHeight="true" outlineLevel="0" collapsed="false">
      <c r="A3858" s="150" t="s">
        <v>1943</v>
      </c>
      <c r="B3858" s="150"/>
      <c r="C3858" s="152"/>
      <c r="D3858" s="149"/>
      <c r="E3858" s="176"/>
      <c r="F3858" s="207"/>
      <c r="G3858" s="199"/>
      <c r="H3858" s="207" t="n">
        <v>2217.8</v>
      </c>
      <c r="I3858" s="147"/>
    </row>
    <row r="3859" customFormat="false" ht="21.75" hidden="false" customHeight="true" outlineLevel="0" collapsed="false">
      <c r="B3859" s="160" t="s">
        <v>1158</v>
      </c>
      <c r="C3859" s="161"/>
      <c r="D3859" s="149"/>
      <c r="E3859" s="176"/>
      <c r="F3859" s="200"/>
      <c r="G3859" s="274"/>
      <c r="H3859" s="202" t="n">
        <f aca="false">ROUND(SUM(H3856:H3858),2)</f>
        <v>2217.8</v>
      </c>
      <c r="I3859" s="143"/>
    </row>
    <row r="3860" customFormat="false" ht="15.75" hidden="false" customHeight="true" outlineLevel="0" collapsed="false">
      <c r="B3860" s="160"/>
      <c r="C3860" s="161"/>
      <c r="D3860" s="149"/>
      <c r="E3860" s="176"/>
      <c r="F3860" s="147"/>
      <c r="G3860" s="274"/>
      <c r="H3860" s="209"/>
      <c r="I3860" s="147"/>
    </row>
    <row r="3861" customFormat="false" ht="15.75" hidden="false" customHeight="true" outlineLevel="0" collapsed="false">
      <c r="A3861" s="150" t="s">
        <v>1041</v>
      </c>
      <c r="B3861" s="168" t="s">
        <v>1042</v>
      </c>
      <c r="C3861" s="152"/>
      <c r="D3861" s="149"/>
      <c r="E3861" s="149"/>
      <c r="F3861" s="152"/>
      <c r="G3861" s="180"/>
      <c r="H3861" s="208"/>
      <c r="I3861" s="340"/>
    </row>
    <row r="3862" customFormat="false" ht="42" hidden="false" customHeight="true" outlineLevel="0" collapsed="false">
      <c r="A3862" s="150" t="s">
        <v>1043</v>
      </c>
      <c r="B3862" s="168" t="s">
        <v>1044</v>
      </c>
      <c r="C3862" s="144" t="s">
        <v>1100</v>
      </c>
      <c r="D3862" s="149" t="n">
        <f aca="false">H3865</f>
        <v>5</v>
      </c>
      <c r="E3862" s="176"/>
      <c r="F3862" s="147"/>
      <c r="G3862" s="274"/>
      <c r="H3862" s="209"/>
      <c r="I3862" s="340"/>
    </row>
    <row r="3863" customFormat="false" ht="15.75" hidden="false" customHeight="true" outlineLevel="0" collapsed="false">
      <c r="A3863" s="150" t="s">
        <v>1156</v>
      </c>
      <c r="B3863" s="150"/>
      <c r="C3863" s="161"/>
      <c r="D3863" s="251"/>
      <c r="E3863" s="251"/>
      <c r="F3863" s="161"/>
      <c r="G3863" s="363"/>
      <c r="H3863" s="179" t="s">
        <v>1165</v>
      </c>
      <c r="I3863" s="147"/>
    </row>
    <row r="3864" customFormat="false" ht="21.75" hidden="false" customHeight="true" outlineLevel="0" collapsed="false">
      <c r="A3864" s="150" t="s">
        <v>1404</v>
      </c>
      <c r="B3864" s="150"/>
      <c r="C3864" s="161"/>
      <c r="D3864" s="251"/>
      <c r="E3864" s="251"/>
      <c r="F3864" s="161"/>
      <c r="G3864" s="363"/>
      <c r="H3864" s="179" t="n">
        <v>5</v>
      </c>
      <c r="I3864" s="143"/>
    </row>
    <row r="3865" customFormat="false" ht="15.75" hidden="false" customHeight="true" outlineLevel="0" collapsed="false">
      <c r="A3865" s="150"/>
      <c r="B3865" s="150"/>
      <c r="C3865" s="161"/>
      <c r="D3865" s="251"/>
      <c r="E3865" s="336" t="s">
        <v>1158</v>
      </c>
      <c r="F3865" s="449"/>
      <c r="G3865" s="363"/>
      <c r="H3865" s="364" t="n">
        <f aca="false">H3864</f>
        <v>5</v>
      </c>
      <c r="I3865" s="147"/>
    </row>
    <row r="3866" customFormat="false" ht="15.75" hidden="false" customHeight="true" outlineLevel="0" collapsed="false">
      <c r="A3866" s="150"/>
      <c r="B3866" s="150"/>
      <c r="C3866" s="161"/>
      <c r="D3866" s="251"/>
      <c r="E3866" s="336"/>
      <c r="F3866" s="449"/>
      <c r="G3866" s="363"/>
      <c r="H3866" s="364"/>
      <c r="I3866" s="147"/>
    </row>
    <row r="3867" customFormat="false" ht="33.75" hidden="false" customHeight="true" outlineLevel="0" collapsed="false">
      <c r="A3867" s="150" t="s">
        <v>1045</v>
      </c>
      <c r="B3867" s="406" t="s">
        <v>1046</v>
      </c>
      <c r="C3867" s="144" t="s">
        <v>1090</v>
      </c>
      <c r="D3867" s="149" t="n">
        <f aca="false">H3872</f>
        <v>18.35</v>
      </c>
      <c r="E3867" s="358"/>
      <c r="F3867" s="198"/>
      <c r="G3867" s="246"/>
      <c r="H3867" s="272"/>
      <c r="I3867" s="450"/>
    </row>
    <row r="3868" customFormat="false" ht="15.75" hidden="false" customHeight="true" outlineLevel="0" collapsed="false">
      <c r="A3868" s="214" t="s">
        <v>1156</v>
      </c>
      <c r="B3868" s="451"/>
      <c r="C3868" s="152"/>
      <c r="D3868" s="149"/>
      <c r="E3868" s="207"/>
      <c r="F3868" s="207" t="s">
        <v>1180</v>
      </c>
      <c r="G3868" s="199" t="s">
        <v>1916</v>
      </c>
      <c r="H3868" s="207" t="s">
        <v>1917</v>
      </c>
      <c r="I3868" s="147"/>
    </row>
    <row r="3869" customFormat="false" ht="15.75" hidden="false" customHeight="true" outlineLevel="0" collapsed="false">
      <c r="A3869" s="147" t="s">
        <v>1944</v>
      </c>
      <c r="B3869" s="160"/>
      <c r="C3869" s="161"/>
      <c r="D3869" s="149"/>
      <c r="E3869" s="187"/>
      <c r="F3869" s="189" t="n">
        <v>1</v>
      </c>
      <c r="G3869" s="189" t="n">
        <f aca="false">2+0.35+3.59+0.3</f>
        <v>6.24</v>
      </c>
      <c r="H3869" s="207" t="n">
        <f aca="false">F3869*G3869</f>
        <v>6.24</v>
      </c>
      <c r="I3869" s="147"/>
    </row>
    <row r="3870" customFormat="false" ht="15.75" hidden="false" customHeight="true" outlineLevel="0" collapsed="false">
      <c r="A3870" s="147" t="s">
        <v>1944</v>
      </c>
      <c r="B3870" s="160"/>
      <c r="C3870" s="161"/>
      <c r="D3870" s="149"/>
      <c r="E3870" s="187"/>
      <c r="F3870" s="189" t="n">
        <v>1</v>
      </c>
      <c r="G3870" s="189" t="n">
        <f aca="false">4.51+0.3+7+0.3</f>
        <v>12.11</v>
      </c>
      <c r="H3870" s="207" t="n">
        <f aca="false">F3870*G3870</f>
        <v>12.11</v>
      </c>
      <c r="I3870" s="147"/>
    </row>
    <row r="3871" customFormat="false" ht="15.75" hidden="false" customHeight="true" outlineLevel="0" collapsed="false">
      <c r="A3871" s="214"/>
      <c r="B3871" s="451"/>
      <c r="C3871" s="152"/>
      <c r="D3871" s="149"/>
      <c r="E3871" s="207"/>
      <c r="F3871" s="207"/>
      <c r="G3871" s="199"/>
      <c r="H3871" s="207"/>
      <c r="I3871" s="147"/>
    </row>
    <row r="3872" customFormat="false" ht="15.75" hidden="false" customHeight="true" outlineLevel="0" collapsed="false">
      <c r="A3872" s="214"/>
      <c r="B3872" s="406"/>
      <c r="C3872" s="152"/>
      <c r="D3872" s="149"/>
      <c r="E3872" s="336" t="s">
        <v>1158</v>
      </c>
      <c r="F3872" s="207"/>
      <c r="G3872" s="199"/>
      <c r="H3872" s="452" t="n">
        <f aca="false">SUM(H3869:H3870)</f>
        <v>18.35</v>
      </c>
      <c r="I3872" s="147"/>
    </row>
    <row r="3873" customFormat="false" ht="15.75" hidden="false" customHeight="true" outlineLevel="0" collapsed="false">
      <c r="A3873" s="150" t="s">
        <v>1047</v>
      </c>
      <c r="B3873" s="406" t="s">
        <v>1048</v>
      </c>
      <c r="C3873" s="144" t="s">
        <v>1090</v>
      </c>
      <c r="D3873" s="149" t="n">
        <f aca="false">H3878</f>
        <v>10.51</v>
      </c>
      <c r="E3873" s="358"/>
      <c r="F3873" s="198"/>
      <c r="G3873" s="246"/>
      <c r="H3873" s="272"/>
      <c r="I3873" s="147"/>
    </row>
    <row r="3874" customFormat="false" ht="15.75" hidden="false" customHeight="true" outlineLevel="0" collapsed="false">
      <c r="A3874" s="214" t="s">
        <v>1156</v>
      </c>
      <c r="B3874" s="406"/>
      <c r="C3874" s="152"/>
      <c r="D3874" s="149"/>
      <c r="E3874" s="207"/>
      <c r="F3874" s="207" t="s">
        <v>1180</v>
      </c>
      <c r="G3874" s="199" t="s">
        <v>1916</v>
      </c>
      <c r="H3874" s="207" t="s">
        <v>1917</v>
      </c>
      <c r="I3874" s="147"/>
    </row>
    <row r="3875" customFormat="false" ht="15.75" hidden="false" customHeight="true" outlineLevel="0" collapsed="false">
      <c r="A3875" s="147" t="s">
        <v>1944</v>
      </c>
      <c r="B3875" s="160"/>
      <c r="C3875" s="161"/>
      <c r="D3875" s="149"/>
      <c r="E3875" s="187"/>
      <c r="F3875" s="189" t="n">
        <v>1</v>
      </c>
      <c r="G3875" s="189" t="n">
        <v>8.42</v>
      </c>
      <c r="H3875" s="207" t="n">
        <f aca="false">F3875*G3875</f>
        <v>8.42</v>
      </c>
      <c r="I3875" s="147"/>
    </row>
    <row r="3876" customFormat="false" ht="15.75" hidden="false" customHeight="true" outlineLevel="0" collapsed="false">
      <c r="A3876" s="147" t="s">
        <v>1945</v>
      </c>
      <c r="B3876" s="160"/>
      <c r="C3876" s="161"/>
      <c r="D3876" s="149"/>
      <c r="E3876" s="187"/>
      <c r="F3876" s="189" t="n">
        <v>1</v>
      </c>
      <c r="G3876" s="189" t="n">
        <f aca="false">1.49+0.3+0.3</f>
        <v>2.09</v>
      </c>
      <c r="H3876" s="207" t="n">
        <f aca="false">F3876*G3876</f>
        <v>2.09</v>
      </c>
      <c r="I3876" s="147"/>
    </row>
    <row r="3877" customFormat="false" ht="15.75" hidden="false" customHeight="true" outlineLevel="0" collapsed="false">
      <c r="A3877" s="150"/>
      <c r="B3877" s="406"/>
      <c r="C3877" s="152"/>
      <c r="D3877" s="149"/>
      <c r="E3877" s="207"/>
      <c r="F3877" s="207"/>
      <c r="G3877" s="199"/>
      <c r="H3877" s="207"/>
      <c r="I3877" s="147"/>
    </row>
    <row r="3878" customFormat="false" ht="15.75" hidden="false" customHeight="true" outlineLevel="0" collapsed="false">
      <c r="A3878" s="150"/>
      <c r="B3878" s="406"/>
      <c r="C3878" s="152"/>
      <c r="D3878" s="149"/>
      <c r="E3878" s="336" t="s">
        <v>1158</v>
      </c>
      <c r="F3878" s="207"/>
      <c r="G3878" s="199"/>
      <c r="H3878" s="452" t="n">
        <f aca="false">SUM(H3875:H3876)</f>
        <v>10.51</v>
      </c>
      <c r="I3878" s="147"/>
    </row>
    <row r="3879" customFormat="false" ht="15.75" hidden="false" customHeight="true" outlineLevel="0" collapsed="false">
      <c r="A3879" s="214"/>
      <c r="B3879" s="406"/>
      <c r="C3879" s="161"/>
      <c r="D3879" s="251"/>
      <c r="E3879" s="161"/>
      <c r="F3879" s="449"/>
      <c r="G3879" s="363"/>
      <c r="H3879" s="364"/>
      <c r="I3879" s="147"/>
    </row>
    <row r="3880" customFormat="false" ht="15.75" hidden="false" customHeight="true" outlineLevel="0" collapsed="false">
      <c r="A3880" s="150" t="s">
        <v>1049</v>
      </c>
      <c r="B3880" s="406" t="s">
        <v>1050</v>
      </c>
      <c r="C3880" s="144" t="s">
        <v>1090</v>
      </c>
      <c r="D3880" s="149" t="n">
        <f aca="false">H3887</f>
        <v>28.84</v>
      </c>
      <c r="E3880" s="358"/>
      <c r="F3880" s="198"/>
      <c r="G3880" s="246"/>
      <c r="H3880" s="272"/>
      <c r="I3880" s="147"/>
    </row>
    <row r="3881" customFormat="false" ht="15.75" hidden="false" customHeight="true" outlineLevel="0" collapsed="false">
      <c r="A3881" s="214" t="s">
        <v>1156</v>
      </c>
      <c r="B3881" s="406"/>
      <c r="C3881" s="152"/>
      <c r="D3881" s="149"/>
      <c r="E3881" s="207"/>
      <c r="F3881" s="207" t="s">
        <v>1180</v>
      </c>
      <c r="G3881" s="199" t="s">
        <v>1916</v>
      </c>
      <c r="H3881" s="207" t="s">
        <v>1917</v>
      </c>
      <c r="I3881" s="147"/>
    </row>
    <row r="3882" customFormat="false" ht="15.75" hidden="false" customHeight="true" outlineLevel="0" collapsed="false">
      <c r="A3882" s="147" t="s">
        <v>1946</v>
      </c>
      <c r="B3882" s="160"/>
      <c r="C3882" s="161"/>
      <c r="D3882" s="149"/>
      <c r="E3882" s="187"/>
      <c r="F3882" s="189" t="n">
        <v>4</v>
      </c>
      <c r="G3882" s="189" t="n">
        <f aca="false">1.5+0.3+0.3</f>
        <v>2.1</v>
      </c>
      <c r="H3882" s="207" t="n">
        <f aca="false">F3882*G3882</f>
        <v>8.4</v>
      </c>
      <c r="I3882" s="147"/>
    </row>
    <row r="3883" customFormat="false" ht="15.75" hidden="false" customHeight="true" outlineLevel="0" collapsed="false">
      <c r="A3883" s="147" t="s">
        <v>1945</v>
      </c>
      <c r="B3883" s="160"/>
      <c r="C3883" s="161"/>
      <c r="D3883" s="149"/>
      <c r="E3883" s="187"/>
      <c r="F3883" s="189" t="n">
        <v>1</v>
      </c>
      <c r="G3883" s="189" t="n">
        <f aca="false">1.49+0.3+0.3</f>
        <v>2.09</v>
      </c>
      <c r="H3883" s="207" t="n">
        <f aca="false">F3883*G3883</f>
        <v>2.09</v>
      </c>
      <c r="I3883" s="147"/>
    </row>
    <row r="3884" customFormat="false" ht="15.75" hidden="false" customHeight="true" outlineLevel="0" collapsed="false">
      <c r="A3884" s="147" t="s">
        <v>1944</v>
      </c>
      <c r="B3884" s="160"/>
      <c r="C3884" s="161"/>
      <c r="D3884" s="149"/>
      <c r="E3884" s="187"/>
      <c r="F3884" s="189" t="n">
        <v>1</v>
      </c>
      <c r="G3884" s="189" t="n">
        <f aca="false">2+0.35+3.59+0.3</f>
        <v>6.24</v>
      </c>
      <c r="H3884" s="207" t="n">
        <f aca="false">F3884*G3884</f>
        <v>6.24</v>
      </c>
      <c r="I3884" s="147"/>
    </row>
    <row r="3885" customFormat="false" ht="15.75" hidden="false" customHeight="true" outlineLevel="0" collapsed="false">
      <c r="A3885" s="147" t="s">
        <v>1944</v>
      </c>
      <c r="B3885" s="160"/>
      <c r="C3885" s="161"/>
      <c r="D3885" s="149"/>
      <c r="E3885" s="187"/>
      <c r="F3885" s="189" t="n">
        <v>1</v>
      </c>
      <c r="G3885" s="189" t="n">
        <f aca="false">4.51+0.3+7+0.3</f>
        <v>12.11</v>
      </c>
      <c r="H3885" s="207" t="n">
        <f aca="false">F3885*G3885</f>
        <v>12.11</v>
      </c>
      <c r="I3885" s="147"/>
    </row>
    <row r="3886" customFormat="false" ht="15.75" hidden="false" customHeight="true" outlineLevel="0" collapsed="false">
      <c r="A3886" s="214"/>
      <c r="B3886" s="406"/>
      <c r="C3886" s="152"/>
      <c r="D3886" s="149"/>
      <c r="E3886" s="207"/>
      <c r="F3886" s="207"/>
      <c r="G3886" s="199"/>
      <c r="H3886" s="207"/>
      <c r="I3886" s="147"/>
    </row>
    <row r="3887" customFormat="false" ht="15.75" hidden="false" customHeight="true" outlineLevel="0" collapsed="false">
      <c r="A3887" s="214"/>
      <c r="B3887" s="406"/>
      <c r="C3887" s="152"/>
      <c r="D3887" s="149"/>
      <c r="E3887" s="336" t="s">
        <v>1158</v>
      </c>
      <c r="F3887" s="207"/>
      <c r="G3887" s="199"/>
      <c r="H3887" s="444" t="n">
        <f aca="false">SUM(H3882:H3885)</f>
        <v>28.84</v>
      </c>
      <c r="I3887" s="147"/>
    </row>
    <row r="3888" customFormat="false" ht="15.75" hidden="false" customHeight="true" outlineLevel="0" collapsed="false">
      <c r="A3888" s="150" t="s">
        <v>1051</v>
      </c>
      <c r="B3888" s="406" t="s">
        <v>1052</v>
      </c>
      <c r="C3888" s="144" t="s">
        <v>1090</v>
      </c>
      <c r="D3888" s="149" t="n">
        <f aca="false">H3897</f>
        <v>62.94</v>
      </c>
      <c r="E3888" s="358"/>
      <c r="F3888" s="198"/>
      <c r="G3888" s="246"/>
      <c r="H3888" s="272"/>
      <c r="I3888" s="147"/>
    </row>
    <row r="3889" customFormat="false" ht="15.75" hidden="false" customHeight="true" outlineLevel="0" collapsed="false">
      <c r="A3889" s="214" t="s">
        <v>1156</v>
      </c>
      <c r="B3889" s="150"/>
      <c r="C3889" s="152"/>
      <c r="D3889" s="149"/>
      <c r="E3889" s="207"/>
      <c r="F3889" s="207" t="s">
        <v>1180</v>
      </c>
      <c r="G3889" s="199" t="s">
        <v>1916</v>
      </c>
      <c r="H3889" s="207" t="s">
        <v>1917</v>
      </c>
      <c r="I3889" s="147"/>
    </row>
    <row r="3890" customFormat="false" ht="15.75" hidden="false" customHeight="true" outlineLevel="0" collapsed="false">
      <c r="A3890" s="214" t="s">
        <v>1947</v>
      </c>
      <c r="B3890" s="150"/>
      <c r="C3890" s="152"/>
      <c r="D3890" s="149"/>
      <c r="E3890" s="207"/>
      <c r="F3890" s="207" t="n">
        <v>1</v>
      </c>
      <c r="G3890" s="199" t="n">
        <v>14</v>
      </c>
      <c r="H3890" s="207" t="n">
        <f aca="false">F3890*G3890</f>
        <v>14</v>
      </c>
      <c r="I3890" s="147"/>
    </row>
    <row r="3891" customFormat="false" ht="15.75" hidden="false" customHeight="true" outlineLevel="0" collapsed="false">
      <c r="A3891" s="214" t="s">
        <v>1947</v>
      </c>
      <c r="B3891" s="150"/>
      <c r="C3891" s="152"/>
      <c r="D3891" s="149"/>
      <c r="E3891" s="207"/>
      <c r="F3891" s="207" t="n">
        <v>1</v>
      </c>
      <c r="G3891" s="199" t="n">
        <v>35.7</v>
      </c>
      <c r="H3891" s="207" t="n">
        <f aca="false">F3891*G3891</f>
        <v>35.7</v>
      </c>
      <c r="I3891" s="147"/>
    </row>
    <row r="3892" customFormat="false" ht="15.75" hidden="false" customHeight="true" outlineLevel="0" collapsed="false">
      <c r="A3892" s="214" t="s">
        <v>1947</v>
      </c>
      <c r="B3892" s="150"/>
      <c r="C3892" s="152"/>
      <c r="D3892" s="149"/>
      <c r="E3892" s="207"/>
      <c r="F3892" s="207" t="n">
        <v>1</v>
      </c>
      <c r="G3892" s="199" t="n">
        <v>1.5</v>
      </c>
      <c r="H3892" s="207" t="n">
        <f aca="false">F3892*G3892</f>
        <v>1.5</v>
      </c>
      <c r="I3892" s="147"/>
    </row>
    <row r="3893" customFormat="false" ht="15.75" hidden="false" customHeight="true" outlineLevel="0" collapsed="false">
      <c r="A3893" s="214" t="s">
        <v>1948</v>
      </c>
      <c r="B3893" s="183"/>
      <c r="C3893" s="150"/>
      <c r="D3893" s="149"/>
      <c r="E3893" s="453"/>
      <c r="F3893" s="207" t="n">
        <v>1</v>
      </c>
      <c r="G3893" s="199" t="n">
        <v>5.49</v>
      </c>
      <c r="H3893" s="207" t="n">
        <f aca="false">F3893*G3893</f>
        <v>5.49</v>
      </c>
      <c r="I3893" s="147"/>
    </row>
    <row r="3894" customFormat="false" ht="15.75" hidden="false" customHeight="true" outlineLevel="0" collapsed="false">
      <c r="A3894" s="214" t="s">
        <v>1948</v>
      </c>
      <c r="B3894" s="150"/>
      <c r="C3894" s="152"/>
      <c r="D3894" s="149"/>
      <c r="E3894" s="207"/>
      <c r="F3894" s="207" t="n">
        <v>1</v>
      </c>
      <c r="G3894" s="199" t="n">
        <v>4.75</v>
      </c>
      <c r="H3894" s="207" t="n">
        <f aca="false">F3894*G3894</f>
        <v>4.75</v>
      </c>
      <c r="I3894" s="147"/>
    </row>
    <row r="3895" customFormat="false" ht="15.75" hidden="false" customHeight="true" outlineLevel="0" collapsed="false">
      <c r="A3895" s="214" t="s">
        <v>1948</v>
      </c>
      <c r="B3895" s="150"/>
      <c r="C3895" s="152"/>
      <c r="D3895" s="149"/>
      <c r="E3895" s="207"/>
      <c r="F3895" s="207" t="n">
        <v>1</v>
      </c>
      <c r="G3895" s="199" t="n">
        <v>1.5</v>
      </c>
      <c r="H3895" s="207" t="n">
        <f aca="false">F3895*G3895</f>
        <v>1.5</v>
      </c>
      <c r="I3895" s="147"/>
    </row>
    <row r="3896" customFormat="false" ht="15.75" hidden="false" customHeight="true" outlineLevel="0" collapsed="false">
      <c r="A3896" s="214"/>
      <c r="B3896" s="150"/>
      <c r="C3896" s="152"/>
      <c r="D3896" s="149"/>
      <c r="E3896" s="207"/>
      <c r="F3896" s="207"/>
      <c r="G3896" s="199"/>
      <c r="H3896" s="207"/>
      <c r="I3896" s="147"/>
    </row>
    <row r="3897" customFormat="false" ht="15.75" hidden="false" customHeight="true" outlineLevel="0" collapsed="false">
      <c r="A3897" s="214"/>
      <c r="B3897" s="150"/>
      <c r="C3897" s="152"/>
      <c r="D3897" s="149"/>
      <c r="E3897" s="336" t="s">
        <v>1158</v>
      </c>
      <c r="F3897" s="207"/>
      <c r="G3897" s="199"/>
      <c r="H3897" s="444" t="n">
        <f aca="false">SUM(H3890:H3895)</f>
        <v>62.94</v>
      </c>
      <c r="I3897" s="147"/>
    </row>
    <row r="3898" customFormat="false" ht="15.75" hidden="false" customHeight="true" outlineLevel="0" collapsed="false">
      <c r="A3898" s="150"/>
      <c r="B3898" s="150"/>
      <c r="C3898" s="161"/>
      <c r="D3898" s="251"/>
      <c r="E3898" s="251"/>
      <c r="F3898" s="449"/>
      <c r="G3898" s="363"/>
      <c r="H3898" s="364"/>
      <c r="I3898" s="147"/>
    </row>
    <row r="3899" customFormat="false" ht="43.5" hidden="false" customHeight="true" outlineLevel="0" collapsed="false">
      <c r="A3899" s="150" t="s">
        <v>1053</v>
      </c>
      <c r="B3899" s="454" t="s">
        <v>1949</v>
      </c>
      <c r="C3899" s="144" t="s">
        <v>1100</v>
      </c>
      <c r="D3899" s="149" t="n">
        <f aca="false">H3902</f>
        <v>1</v>
      </c>
      <c r="E3899" s="251"/>
      <c r="F3899" s="449"/>
      <c r="G3899" s="363"/>
      <c r="H3899" s="364"/>
      <c r="I3899" s="147"/>
    </row>
    <row r="3900" customFormat="false" ht="15.75" hidden="false" customHeight="true" outlineLevel="0" collapsed="false">
      <c r="A3900" s="150" t="s">
        <v>1156</v>
      </c>
      <c r="B3900" s="150"/>
      <c r="C3900" s="161"/>
      <c r="D3900" s="251"/>
      <c r="E3900" s="251"/>
      <c r="F3900" s="161"/>
      <c r="G3900" s="363"/>
      <c r="H3900" s="179" t="s">
        <v>1165</v>
      </c>
      <c r="I3900" s="147"/>
    </row>
    <row r="3901" customFormat="false" ht="15.75" hidden="false" customHeight="true" outlineLevel="0" collapsed="false">
      <c r="A3901" s="150" t="s">
        <v>1404</v>
      </c>
      <c r="B3901" s="150"/>
      <c r="C3901" s="161"/>
      <c r="D3901" s="251"/>
      <c r="E3901" s="251"/>
      <c r="F3901" s="161"/>
      <c r="G3901" s="363"/>
      <c r="H3901" s="179" t="n">
        <v>1</v>
      </c>
      <c r="I3901" s="147"/>
    </row>
    <row r="3902" customFormat="false" ht="15.75" hidden="false" customHeight="true" outlineLevel="0" collapsed="false">
      <c r="A3902" s="150"/>
      <c r="B3902" s="150"/>
      <c r="C3902" s="161"/>
      <c r="D3902" s="251"/>
      <c r="E3902" s="251"/>
      <c r="F3902" s="455" t="s">
        <v>24</v>
      </c>
      <c r="G3902" s="363"/>
      <c r="H3902" s="364" t="n">
        <f aca="false">H3901</f>
        <v>1</v>
      </c>
      <c r="I3902" s="147"/>
    </row>
    <row r="3903" customFormat="false" ht="15.75" hidden="false" customHeight="true" outlineLevel="0" collapsed="false">
      <c r="A3903" s="150"/>
      <c r="B3903" s="150"/>
      <c r="C3903" s="161"/>
      <c r="D3903" s="251"/>
      <c r="E3903" s="251"/>
      <c r="F3903" s="449"/>
      <c r="G3903" s="363"/>
      <c r="H3903" s="364"/>
      <c r="I3903" s="147"/>
    </row>
    <row r="3904" customFormat="false" ht="15.75" hidden="false" customHeight="true" outlineLevel="0" collapsed="false">
      <c r="A3904" s="150" t="s">
        <v>1950</v>
      </c>
      <c r="B3904" s="151" t="s">
        <v>1055</v>
      </c>
      <c r="C3904" s="161"/>
      <c r="D3904" s="149"/>
      <c r="E3904" s="176"/>
      <c r="F3904" s="346"/>
      <c r="G3904" s="274"/>
      <c r="H3904" s="209"/>
      <c r="I3904" s="147"/>
    </row>
    <row r="3905" customFormat="false" ht="15.75" hidden="false" customHeight="true" outlineLevel="0" collapsed="false">
      <c r="A3905" s="150" t="s">
        <v>1056</v>
      </c>
      <c r="B3905" s="151" t="s">
        <v>1057</v>
      </c>
      <c r="C3905" s="152"/>
      <c r="D3905" s="149"/>
      <c r="E3905" s="149"/>
      <c r="F3905" s="152"/>
      <c r="G3905" s="180"/>
      <c r="H3905" s="208"/>
      <c r="I3905" s="147"/>
    </row>
    <row r="3906" customFormat="false" ht="30" hidden="false" customHeight="false" outlineLevel="0" collapsed="false">
      <c r="A3906" s="150" t="s">
        <v>1058</v>
      </c>
      <c r="B3906" s="168" t="s">
        <v>1059</v>
      </c>
      <c r="C3906" s="144" t="s">
        <v>1364</v>
      </c>
      <c r="D3906" s="149" t="n">
        <f aca="false">H3910</f>
        <v>1</v>
      </c>
      <c r="E3906" s="176"/>
      <c r="F3906" s="147"/>
      <c r="G3906" s="274"/>
      <c r="H3906" s="209"/>
      <c r="I3906" s="147"/>
    </row>
    <row r="3907" customFormat="false" ht="15.75" hidden="false" customHeight="true" outlineLevel="0" collapsed="false">
      <c r="A3907" s="142" t="s">
        <v>1560</v>
      </c>
      <c r="B3907" s="160"/>
      <c r="C3907" s="161"/>
      <c r="D3907" s="149"/>
      <c r="E3907" s="176"/>
      <c r="F3907" s="147"/>
      <c r="G3907" s="274"/>
      <c r="H3907" s="179" t="s">
        <v>1364</v>
      </c>
      <c r="I3907" s="147"/>
    </row>
    <row r="3908" customFormat="false" ht="15.75" hidden="false" customHeight="true" outlineLevel="0" collapsed="false">
      <c r="A3908" s="142" t="s">
        <v>1951</v>
      </c>
      <c r="B3908" s="160"/>
      <c r="C3908" s="161"/>
      <c r="D3908" s="149"/>
      <c r="E3908" s="176"/>
      <c r="F3908" s="147"/>
      <c r="G3908" s="274"/>
      <c r="H3908" s="179"/>
      <c r="I3908" s="147"/>
    </row>
    <row r="3909" customFormat="false" ht="15.75" hidden="false" customHeight="true" outlineLevel="0" collapsed="false">
      <c r="A3909" s="157" t="s">
        <v>1952</v>
      </c>
      <c r="B3909" s="160"/>
      <c r="C3909" s="161"/>
      <c r="D3909" s="149"/>
      <c r="E3909" s="176"/>
      <c r="F3909" s="147"/>
      <c r="G3909" s="274"/>
      <c r="H3909" s="179" t="n">
        <v>1</v>
      </c>
      <c r="I3909" s="147"/>
    </row>
    <row r="3910" customFormat="false" ht="15.75" hidden="false" customHeight="true" outlineLevel="0" collapsed="false">
      <c r="B3910" s="160"/>
      <c r="C3910" s="161"/>
      <c r="D3910" s="149"/>
      <c r="E3910" s="176"/>
      <c r="F3910" s="417" t="s">
        <v>24</v>
      </c>
      <c r="G3910" s="274"/>
      <c r="H3910" s="209" t="n">
        <f aca="false">SUM(H3908:H3909)</f>
        <v>1</v>
      </c>
      <c r="I3910" s="147"/>
    </row>
    <row r="3911" customFormat="false" ht="15.75" hidden="false" customHeight="true" outlineLevel="0" collapsed="false">
      <c r="B3911" s="160"/>
      <c r="C3911" s="161"/>
      <c r="D3911" s="149"/>
      <c r="E3911" s="176"/>
      <c r="F3911" s="147"/>
      <c r="G3911" s="274"/>
      <c r="H3911" s="209"/>
      <c r="I3911" s="147"/>
    </row>
    <row r="3912" customFormat="false" ht="15.75" hidden="false" customHeight="true" outlineLevel="0" collapsed="false">
      <c r="B3912" s="160"/>
      <c r="C3912" s="161"/>
      <c r="D3912" s="149"/>
      <c r="E3912" s="176"/>
      <c r="F3912" s="147"/>
      <c r="G3912" s="274"/>
      <c r="H3912" s="209"/>
      <c r="I3912" s="147"/>
    </row>
    <row r="3913" customFormat="false" ht="18" hidden="false" customHeight="true" outlineLevel="0" collapsed="false">
      <c r="A3913" s="150" t="s">
        <v>1060</v>
      </c>
      <c r="B3913" s="406" t="s">
        <v>1048</v>
      </c>
      <c r="C3913" s="161"/>
      <c r="D3913" s="149"/>
      <c r="E3913" s="177"/>
      <c r="F3913" s="147"/>
      <c r="G3913" s="274"/>
      <c r="H3913" s="209"/>
      <c r="I3913" s="147"/>
    </row>
    <row r="3914" customFormat="false" ht="15.75" hidden="false" customHeight="true" outlineLevel="0" collapsed="false">
      <c r="A3914" s="147" t="s">
        <v>1560</v>
      </c>
      <c r="B3914" s="406"/>
      <c r="C3914" s="144" t="s">
        <v>1090</v>
      </c>
      <c r="D3914" s="149" t="n">
        <f aca="false">H3924</f>
        <v>56.81</v>
      </c>
      <c r="E3914" s="177"/>
      <c r="F3914" s="147"/>
      <c r="G3914" s="274"/>
      <c r="H3914" s="209"/>
      <c r="I3914" s="147"/>
    </row>
    <row r="3915" customFormat="false" ht="15.75" hidden="false" customHeight="true" outlineLevel="0" collapsed="false">
      <c r="A3915" s="147" t="s">
        <v>1953</v>
      </c>
      <c r="B3915" s="160"/>
      <c r="C3915" s="161"/>
      <c r="D3915" s="149"/>
      <c r="E3915" s="187" t="s">
        <v>1160</v>
      </c>
      <c r="F3915" s="189" t="s">
        <v>1162</v>
      </c>
      <c r="G3915" s="189" t="s">
        <v>1243</v>
      </c>
      <c r="H3915" s="179" t="s">
        <v>1954</v>
      </c>
      <c r="I3915" s="147"/>
    </row>
    <row r="3916" customFormat="false" ht="15.75" hidden="false" customHeight="true" outlineLevel="0" collapsed="false">
      <c r="A3916" s="147" t="s">
        <v>1955</v>
      </c>
      <c r="B3916" s="160"/>
      <c r="C3916" s="161"/>
      <c r="D3916" s="149"/>
      <c r="E3916" s="187" t="n">
        <v>1</v>
      </c>
      <c r="F3916" s="189" t="n">
        <f aca="false">3.97+0.3+2.83+3.97+0.3</f>
        <v>11.37</v>
      </c>
      <c r="G3916" s="189" t="n">
        <v>0.92</v>
      </c>
      <c r="H3916" s="179" t="n">
        <f aca="false">E3916*F3916</f>
        <v>11.37</v>
      </c>
      <c r="I3916" s="147"/>
    </row>
    <row r="3917" customFormat="false" ht="15.75" hidden="false" customHeight="true" outlineLevel="0" collapsed="false">
      <c r="A3917" s="147" t="s">
        <v>1956</v>
      </c>
      <c r="B3917" s="160"/>
      <c r="C3917" s="161"/>
      <c r="D3917" s="149"/>
      <c r="E3917" s="187" t="n">
        <v>1</v>
      </c>
      <c r="F3917" s="189" t="n">
        <f aca="false">3.97+0.3+2.83+3.97+0.3</f>
        <v>11.37</v>
      </c>
      <c r="G3917" s="189" t="n">
        <v>0.92</v>
      </c>
      <c r="H3917" s="179" t="n">
        <f aca="false">E3917*F3917</f>
        <v>11.37</v>
      </c>
      <c r="I3917" s="147"/>
    </row>
    <row r="3918" customFormat="false" ht="15.75" hidden="false" customHeight="true" outlineLevel="0" collapsed="false">
      <c r="A3918" s="147" t="s">
        <v>1957</v>
      </c>
      <c r="B3918" s="160"/>
      <c r="C3918" s="161"/>
      <c r="D3918" s="149"/>
      <c r="E3918" s="187" t="n">
        <v>1</v>
      </c>
      <c r="F3918" s="189" t="n">
        <f aca="false">3.87+2.83+3.97+0.3</f>
        <v>10.97</v>
      </c>
      <c r="G3918" s="189" t="n">
        <v>0.92</v>
      </c>
      <c r="H3918" s="179" t="n">
        <f aca="false">E3918*F3918</f>
        <v>10.97</v>
      </c>
      <c r="I3918" s="147"/>
    </row>
    <row r="3919" customFormat="false" ht="15.75" hidden="false" customHeight="true" outlineLevel="0" collapsed="false">
      <c r="A3919" s="147" t="s">
        <v>1957</v>
      </c>
      <c r="B3919" s="160"/>
      <c r="C3919" s="161"/>
      <c r="D3919" s="149"/>
      <c r="E3919" s="187" t="n">
        <v>1</v>
      </c>
      <c r="F3919" s="189" t="n">
        <f aca="false">3.5+3.1</f>
        <v>6.6</v>
      </c>
      <c r="G3919" s="189" t="n">
        <v>0.92</v>
      </c>
      <c r="H3919" s="179" t="n">
        <f aca="false">E3919*F3919</f>
        <v>6.6</v>
      </c>
      <c r="I3919" s="147"/>
    </row>
    <row r="3920" customFormat="false" ht="15.75" hidden="false" customHeight="true" outlineLevel="0" collapsed="false">
      <c r="A3920" s="147" t="s">
        <v>1958</v>
      </c>
      <c r="B3920" s="160"/>
      <c r="C3920" s="161"/>
      <c r="D3920" s="149"/>
      <c r="E3920" s="187" t="n">
        <v>1</v>
      </c>
      <c r="F3920" s="189" t="n">
        <f aca="false">2.51+2.1</f>
        <v>4.61</v>
      </c>
      <c r="G3920" s="189" t="n">
        <v>0.92</v>
      </c>
      <c r="H3920" s="179" t="n">
        <f aca="false">E3920*F3920</f>
        <v>4.61</v>
      </c>
      <c r="I3920" s="147"/>
    </row>
    <row r="3921" customFormat="false" ht="15.75" hidden="false" customHeight="true" outlineLevel="0" collapsed="false">
      <c r="A3921" s="147" t="s">
        <v>1958</v>
      </c>
      <c r="B3921" s="160"/>
      <c r="C3921" s="161"/>
      <c r="D3921" s="149"/>
      <c r="E3921" s="187" t="n">
        <v>1</v>
      </c>
      <c r="F3921" s="189" t="n">
        <f aca="false">5.32+0.15+0.3</f>
        <v>5.77</v>
      </c>
      <c r="G3921" s="189" t="n">
        <v>0.92</v>
      </c>
      <c r="H3921" s="179" t="n">
        <f aca="false">E3921*F3921</f>
        <v>5.77</v>
      </c>
      <c r="I3921" s="147"/>
    </row>
    <row r="3922" customFormat="false" ht="15.75" hidden="false" customHeight="true" outlineLevel="0" collapsed="false">
      <c r="A3922" s="395"/>
      <c r="B3922" s="160"/>
      <c r="C3922" s="161"/>
      <c r="D3922" s="149"/>
      <c r="E3922" s="187" t="n">
        <v>1</v>
      </c>
      <c r="F3922" s="189" t="n">
        <f aca="false">5.32+0.15+0.15+0.5</f>
        <v>6.12</v>
      </c>
      <c r="G3922" s="189" t="n">
        <v>0.92</v>
      </c>
      <c r="H3922" s="179" t="n">
        <f aca="false">E3922*F3922</f>
        <v>6.12</v>
      </c>
      <c r="I3922" s="147"/>
    </row>
    <row r="3923" customFormat="false" ht="15.75" hidden="false" customHeight="true" outlineLevel="0" collapsed="false">
      <c r="A3923" s="395"/>
      <c r="B3923" s="160"/>
      <c r="C3923" s="161"/>
      <c r="D3923" s="149"/>
      <c r="E3923" s="177"/>
      <c r="F3923" s="147"/>
      <c r="G3923" s="274"/>
      <c r="H3923" s="209"/>
      <c r="I3923" s="147"/>
    </row>
    <row r="3924" customFormat="false" ht="15.75" hidden="false" customHeight="true" outlineLevel="0" collapsed="false">
      <c r="A3924" s="395"/>
      <c r="B3924" s="160"/>
      <c r="C3924" s="161"/>
      <c r="D3924" s="149"/>
      <c r="E3924" s="177"/>
      <c r="F3924" s="417" t="s">
        <v>24</v>
      </c>
      <c r="G3924" s="274"/>
      <c r="H3924" s="209" t="n">
        <f aca="false">SUM(H3916:H3922)</f>
        <v>56.81</v>
      </c>
      <c r="I3924" s="147"/>
    </row>
    <row r="3925" customFormat="false" ht="15.75" hidden="false" customHeight="true" outlineLevel="0" collapsed="false">
      <c r="A3925" s="395"/>
      <c r="B3925" s="160"/>
      <c r="C3925" s="161"/>
      <c r="D3925" s="149"/>
      <c r="E3925" s="177"/>
      <c r="F3925" s="346"/>
      <c r="G3925" s="274"/>
      <c r="H3925" s="209"/>
      <c r="I3925" s="147"/>
    </row>
    <row r="3926" customFormat="false" ht="26.25" hidden="false" customHeight="true" outlineLevel="0" collapsed="false">
      <c r="A3926" s="150" t="s">
        <v>1061</v>
      </c>
      <c r="B3926" s="406" t="s">
        <v>1050</v>
      </c>
      <c r="C3926" s="161"/>
      <c r="D3926" s="149"/>
      <c r="E3926" s="177"/>
      <c r="F3926" s="346"/>
      <c r="G3926" s="274"/>
      <c r="H3926" s="209"/>
      <c r="I3926" s="147"/>
    </row>
    <row r="3927" customFormat="false" ht="18" hidden="false" customHeight="true" outlineLevel="0" collapsed="false">
      <c r="A3927" s="147" t="s">
        <v>1560</v>
      </c>
      <c r="B3927" s="406"/>
      <c r="C3927" s="144" t="s">
        <v>1090</v>
      </c>
      <c r="D3927" s="149" t="n">
        <f aca="false">H3934</f>
        <v>18.33</v>
      </c>
      <c r="E3927" s="177"/>
      <c r="F3927" s="346"/>
      <c r="G3927" s="274"/>
      <c r="H3927" s="209"/>
      <c r="I3927" s="147"/>
    </row>
    <row r="3928" customFormat="false" ht="15.75" hidden="false" customHeight="true" outlineLevel="0" collapsed="false">
      <c r="A3928" s="147" t="s">
        <v>1953</v>
      </c>
      <c r="B3928" s="160"/>
      <c r="C3928" s="161"/>
      <c r="D3928" s="149"/>
      <c r="E3928" s="187" t="s">
        <v>1160</v>
      </c>
      <c r="F3928" s="189" t="s">
        <v>1162</v>
      </c>
      <c r="G3928" s="189" t="s">
        <v>1243</v>
      </c>
      <c r="H3928" s="179" t="s">
        <v>1716</v>
      </c>
      <c r="I3928" s="147"/>
    </row>
    <row r="3929" customFormat="false" ht="15.75" hidden="false" customHeight="true" outlineLevel="0" collapsed="false">
      <c r="A3929" s="147" t="s">
        <v>1955</v>
      </c>
      <c r="B3929" s="160"/>
      <c r="C3929" s="161"/>
      <c r="D3929" s="149"/>
      <c r="E3929" s="187" t="n">
        <v>2</v>
      </c>
      <c r="F3929" s="189" t="n">
        <f aca="false">2.52+0.3+0.3</f>
        <v>3.12</v>
      </c>
      <c r="G3929" s="189" t="n">
        <v>0.92</v>
      </c>
      <c r="H3929" s="179" t="n">
        <f aca="false">E3929*F3929</f>
        <v>6.24</v>
      </c>
      <c r="I3929" s="147"/>
    </row>
    <row r="3930" customFormat="false" ht="15.75" hidden="false" customHeight="true" outlineLevel="0" collapsed="false">
      <c r="A3930" s="147" t="s">
        <v>1956</v>
      </c>
      <c r="B3930" s="160"/>
      <c r="C3930" s="161"/>
      <c r="D3930" s="149"/>
      <c r="E3930" s="187" t="n">
        <v>2</v>
      </c>
      <c r="F3930" s="189" t="n">
        <f aca="false">2.52+0.3+0.3</f>
        <v>3.12</v>
      </c>
      <c r="G3930" s="189" t="n">
        <v>0.92</v>
      </c>
      <c r="H3930" s="179" t="n">
        <f aca="false">E3930*F3930</f>
        <v>6.24</v>
      </c>
      <c r="I3930" s="147"/>
    </row>
    <row r="3931" customFormat="false" ht="15" hidden="false" customHeight="true" outlineLevel="0" collapsed="false">
      <c r="A3931" s="147" t="s">
        <v>1956</v>
      </c>
      <c r="B3931" s="160"/>
      <c r="C3931" s="161"/>
      <c r="D3931" s="149"/>
      <c r="E3931" s="187" t="n">
        <v>1</v>
      </c>
      <c r="F3931" s="189" t="n">
        <f aca="false">2.52+0.3+0.3</f>
        <v>3.12</v>
      </c>
      <c r="G3931" s="189" t="n">
        <v>0.92</v>
      </c>
      <c r="H3931" s="179" t="n">
        <f aca="false">E3931*F3931</f>
        <v>3.12</v>
      </c>
    </row>
    <row r="3932" customFormat="false" ht="15" hidden="false" customHeight="false" outlineLevel="0" collapsed="false">
      <c r="A3932" s="395"/>
      <c r="B3932" s="160"/>
      <c r="C3932" s="161"/>
      <c r="D3932" s="149"/>
      <c r="E3932" s="187" t="n">
        <v>1</v>
      </c>
      <c r="F3932" s="189" t="n">
        <f aca="false">2.43+0.3</f>
        <v>2.73</v>
      </c>
      <c r="G3932" s="189" t="n">
        <v>0.92</v>
      </c>
      <c r="H3932" s="179" t="n">
        <f aca="false">E3932*F3932</f>
        <v>2.73</v>
      </c>
    </row>
    <row r="3933" customFormat="false" ht="15" hidden="false" customHeight="false" outlineLevel="0" collapsed="false">
      <c r="A3933" s="395"/>
      <c r="B3933" s="160"/>
      <c r="C3933" s="161"/>
      <c r="D3933" s="149"/>
      <c r="E3933" s="177"/>
      <c r="F3933" s="147"/>
      <c r="G3933" s="274"/>
      <c r="H3933" s="209"/>
    </row>
    <row r="3934" customFormat="false" ht="15" hidden="false" customHeight="false" outlineLevel="0" collapsed="false">
      <c r="A3934" s="395"/>
      <c r="B3934" s="160"/>
      <c r="C3934" s="161"/>
      <c r="D3934" s="149"/>
      <c r="E3934" s="177"/>
      <c r="F3934" s="417" t="s">
        <v>24</v>
      </c>
      <c r="G3934" s="274"/>
      <c r="H3934" s="209" t="n">
        <f aca="false">SUM(H3929:H3932)</f>
        <v>18.33</v>
      </c>
    </row>
    <row r="3935" customFormat="false" ht="38.25" hidden="false" customHeight="true" outlineLevel="0" collapsed="false">
      <c r="A3935" s="150" t="s">
        <v>1062</v>
      </c>
      <c r="B3935" s="406" t="s">
        <v>1959</v>
      </c>
      <c r="C3935" s="147"/>
      <c r="D3935" s="208"/>
      <c r="E3935" s="395"/>
      <c r="F3935" s="395"/>
      <c r="G3935" s="395"/>
      <c r="H3935" s="395"/>
    </row>
    <row r="3936" customFormat="false" ht="15" hidden="false" customHeight="false" outlineLevel="0" collapsed="false">
      <c r="A3936" s="147" t="s">
        <v>1560</v>
      </c>
      <c r="B3936" s="406"/>
      <c r="C3936" s="144" t="s">
        <v>1090</v>
      </c>
      <c r="D3936" s="149" t="n">
        <f aca="false">H3944</f>
        <v>19.97</v>
      </c>
      <c r="E3936" s="177"/>
      <c r="F3936" s="346"/>
      <c r="G3936" s="274"/>
      <c r="H3936" s="209"/>
    </row>
    <row r="3937" customFormat="false" ht="15" hidden="false" customHeight="false" outlineLevel="0" collapsed="false">
      <c r="A3937" s="147" t="s">
        <v>1960</v>
      </c>
      <c r="B3937" s="160"/>
      <c r="C3937" s="161"/>
      <c r="D3937" s="149"/>
      <c r="E3937" s="187" t="s">
        <v>1160</v>
      </c>
      <c r="F3937" s="189" t="s">
        <v>1162</v>
      </c>
      <c r="G3937" s="189" t="s">
        <v>1243</v>
      </c>
      <c r="H3937" s="179" t="s">
        <v>1954</v>
      </c>
    </row>
    <row r="3938" customFormat="false" ht="15" hidden="false" customHeight="false" outlineLevel="0" collapsed="false">
      <c r="A3938" s="147" t="s">
        <v>1953</v>
      </c>
      <c r="B3938" s="160"/>
      <c r="C3938" s="161"/>
      <c r="D3938" s="149"/>
      <c r="E3938" s="187" t="n">
        <v>2</v>
      </c>
      <c r="F3938" s="189" t="n">
        <v>0.82</v>
      </c>
      <c r="G3938" s="189" t="n">
        <v>1.1</v>
      </c>
      <c r="H3938" s="179" t="n">
        <f aca="false">E3938*F3938</f>
        <v>1.64</v>
      </c>
    </row>
    <row r="3939" customFormat="false" ht="15" hidden="false" customHeight="false" outlineLevel="0" collapsed="false">
      <c r="A3939" s="147" t="s">
        <v>1955</v>
      </c>
      <c r="B3939" s="160"/>
      <c r="C3939" s="161"/>
      <c r="D3939" s="149"/>
      <c r="E3939" s="187" t="n">
        <v>2</v>
      </c>
      <c r="F3939" s="189" t="n">
        <f aca="false">2.52+0.3+0.3</f>
        <v>3.12</v>
      </c>
      <c r="G3939" s="189" t="n">
        <v>0.92</v>
      </c>
      <c r="H3939" s="179" t="n">
        <f aca="false">E3939*F3939</f>
        <v>6.24</v>
      </c>
    </row>
    <row r="3940" customFormat="false" ht="15" hidden="false" customHeight="false" outlineLevel="0" collapsed="false">
      <c r="A3940" s="147" t="s">
        <v>1956</v>
      </c>
      <c r="B3940" s="160"/>
      <c r="C3940" s="161"/>
      <c r="D3940" s="149"/>
      <c r="E3940" s="187" t="n">
        <v>2</v>
      </c>
      <c r="F3940" s="189" t="n">
        <f aca="false">2.52+0.3+0.3</f>
        <v>3.12</v>
      </c>
      <c r="G3940" s="189" t="n">
        <v>0.92</v>
      </c>
      <c r="H3940" s="179" t="n">
        <f aca="false">E3940*F3940</f>
        <v>6.24</v>
      </c>
    </row>
    <row r="3941" customFormat="false" ht="15" hidden="false" customHeight="false" outlineLevel="0" collapsed="false">
      <c r="A3941" s="147" t="s">
        <v>1956</v>
      </c>
      <c r="B3941" s="160"/>
      <c r="C3941" s="161"/>
      <c r="D3941" s="149"/>
      <c r="E3941" s="187" t="n">
        <v>1</v>
      </c>
      <c r="F3941" s="189" t="n">
        <f aca="false">2.52+0.3+0.3</f>
        <v>3.12</v>
      </c>
      <c r="G3941" s="189" t="n">
        <v>0.92</v>
      </c>
      <c r="H3941" s="179" t="n">
        <f aca="false">E3941*F3941</f>
        <v>3.12</v>
      </c>
    </row>
    <row r="3942" customFormat="false" ht="15" hidden="false" customHeight="false" outlineLevel="0" collapsed="false">
      <c r="A3942" s="147"/>
      <c r="B3942" s="160"/>
      <c r="C3942" s="161"/>
      <c r="D3942" s="149"/>
      <c r="E3942" s="187" t="n">
        <v>1</v>
      </c>
      <c r="F3942" s="189" t="n">
        <f aca="false">2.43+0.3</f>
        <v>2.73</v>
      </c>
      <c r="G3942" s="189" t="n">
        <v>0.92</v>
      </c>
      <c r="H3942" s="179" t="n">
        <f aca="false">E3942*F3942</f>
        <v>2.73</v>
      </c>
    </row>
    <row r="3943" customFormat="false" ht="15" hidden="false" customHeight="false" outlineLevel="0" collapsed="false">
      <c r="A3943" s="395"/>
      <c r="B3943" s="160"/>
      <c r="C3943" s="161"/>
      <c r="D3943" s="149"/>
      <c r="E3943" s="177"/>
      <c r="F3943" s="147"/>
      <c r="G3943" s="274"/>
      <c r="H3943" s="209"/>
    </row>
    <row r="3944" customFormat="false" ht="15" hidden="false" customHeight="false" outlineLevel="0" collapsed="false">
      <c r="A3944" s="143"/>
      <c r="B3944" s="160"/>
      <c r="C3944" s="161"/>
      <c r="D3944" s="149"/>
      <c r="E3944" s="177"/>
      <c r="F3944" s="417" t="s">
        <v>24</v>
      </c>
      <c r="G3944" s="274"/>
      <c r="H3944" s="209" t="n">
        <f aca="false">SUM(H3938:H3942)</f>
        <v>19.97</v>
      </c>
    </row>
    <row r="3945" customFormat="false" ht="36.75" hidden="false" customHeight="true" outlineLevel="0" collapsed="false">
      <c r="A3945" s="150" t="s">
        <v>1064</v>
      </c>
      <c r="B3945" s="406" t="s">
        <v>1961</v>
      </c>
      <c r="C3945" s="225"/>
      <c r="D3945" s="456"/>
      <c r="E3945" s="1"/>
    </row>
    <row r="3946" customFormat="false" ht="15" hidden="false" customHeight="false" outlineLevel="0" collapsed="false">
      <c r="A3946" s="214" t="s">
        <v>1156</v>
      </c>
      <c r="B3946" s="406"/>
      <c r="C3946" s="144" t="s">
        <v>1096</v>
      </c>
      <c r="D3946" s="149" t="n">
        <f aca="false">H3950</f>
        <v>19.47</v>
      </c>
      <c r="E3946" s="358"/>
      <c r="F3946" s="198"/>
      <c r="G3946" s="246"/>
      <c r="H3946" s="272"/>
    </row>
    <row r="3947" customFormat="false" ht="15" hidden="false" customHeight="false" outlineLevel="0" collapsed="false">
      <c r="A3947" s="147" t="s">
        <v>1962</v>
      </c>
      <c r="B3947" s="150"/>
      <c r="C3947" s="152"/>
      <c r="D3947" s="149"/>
      <c r="E3947" s="187" t="s">
        <v>1160</v>
      </c>
      <c r="F3947" s="189" t="s">
        <v>1162</v>
      </c>
      <c r="G3947" s="189" t="s">
        <v>1243</v>
      </c>
      <c r="H3947" s="179" t="s">
        <v>1963</v>
      </c>
    </row>
    <row r="3948" customFormat="false" ht="15" hidden="false" customHeight="false" outlineLevel="0" collapsed="false">
      <c r="A3948" s="214"/>
      <c r="B3948" s="160"/>
      <c r="C3948" s="161"/>
      <c r="D3948" s="149"/>
      <c r="E3948" s="187" t="n">
        <v>2</v>
      </c>
      <c r="F3948" s="189" t="n">
        <v>8.85</v>
      </c>
      <c r="G3948" s="189" t="n">
        <v>1.1</v>
      </c>
      <c r="H3948" s="179" t="n">
        <f aca="false">E3948*F3948*G3948</f>
        <v>19.47</v>
      </c>
    </row>
    <row r="3949" customFormat="false" ht="15" hidden="false" customHeight="false" outlineLevel="0" collapsed="false">
      <c r="A3949" s="214"/>
      <c r="B3949" s="150"/>
      <c r="C3949" s="152"/>
      <c r="D3949" s="149"/>
      <c r="E3949" s="207"/>
      <c r="F3949" s="207"/>
      <c r="G3949" s="199"/>
      <c r="H3949" s="207"/>
    </row>
    <row r="3950" customFormat="false" ht="15" hidden="false" customHeight="false" outlineLevel="0" collapsed="false">
      <c r="A3950" s="1"/>
      <c r="B3950" s="150"/>
      <c r="C3950" s="152"/>
      <c r="D3950" s="149"/>
      <c r="E3950" s="336"/>
      <c r="F3950" s="417" t="s">
        <v>24</v>
      </c>
      <c r="G3950" s="274"/>
      <c r="H3950" s="209" t="n">
        <f aca="false">SUM(H3948:H3948)</f>
        <v>19.47</v>
      </c>
    </row>
    <row r="3960" customFormat="false" ht="15" hidden="false" customHeight="false" outlineLevel="0" collapsed="false">
      <c r="A3960" s="150"/>
      <c r="B3960" s="150"/>
      <c r="C3960" s="161"/>
      <c r="D3960" s="251"/>
      <c r="E3960" s="336"/>
      <c r="F3960" s="449"/>
      <c r="G3960" s="363"/>
      <c r="H3960" s="364"/>
    </row>
    <row r="3961" customFormat="false" ht="48.75" hidden="false" customHeight="true" outlineLevel="0" collapsed="false">
      <c r="A3961" s="457" t="s">
        <v>1964</v>
      </c>
      <c r="B3961" s="457"/>
      <c r="C3961" s="457"/>
      <c r="D3961" s="457"/>
      <c r="E3961" s="457"/>
      <c r="F3961" s="457"/>
      <c r="G3961" s="457"/>
      <c r="H3961" s="457"/>
    </row>
  </sheetData>
  <mergeCells count="122">
    <mergeCell ref="A1:H1"/>
    <mergeCell ref="A2:H2"/>
    <mergeCell ref="A31:B31"/>
    <mergeCell ref="F31:G31"/>
    <mergeCell ref="A32:B32"/>
    <mergeCell ref="F32:G32"/>
    <mergeCell ref="A33:B33"/>
    <mergeCell ref="F33:G33"/>
    <mergeCell ref="A34:B34"/>
    <mergeCell ref="F34:G34"/>
    <mergeCell ref="B131:C131"/>
    <mergeCell ref="B132:C132"/>
    <mergeCell ref="B133:C133"/>
    <mergeCell ref="B134:C134"/>
    <mergeCell ref="B138:C138"/>
    <mergeCell ref="B139:C139"/>
    <mergeCell ref="B140:C140"/>
    <mergeCell ref="B141:C141"/>
    <mergeCell ref="A319:A320"/>
    <mergeCell ref="B319:B320"/>
    <mergeCell ref="A369:B369"/>
    <mergeCell ref="A642:B642"/>
    <mergeCell ref="A644:B644"/>
    <mergeCell ref="A645:B645"/>
    <mergeCell ref="A646:B646"/>
    <mergeCell ref="A647:B647"/>
    <mergeCell ref="A648:B648"/>
    <mergeCell ref="A649:B649"/>
    <mergeCell ref="A658:B658"/>
    <mergeCell ref="A660:B660"/>
    <mergeCell ref="A661:B661"/>
    <mergeCell ref="A662:B662"/>
    <mergeCell ref="A668:B668"/>
    <mergeCell ref="A669:B669"/>
    <mergeCell ref="A670:B670"/>
    <mergeCell ref="A676:B676"/>
    <mergeCell ref="A677:B677"/>
    <mergeCell ref="A685:B685"/>
    <mergeCell ref="A692:B692"/>
    <mergeCell ref="A695:B695"/>
    <mergeCell ref="A696:B696"/>
    <mergeCell ref="A697:B697"/>
    <mergeCell ref="A698:B698"/>
    <mergeCell ref="A704:B704"/>
    <mergeCell ref="A706:B706"/>
    <mergeCell ref="A707:B707"/>
    <mergeCell ref="A708:B708"/>
    <mergeCell ref="A719:B719"/>
    <mergeCell ref="A722:B722"/>
    <mergeCell ref="A723:B723"/>
    <mergeCell ref="A724:B724"/>
    <mergeCell ref="A725:B725"/>
    <mergeCell ref="A732:B732"/>
    <mergeCell ref="A733:B733"/>
    <mergeCell ref="A734:B734"/>
    <mergeCell ref="A735:B735"/>
    <mergeCell ref="A736:B736"/>
    <mergeCell ref="A737:B737"/>
    <mergeCell ref="A744:B744"/>
    <mergeCell ref="A750:B750"/>
    <mergeCell ref="A751:B751"/>
    <mergeCell ref="A752:B752"/>
    <mergeCell ref="A758:B758"/>
    <mergeCell ref="A766:B766"/>
    <mergeCell ref="A772:B772"/>
    <mergeCell ref="A778:B778"/>
    <mergeCell ref="A785:B785"/>
    <mergeCell ref="A787:B787"/>
    <mergeCell ref="A793:B793"/>
    <mergeCell ref="A795:B795"/>
    <mergeCell ref="A801:B801"/>
    <mergeCell ref="A807:B807"/>
    <mergeCell ref="A813:B813"/>
    <mergeCell ref="A819:B819"/>
    <mergeCell ref="A825:B825"/>
    <mergeCell ref="A833:B833"/>
    <mergeCell ref="A834:B834"/>
    <mergeCell ref="A835:B835"/>
    <mergeCell ref="A836:B836"/>
    <mergeCell ref="A847:B847"/>
    <mergeCell ref="A848:B848"/>
    <mergeCell ref="A849:B849"/>
    <mergeCell ref="A850:B850"/>
    <mergeCell ref="A851:B851"/>
    <mergeCell ref="A852:B852"/>
    <mergeCell ref="A853:B853"/>
    <mergeCell ref="A854:B854"/>
    <mergeCell ref="F858:H858"/>
    <mergeCell ref="G1016:H1016"/>
    <mergeCell ref="G1082:H1082"/>
    <mergeCell ref="G1105:H1105"/>
    <mergeCell ref="G1137:H1137"/>
    <mergeCell ref="G1143:H1143"/>
    <mergeCell ref="G1156:H1156"/>
    <mergeCell ref="G1169:H1169"/>
    <mergeCell ref="G1420:H1420"/>
    <mergeCell ref="G1426:H1426"/>
    <mergeCell ref="G1614:H1614"/>
    <mergeCell ref="G1654:H1654"/>
    <mergeCell ref="G1668:H1668"/>
    <mergeCell ref="A1676:B1676"/>
    <mergeCell ref="A1678:B1678"/>
    <mergeCell ref="G1706:H1706"/>
    <mergeCell ref="G1769:H1769"/>
    <mergeCell ref="A1772:B1772"/>
    <mergeCell ref="A1773:B1773"/>
    <mergeCell ref="A1774:B1774"/>
    <mergeCell ref="A1775:B1775"/>
    <mergeCell ref="A1776:B1776"/>
    <mergeCell ref="A1777:B1777"/>
    <mergeCell ref="G1782:H1782"/>
    <mergeCell ref="A1785:B1785"/>
    <mergeCell ref="A1786:B1786"/>
    <mergeCell ref="A1787:B1787"/>
    <mergeCell ref="A1788:B1788"/>
    <mergeCell ref="I3379:J3379"/>
    <mergeCell ref="A3572:B3572"/>
    <mergeCell ref="G3651:H3651"/>
    <mergeCell ref="G3673:H3673"/>
    <mergeCell ref="G3706:H3706"/>
    <mergeCell ref="G3717:H3717"/>
    <mergeCell ref="A3961:H3961"/>
  </mergeCells>
  <printOptions headings="false" gridLines="false" gridLinesSet="true" horizontalCentered="false" verticalCentered="false"/>
  <pageMargins left="0.7875" right="0.7875" top="1.05277777777778" bottom="1.05277777777778" header="0.7875" footer="0.7875"/>
  <pageSetup paperSize="9" scale="35" fitToWidth="1" fitToHeight="1" pageOrder="downThenOver" orientation="portrait" blackAndWhite="false" draft="false" cellComments="none" horizontalDpi="300" verticalDpi="300" copies="1"/>
  <headerFooter differentFirst="false" differentOddEven="false">
    <oddHeader>&amp;C&amp;"Times New Roman,Normal"&amp;12&amp;Kffffff&amp;A</oddHeader>
    <oddFooter>&amp;C&amp;"Times New Roman,Normal"&amp;12&amp;KffffffPágina &amp;P</oddFooter>
  </headerFooter>
  <drawing r:id="rId2"/>
  <legacyDrawing r:id="rId3"/>
</worksheet>
</file>

<file path=docProps/app.xml><?xml version="1.0" encoding="utf-8"?>
<Properties xmlns="http://schemas.openxmlformats.org/officeDocument/2006/extended-properties" xmlns:vt="http://schemas.openxmlformats.org/officeDocument/2006/docPropsVTypes">
  <Template/>
  <TotalTime>810</TotalTime>
  <Application>LibreOffice/7.4.0.3$Windows_X86_64 LibreOffice_project/f85e47c08ddd19c015c0114a68350214f7066f5a</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2021-01-05T13:52:00Z</dcterms:created>
  <dc:creator>user</dc:creator>
  <dc:description/>
  <dc:language>pt-BR</dc:language>
  <cp:lastModifiedBy/>
  <cp:lastPrinted>2023-03-30T15:40:50Z</cp:lastPrinted>
  <dcterms:modified xsi:type="dcterms:W3CDTF">2025-09-03T11:57:51Z</dcterms:modified>
  <cp:revision>39</cp:revision>
  <dc:subject/>
  <dc:title/>
</cp:coreProperties>
</file>

<file path=docProps/custom.xml><?xml version="1.0" encoding="utf-8"?>
<Properties xmlns="http://schemas.openxmlformats.org/officeDocument/2006/custom-properties" xmlns:vt="http://schemas.openxmlformats.org/officeDocument/2006/docPropsVTypes"/>
</file>