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_rels/sheet2.xml.rels" ContentType="application/vnd.openxmlformats-package.relationships+xml"/>
  <Override PartName="/xl/sharedStrings.xml" ContentType="application/vnd.openxmlformats-officedocument.spreadsheetml.sharedStrings+xml"/>
  <Override PartName="/xl/media/image4.png" ContentType="image/png"/>
  <Override PartName="/xl/drawings/drawing1.xml" ContentType="application/vnd.openxmlformats-officedocument.drawing+xml"/>
  <Override PartName="/xl/drawings/_rels/drawing1.xml.rels" ContentType="application/vnd.openxmlformats-package.relationship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MEDIÇÃO 3" sheetId="1" state="visible" r:id="rId2"/>
    <sheet name="Memória de Cálculo 3ª medição" sheetId="2" state="visible" r:id="rId3"/>
  </sheets>
  <definedNames>
    <definedName function="false" hidden="false" localSheetId="0" name="_xlnm.Print_Area" vbProcedure="false">'MEDIÇÃO 3'!$A$1:$N$563</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<sst xmlns="http://schemas.openxmlformats.org/spreadsheetml/2006/main" count="1880" uniqueCount="1333">
  <si>
    <t xml:space="preserve">BOLETIM DE</t>
  </si>
  <si>
    <t xml:space="preserve">DATA: 14/04/2023</t>
  </si>
  <si>
    <r>
      <rPr>
        <b val="true"/>
        <sz val="10"/>
        <rFont val="Arial"/>
        <family val="2"/>
        <charset val="1"/>
      </rPr>
      <t xml:space="preserve">OBRA:</t>
    </r>
    <r>
      <rPr>
        <sz val="10"/>
        <rFont val="Arial"/>
        <family val="2"/>
        <charset val="1"/>
      </rPr>
      <t xml:space="preserve"> CONSTRUÇÃO DA SEDE MUNICIPAL</t>
    </r>
  </si>
  <si>
    <t xml:space="preserve">CONTRATO Nº:</t>
  </si>
  <si>
    <t xml:space="preserve">107/2022</t>
  </si>
  <si>
    <t xml:space="preserve">Assinatura: 02/12/2022</t>
  </si>
  <si>
    <t xml:space="preserve">INÍCIO:</t>
  </si>
  <si>
    <t xml:space="preserve">TÉRMINO:</t>
  </si>
  <si>
    <r>
      <rPr>
        <b val="true"/>
        <sz val="10"/>
        <rFont val="Arial"/>
        <family val="2"/>
        <charset val="1"/>
      </rPr>
      <t xml:space="preserve">LOCAL:</t>
    </r>
    <r>
      <rPr>
        <sz val="10"/>
        <rFont val="Arial"/>
        <family val="2"/>
        <charset val="1"/>
      </rPr>
      <t xml:space="preserve"> RUA ATÍLIO DALLA BERNARDINA</t>
    </r>
  </si>
  <si>
    <t xml:space="preserve">PERÍODO:</t>
  </si>
  <si>
    <t xml:space="preserve">a </t>
  </si>
  <si>
    <t xml:space="preserve">PRAZO:</t>
  </si>
  <si>
    <t xml:space="preserve">360 DIAS</t>
  </si>
  <si>
    <r>
      <rPr>
        <b val="true"/>
        <sz val="10"/>
        <rFont val="Arial"/>
        <family val="2"/>
        <charset val="1"/>
      </rPr>
      <t xml:space="preserve">EMPREITEIRA: </t>
    </r>
    <r>
      <rPr>
        <sz val="11"/>
        <rFont val="Arial"/>
        <family val="2"/>
        <charset val="1"/>
      </rPr>
      <t xml:space="preserve">DELFIN CONSTRUTORA LTDA EPP</t>
    </r>
  </si>
  <si>
    <t xml:space="preserve">% MÊS:</t>
  </si>
  <si>
    <t xml:space="preserve">% ACUM:</t>
  </si>
  <si>
    <t xml:space="preserve">ITEM</t>
  </si>
  <si>
    <t xml:space="preserve">ESPECIFICAÇÃO</t>
  </si>
  <si>
    <t xml:space="preserve">UNID.</t>
  </si>
  <si>
    <t xml:space="preserve">QUANT.</t>
  </si>
  <si>
    <t xml:space="preserve">UNIT + BDI</t>
  </si>
  <si>
    <t xml:space="preserve">ACUMULADO ANTERIOR</t>
  </si>
  <si>
    <t xml:space="preserve">MEDIÇÃO 03</t>
  </si>
  <si>
    <t xml:space="preserve">TOTAL MEDIDO</t>
  </si>
  <si>
    <t xml:space="preserve">TOTAL</t>
  </si>
  <si>
    <t xml:space="preserve">%</t>
  </si>
  <si>
    <t xml:space="preserve">SERVIÇOS PRELIMINARES</t>
  </si>
  <si>
    <t xml:space="preserve"> 1.1 </t>
  </si>
  <si>
    <t xml:space="preserve">LOCAÇÃO</t>
  </si>
  <si>
    <t xml:space="preserve">1.1.1</t>
  </si>
  <si>
    <t xml:space="preserve">Locação de obra com gabarito de madeira</t>
  </si>
  <si>
    <t xml:space="preserve"> m² </t>
  </si>
  <si>
    <t xml:space="preserve">1.1.2</t>
  </si>
  <si>
    <t xml:space="preserve">Equipe topográfica para serviços simples de locação e nivelamento (incluindo equipamento, transporte e profissionais nivel médio)</t>
  </si>
  <si>
    <t xml:space="preserve"> mês </t>
  </si>
  <si>
    <t xml:space="preserve">INSTALAÇÃO DO CANTEIRO DE OBRAS</t>
  </si>
  <si>
    <t xml:space="preserve">2.1</t>
  </si>
  <si>
    <t xml:space="preserve">TAPUMES, BARRACÕES E COBERTURAS</t>
  </si>
  <si>
    <t xml:space="preserve">2.1.1</t>
  </si>
  <si>
    <t xml:space="preserve">Placa de obra nas dimensões de 2.0 x 4.0 m, padrão DER</t>
  </si>
  <si>
    <t xml:space="preserve">2.1.2</t>
  </si>
  <si>
    <t xml:space="preserve">Locação de andaime metálico para trabalho em fachada de edifíco (aluguel de 1 m² por 1 mês) inclusive frete, montagem e desmontagem</t>
  </si>
  <si>
    <t xml:space="preserve">2.1.3</t>
  </si>
  <si>
    <t xml:space="preserve">Fornecimento e instalação de proteção para andaime fachadeiro considerando plataforma, rodapé e guarda-corpo em madeira, inclusive entelamento, conforme NR-18 (medido por m2 de fachada)</t>
  </si>
  <si>
    <t xml:space="preserve">2.1.4</t>
  </si>
  <si>
    <t xml:space="preserve">Tapume Telha Metálica Ondulada em aço galvalume 0,50mm Branca h=2,20m, incl. montagem estr. mad. 8"x8", c/adesivo "DER-ES" 60x60cm a cada 10m, incl. faixas pint. esmalte sint. cores azul c/ h=30cm e rosa c/ h=10cm (Reaproveitamento 2x)</t>
  </si>
  <si>
    <t xml:space="preserve"> m </t>
  </si>
  <si>
    <t xml:space="preserve">2.2</t>
  </si>
  <si>
    <t xml:space="preserve">INSTALAÇÃO DO CANTEIRO DE OBRAS </t>
  </si>
  <si>
    <t xml:space="preserve">2.2.1</t>
  </si>
  <si>
    <t xml:space="preserve">Barracão para escritório com sanitário área 14.50m2, de chapa de compens. 12mm e pontalete 8x8cm, piso cimentado e cobertura de telha de fibroc. 6mm, incl. ponto de luz e cx. de inspeção, conf. projeto (2 utilizações)</t>
  </si>
  <si>
    <t xml:space="preserve">2.2.2</t>
  </si>
  <si>
    <t xml:space="preserve">Barracão para almoxarifado área de 10.90m2, de chapa de compensado 12mm e pontaletes 8x8cm, piso cimentado e cobertura de telha de fibrocimento de 6mm, inclusive ponto de luz, conf. projeto (2 utilizações)</t>
  </si>
  <si>
    <t xml:space="preserve">2.2.3</t>
  </si>
  <si>
    <t xml:space="preserve">Barracão para depósito de cimento área de 10.90m2, de chapa de compensado 12mm e pontaletes 8x8cm, piso cimentado e cobertura de telhas de fibrocimento de 6mm, inclusive ponto de luz, conf. projeto (2 utilizações)</t>
  </si>
  <si>
    <t xml:space="preserve">2.2.4</t>
  </si>
  <si>
    <t xml:space="preserve">Unidade de sanitário e vestiário para até 20 func. área 18.15m2, paredes de chapa compens. 12mm e pontalete 8x8cm, piso cimentado, cobert. telha fibroc. 6mm, incl. inst. de luz e cx. de inspeção, conf. projeto (2 utilizações)</t>
  </si>
  <si>
    <t xml:space="preserve"> und </t>
  </si>
  <si>
    <t xml:space="preserve">2.2.5</t>
  </si>
  <si>
    <t xml:space="preserve">Galpão para serraria e carpintaria área 12.00m2, em peças de madeira 8x8cm e contraventamento de 5x7cm, cobertura de telhas de fibroc. de 6mm, inclusive ponto e cabo de alimentação da máquina, conf. projeto (2 utilizações)</t>
  </si>
  <si>
    <t xml:space="preserve">2.2.6</t>
  </si>
  <si>
    <t xml:space="preserve">Galpão para corte e armação com área de 6.00m2, de peças de madeira 8x8cm e contraventamento de 5x7cm, cobertura de telhas de fibroc. de 6mm, inclusive ponto e cabo de alimentação da máquina, conf. projeto (2 utilizações)</t>
  </si>
  <si>
    <t xml:space="preserve">2.2.7</t>
  </si>
  <si>
    <t xml:space="preserve">Reservatório de poliestileno de 500 L, incl. suporte em madeira de 7x12cm e 5x7cm, elevado de 4m, conforme projeto (2 utilizações)</t>
  </si>
  <si>
    <t xml:space="preserve">2.2.8</t>
  </si>
  <si>
    <t xml:space="preserve">Rede de água, com padrão de entrada d</t>
  </si>
  <si>
    <t xml:space="preserve">2.2.9</t>
  </si>
  <si>
    <t xml:space="preserve">Rede de esgoto, contendo fossa e filtro, inclusive tubos e conexões de ligação entre caixas, considerando distância de 25m, conforme projeto (1 utilização)</t>
  </si>
  <si>
    <t xml:space="preserve">2.2.10</t>
  </si>
  <si>
    <t xml:space="preserve">Rede de luz, incl. padrão entrada de energia trifás., cabo de ligação até barracões, quadro de distrib., disj. e chave de força (quando necessário), cons. 20m entre padrão entrada e QDG, conf. projeto (1 utilização)</t>
  </si>
  <si>
    <t xml:space="preserve">MOVIMENTO DE TERRA</t>
  </si>
  <si>
    <t xml:space="preserve">3.1</t>
  </si>
  <si>
    <t xml:space="preserve">ESCAVAÇÕES</t>
  </si>
  <si>
    <t xml:space="preserve">3.1.1</t>
  </si>
  <si>
    <t xml:space="preserve">Escavação mecânica em material de 1a. categoria</t>
  </si>
  <si>
    <t xml:space="preserve"> m³ </t>
  </si>
  <si>
    <t xml:space="preserve">3.2</t>
  </si>
  <si>
    <t xml:space="preserve">REATERRO E COMPACTAÇÃO</t>
  </si>
  <si>
    <t xml:space="preserve">3.2.1</t>
  </si>
  <si>
    <t xml:space="preserve">Reaterro apiloado de cavas de fundação, em camadas de 20 cm</t>
  </si>
  <si>
    <t xml:space="preserve">3.2.2</t>
  </si>
  <si>
    <t xml:space="preserve">Aterro compactado utilizando compactador de placa vibratória com reaproveitamento do material</t>
  </si>
  <si>
    <t xml:space="preserve">3.3</t>
  </si>
  <si>
    <t xml:space="preserve">TRANSPORTES</t>
  </si>
  <si>
    <t xml:space="preserve">3.3.1</t>
  </si>
  <si>
    <t xml:space="preserve">Índice de preço para remoção de entulho decorrente da execução de obras (Classe A CONAMA - NBR 10.004 - Classe II-B), incluindo aluguel da caçamba, carga, transporte e descarga em área licenciada</t>
  </si>
  <si>
    <t xml:space="preserve">3.3.2</t>
  </si>
  <si>
    <t xml:space="preserve">CARGA, MANOBRA E DESCARGA DE ENTULHO EM CAMINHÃO BASCULANTE 10 M³ DESCARGA LIVRE (UNIDADE: M3)</t>
  </si>
  <si>
    <t xml:space="preserve">ESTRUTURAS</t>
  </si>
  <si>
    <t xml:space="preserve">4.1</t>
  </si>
  <si>
    <t xml:space="preserve">INFRA-ESTRUTURA (FUNDAÇÃO ESTAQUEAMENTO)</t>
  </si>
  <si>
    <t xml:space="preserve">4.1.1</t>
  </si>
  <si>
    <t xml:space="preserve">MOBILIZAÇÃO E DESMOBILIZAÇÃO DE EQUIPAMENTO PARA ESTACA CRAVADA DMT DE 50,1 A 100 KM</t>
  </si>
  <si>
    <t xml:space="preserve"> UN </t>
  </si>
  <si>
    <t xml:space="preserve">4.1.2</t>
  </si>
  <si>
    <t xml:space="preserve">Fornecimento de estaca pré-moldada 20cmx20cm com capacidade de carga de 40,0tf</t>
  </si>
  <si>
    <t xml:space="preserve"> M </t>
  </si>
  <si>
    <t xml:space="preserve">4.1.3</t>
  </si>
  <si>
    <t xml:space="preserve">Fornecimento de estaca pré-moldada 23cmx23cm com capacidade de carga de 60,0tf</t>
  </si>
  <si>
    <t xml:space="preserve">4.1.4</t>
  </si>
  <si>
    <t xml:space="preserve">Cravação de estacas pré-moldadas 20cmx20cm com equipamento com capacidade mínima de 2,0tf</t>
  </si>
  <si>
    <t xml:space="preserve">4.1.5</t>
  </si>
  <si>
    <t xml:space="preserve">Cravação de estacas pré-moldadas 23cmx23cm com equipamento com capacidade mínima de 2,0tf</t>
  </si>
  <si>
    <t xml:space="preserve">4.1.6</t>
  </si>
  <si>
    <t xml:space="preserve">Emenda de estacas pré-moldadas 20cmx20cm</t>
  </si>
  <si>
    <t xml:space="preserve">4.1.7</t>
  </si>
  <si>
    <t xml:space="preserve">Emenda de estacas pré-moldadas 23cmx23cm</t>
  </si>
  <si>
    <t xml:space="preserve">4.1.8</t>
  </si>
  <si>
    <t xml:space="preserve">Arrasamento de estaca de concreto armado, até 30cm de lado ou diâmetro</t>
  </si>
  <si>
    <t xml:space="preserve">4.2</t>
  </si>
  <si>
    <t xml:space="preserve">INFRA-ESTRUTURA (FUNDAÇÃO)</t>
  </si>
  <si>
    <t xml:space="preserve">4.2.1</t>
  </si>
  <si>
    <t xml:space="preserve">Fôrma de tábua de madeira de 2.5 x 30.0 cm para fundações, levando-se em conta a utilização 5 vezes (incluido o material, corte, montagem, escoramento e desforma)</t>
  </si>
  <si>
    <t xml:space="preserve">4.2.2</t>
  </si>
  <si>
    <t xml:space="preserve">Fornecimento, preparo e aplicação de concreto Fck = 30 MPa (com brita 1 e 2) - (5% de perdas já incluído no custo)</t>
  </si>
  <si>
    <t xml:space="preserve">4.2.3</t>
  </si>
  <si>
    <t xml:space="preserve">Fornecimento, preparo e aplicação de concreto magro com consumo mínimo de cimento de 250 kg/m3 (brita 1 e 2) - (5% de perdas já incluído no custo)</t>
  </si>
  <si>
    <t xml:space="preserve">4.2.4</t>
  </si>
  <si>
    <t xml:space="preserve">Fornecimento, dobragem e colocação em fôrma, de armadura CA-60 B fina, diâmetro de 4.0 a 7.0mm</t>
  </si>
  <si>
    <t xml:space="preserve"> kg </t>
  </si>
  <si>
    <t xml:space="preserve">4.2.5</t>
  </si>
  <si>
    <t xml:space="preserve">Fornecimento, dobragem e colocação em fôrma, de armadura CA-50 A média, diâmetro de 6.3 a 10.0 mm</t>
  </si>
  <si>
    <t xml:space="preserve">4.2.6</t>
  </si>
  <si>
    <t xml:space="preserve">Fornecimento, dobragem e colocação em fôrma, de armadura CA-50 A grossa diâmetro de 12.5 a 25.0 mm (1/2 a 1")</t>
  </si>
  <si>
    <t xml:space="preserve">4.3</t>
  </si>
  <si>
    <t xml:space="preserve">SUPER-ESTRUTURA</t>
  </si>
  <si>
    <t xml:space="preserve">4.3.1</t>
  </si>
  <si>
    <t xml:space="preserve">Forma de chapas madeira compensada resinada, esp. 12mm, levando-se em conta a utilização 3 vezes, reforçadas com sarrafos de madeira de 2.5 x 10.0cm (incl material, corte, montagem, escoras em eucalipto e desforma)</t>
  </si>
  <si>
    <t xml:space="preserve">4.3.2</t>
  </si>
  <si>
    <t xml:space="preserve">Fornecimento e aplicação de concreto USINADO Fck=30 MPa - considerando BOMBEAMENTO (5% de perdas já incluído no custo) (6% de taxa p/ concr. bombeavel)</t>
  </si>
  <si>
    <t xml:space="preserve">4.3.3</t>
  </si>
  <si>
    <t xml:space="preserve">4.3.4</t>
  </si>
  <si>
    <t xml:space="preserve">4.3.5</t>
  </si>
  <si>
    <t xml:space="preserve">Fornecimento, dobragem e colocação em fôrma, de armadura CA-50 A grossa, diâmetro de 12.5 a 25.0mm</t>
  </si>
  <si>
    <t xml:space="preserve">PAREDES E PAINÉIS</t>
  </si>
  <si>
    <t xml:space="preserve">5.1</t>
  </si>
  <si>
    <t xml:space="preserve">ALVENARIA DE VEDAÇÃO</t>
  </si>
  <si>
    <t xml:space="preserve">5.1.1</t>
  </si>
  <si>
    <t xml:space="preserve">Cobogó de concreto tipo cruzeta de 20 x 20 x 10 cm, assentado com argamassa de cimento, cal hidratada e areia no traço1:0,5:5, espessura das juntas de 10mm e espessura de parede 10cm</t>
  </si>
  <si>
    <t xml:space="preserve">5.2</t>
  </si>
  <si>
    <t xml:space="preserve">PLACAS E PAINÉIS DIVISÓRIOS</t>
  </si>
  <si>
    <t xml:space="preserve">5.2.1</t>
  </si>
  <si>
    <t xml:space="preserve">Divisória de granito com 3 cm de espessura, assentada com argamassa de cimento e areia no traço 1:3, na cor cinza</t>
  </si>
  <si>
    <t xml:space="preserve">5.3</t>
  </si>
  <si>
    <t xml:space="preserve">VERGAS/CONTRAVERGA</t>
  </si>
  <si>
    <t xml:space="preserve">5.3.1</t>
  </si>
  <si>
    <t xml:space="preserve">Verga/contraverga reta de concreto armado 10 x 5 cm, Fck = 15 MPa, inclusive forma, armação e desforma</t>
  </si>
  <si>
    <t xml:space="preserve">5.4</t>
  </si>
  <si>
    <t xml:space="preserve">ALVENARIA DE VEDAÇÃO EMPREGANDO ARGAMASSA DE CIMENTO, CAL E AREIA</t>
  </si>
  <si>
    <t xml:space="preserve">5.4.1</t>
  </si>
  <si>
    <t xml:space="preserve">Alvenaria de blocos cerâmicos 10 furos 10x20x20cm, assentados c/argamassa de cimento, cal hidratada CH1 e areia traço 1:0,5:8, esp. das juntas 12mm e esp. das paredes s/revestimento, 10cm (bloco comprado na fábrica, posto obra)</t>
  </si>
  <si>
    <t xml:space="preserve">ESQUADRIAS DE MADEIRA</t>
  </si>
  <si>
    <t xml:space="preserve">6.1</t>
  </si>
  <si>
    <t xml:space="preserve">MARCOS E ALIZARES</t>
  </si>
  <si>
    <t xml:space="preserve">6.1.1</t>
  </si>
  <si>
    <t xml:space="preserve">Marco de madeira de lei de 1ª (Peroba, Ipê, Angelim Pedra ou equivalente) com 15 x 3 cm de batente, nas dimensões de 0.90 x 2.10 m</t>
  </si>
  <si>
    <t xml:space="preserve">6.2</t>
  </si>
  <si>
    <t xml:space="preserve">PORTA EM MADEIRA DE LEI TIPO ANGELIM PEDRA OU EQUIV.</t>
  </si>
  <si>
    <t xml:space="preserve">6.2.1</t>
  </si>
  <si>
    <t xml:space="preserve">Porta em madeira de lei tipo angelim pedra ou equiv.c/enchimento em madeira 1a.qualidade esp. 30mm p/ pintura, inclusive alizares, dobradiças e fechadura externa em latão cromado LaFonte ou equiv., exclusive marco, nas dim.: 0.90 x 2.10 m</t>
  </si>
  <si>
    <t xml:space="preserve">6.2.2</t>
  </si>
  <si>
    <t xml:space="preserve">Porta em madeira de lei tipo angelim pedra ou equiv.c/enchimento em madeira 1a.qualidade esp. 30mm p/ pintura, inclusive alizares, dobradiças e fechadura externa em latão cromado LaFonte ou equiv., exclusive marco, nas dim.: 0.90 x 2.10 m, com puxador horizontal e revestimento resistente a impactos</t>
  </si>
  <si>
    <t xml:space="preserve">6.2.3</t>
  </si>
  <si>
    <t xml:space="preserve">Porta de correr em madeira de lei tipo angelim pedra ou equiv.c/enchimento em madeira 1a. qualidade esp. 30mm p/ pintura, inclusive alizares, fechadura tipo trinco bico de papagaio, ferragens e puxador duplo vertical, exclusive marco, nas dim.:0,90 x 2.10 m</t>
  </si>
  <si>
    <t xml:space="preserve">ESQUADRIAS METÁLICAS</t>
  </si>
  <si>
    <t xml:space="preserve">7.1</t>
  </si>
  <si>
    <t xml:space="preserve">GRADES E PORTÕES</t>
  </si>
  <si>
    <t xml:space="preserve">7.1.1</t>
  </si>
  <si>
    <t xml:space="preserve">Portão basculante em alumínio anodizado branco, em veneziana - fornecimento e instalação</t>
  </si>
  <si>
    <t xml:space="preserve">7.2</t>
  </si>
  <si>
    <t xml:space="preserve">ESQUADRIAS METÁLICAS (M2)</t>
  </si>
  <si>
    <t xml:space="preserve">7.2.1</t>
  </si>
  <si>
    <t xml:space="preserve">Janela tipo maxim-ar para vidro em alumínio anodizado natural, linha 25, completa, incl. puxador com tranca, caixilho, alizar e contramarco, exclusive vidro</t>
  </si>
  <si>
    <t xml:space="preserve">7.2.2</t>
  </si>
  <si>
    <t xml:space="preserve">Porta de abrir tipo veneziana em alumínio anodizado, linha 25, completa, incl. puxador com tranca, caixilho, alizar e contramarco</t>
  </si>
  <si>
    <t xml:space="preserve">VIDROS E ESPELHOS</t>
  </si>
  <si>
    <t xml:space="preserve">8.1</t>
  </si>
  <si>
    <t xml:space="preserve">VIDROS PARA ESQUADRIAS</t>
  </si>
  <si>
    <t xml:space="preserve">8.1.1</t>
  </si>
  <si>
    <t xml:space="preserve">Vidro liso laminado incolor de 8 mm - 4mm+4mm</t>
  </si>
  <si>
    <t xml:space="preserve">8.2</t>
  </si>
  <si>
    <t xml:space="preserve">ESPELHOS</t>
  </si>
  <si>
    <t xml:space="preserve">8.2.1</t>
  </si>
  <si>
    <t xml:space="preserve">Espelho para banheiros espessura 4 mm, incluindo chapa compensada 10 mm, moldura de alumínio em perfil L 3/4", fixado com parafusos cromados</t>
  </si>
  <si>
    <t xml:space="preserve">8.3</t>
  </si>
  <si>
    <t xml:space="preserve">PORTAS DE VIDRO</t>
  </si>
  <si>
    <t xml:space="preserve">8.3.1</t>
  </si>
  <si>
    <t xml:space="preserve">PORTA DE ABRIR, EM VIDRO TEMPERADO, 80X110 CM, ESPESSURA 10 MM, INCLUSIVE ACESSÓRIOS.</t>
  </si>
  <si>
    <t xml:space="preserve">8.3.2</t>
  </si>
  <si>
    <t xml:space="preserve">PORTA DE ABRIR COM MOLA HIDRÁULICA, EM VIDRO TEMPERADO, 90X210 CM, ESPESSURA 10 MM, INCLUSIVE ACESSÓRIOS</t>
  </si>
  <si>
    <t xml:space="preserve">8.3.3</t>
  </si>
  <si>
    <t xml:space="preserve">PORTA DE ABRIR COM MOLA HIDRÁULICA, EM VIDRO LAMINADAO 4MM+4MM, 90X210 CM,, INCLUSIVE ACESSÓRIOS</t>
  </si>
  <si>
    <t xml:space="preserve">8.4</t>
  </si>
  <si>
    <t xml:space="preserve">FACHADAS EM PELE DE VIDRO</t>
  </si>
  <si>
    <t xml:space="preserve">8.4.1</t>
  </si>
  <si>
    <t xml:space="preserve">FACHADA EM PELE DE VIDRO COM ESTRUTURA DE ALUMÍNIO ANODIZADO BRANCO, VIDRO LAMINADO LISO ESP. 4MM (CINZA) + 4MM (CINZA) COM 2 LINHAS DE MAXIM AR H=100MM E 1 PORTA DE CORRER  DE 2 FOLHAS DE 160x210CM</t>
  </si>
  <si>
    <t xml:space="preserve">8.4.2</t>
  </si>
  <si>
    <t xml:space="preserve">FACHADA EM PELE DE VIDRO COM ESTRUTURA DE ALUMÍNIO ANODIZADO BRANCO, VIDRO LAMINADO LISO ESP. 4MM (CINZA) + 4MM (CINZA) COM 1 PORTA DE ABRIR DE 90X210CM</t>
  </si>
  <si>
    <t xml:space="preserve">8.4.3</t>
  </si>
  <si>
    <t xml:space="preserve">FACHADA EM PELE DE VIDRO COM ESTRUTURA DE ALUMÍNIO ANODIZADO BRANCO, VIDRO LAMINADO LISO ESP. 4MM (CINZA) + 4MM (CINZA) COM 2 LINHAS DE MAXIM AR H=100CM</t>
  </si>
  <si>
    <t xml:space="preserve">8.4.4</t>
  </si>
  <si>
    <t xml:space="preserve">FACHADA EM PELE DE VIDRO COM ESTRUTURA DE ALUMÍNIO ANODIZADO BRANCO, VIDRO LAMINADO LISO  ESP. 4MM (CINZA) + 4MM (CINZA), COM JANELA MAXIM AR DE 520X100CM COM FIXO SUPERIOR DE 520X494CM E FIXO INFERIOR DE 520X110CM</t>
  </si>
  <si>
    <t xml:space="preserve">8.4.5</t>
  </si>
  <si>
    <t xml:space="preserve">FACHADA EM PELE DE VIDRO COM ESTRUTURA DE ALUMÍNIO ANODIZADO BRANCO, VIDRO LAMINADO LISO  ESP. 4MM (CINZA) + 4MM (CINZA), COM JANELA MAXIM AR DE 635X100CM COM FIXO SUPERIOR DE 635X494CM E FIXO INFERIOR DE 635X110CM</t>
  </si>
  <si>
    <t xml:space="preserve">8.4.6</t>
  </si>
  <si>
    <t xml:space="preserve">FACHADA EM PELE DE VIDRO COM ESTRUTURA DE ALUMÍNIO ANODIZADO BRANCO, VIDRO LAMINADO LISO  ESP. 4MM (CINZA) + 4MM (CINZA), COM JANELA MAXIM AR DE 940X100CM COM FIXO INFERIOR DE 940X110CM, FIXO CENTRAL DE 940CMX260CM E MAXIM AR SUPERIOR DE 940X100CM E FIXO SUPERIOR DE 940CX134CM</t>
  </si>
  <si>
    <t xml:space="preserve">8.4.7</t>
  </si>
  <si>
    <t xml:space="preserve">FACHADA EM PELE DE VIDRO COM ESTRUTURA DE ALUMÍNIO ANODIZADO BRANCO, VIDRO LAMINADO LISO  ESP. 4MM (CINZA) + 4MM (CINZA), COM JANELA MAXIM AR DE 603X100CM COM FIXO ISUPERIOR DE 630X500M, FIXO INFERIOR DE 603X110CM</t>
  </si>
  <si>
    <t xml:space="preserve">8.4.8</t>
  </si>
  <si>
    <t xml:space="preserve">FACHADA EM PELE DE VIDRO COM ESTRUTURA DE ALUMÍNIO ANODIZADO BRANCO, VIDRO LAMINADO LISO  ESP. 4MM (CINZA) + 4MM (CINZA), COM JANELA MAXIM AR DE 883,5X100CM COM FIXO INFERIOR DE 883,5X110CM, FIXO CENTRAL DE 883,5x260CM E MAXIM AR SUPERIOR DE 883,5X100CM E FIXO SUPERIOR DE 883,5CX134CM E 1 PORTA DE ABRIR DE 90X210M</t>
  </si>
  <si>
    <t xml:space="preserve">8.4.9</t>
  </si>
  <si>
    <t xml:space="preserve">FACHADA EM PELE DE VIDRO COM ESTRUTURA DE ALUMÍNIO ANODIZADO BRANCO, VIDRO LAMINADO LISO  ESP. 4MM (CINZA) + 4MM (CINZA), COM JANELA MAXIM AR DE 2380X100CM</t>
  </si>
  <si>
    <t xml:space="preserve">8.4.10</t>
  </si>
  <si>
    <t xml:space="preserve">FACHADA EM PELE DE VIDRO COM ESTRUTURA DE ALUMÍNIO ANODIZADO BRANCO, VIDRO LAMINADO LISO  ESP. 4MM (CINZA) + 4MM (CINZA), COM JANELA MAXIM AR DE 2610X100CM</t>
  </si>
  <si>
    <t xml:space="preserve">8.5</t>
  </si>
  <si>
    <t xml:space="preserve">VIDROS FIXOS</t>
  </si>
  <si>
    <t xml:space="preserve">8.5.1</t>
  </si>
  <si>
    <t xml:space="preserve">Painel fixo em vidro temperado de 8mm</t>
  </si>
  <si>
    <t xml:space="preserve">8.5.2</t>
  </si>
  <si>
    <t xml:space="preserve">VIDRO FIXO LAMINADO ESP.LISO ESP. 4MM (CINZA) + 4MM (CINZA) COM ESTRUTURA DE ALUMINIO ANODIZADO BRANCO</t>
  </si>
  <si>
    <t xml:space="preserve">8.5.3</t>
  </si>
  <si>
    <t xml:space="preserve">DIVISÓRIA EM VIDRO FIXO TEMPERADO INCOLOR ESP.:8mm, COM BAGUETE DE NEOPREME E ESTRUTURA DE ALUMINIO ANODIZADO BRANCO - FORNECIMENTO E INSTALAÇÃO</t>
  </si>
  <si>
    <t xml:space="preserve">COBERTURA</t>
  </si>
  <si>
    <t xml:space="preserve">9.1</t>
  </si>
  <si>
    <t xml:space="preserve">ESTRUTURA PARA TELHADO</t>
  </si>
  <si>
    <t xml:space="preserve">9.1.1</t>
  </si>
  <si>
    <t xml:space="preserve">TRAMA DE AÇO COMPOSTA POR TERÇAS PARA TELHADOS DE ATÉ 2 ÁGUAS PARA TELHA ONDULADA DE FIBROCIMENTO, METÁLICA, PLÁSTICA OU TERMOACÚSTICA, INCLUSO TRANSPORTE VERTICAL.</t>
  </si>
  <si>
    <t xml:space="preserve">9.2</t>
  </si>
  <si>
    <t xml:space="preserve">TELHADO</t>
  </si>
  <si>
    <t xml:space="preserve">9.2.1</t>
  </si>
  <si>
    <t xml:space="preserve">Cobertura em chapa de policarbonato alveolar 3mm</t>
  </si>
  <si>
    <t xml:space="preserve">     m² </t>
  </si>
  <si>
    <t xml:space="preserve">9.2.2</t>
  </si>
  <si>
    <t xml:space="preserve">TELHAMENTO COM TELHA EM AÇO GALVALUME, SIMPLES, ONDULADA, NÃO PINTADA, OND17- 0,50MM, KINGSPAN- ISOESTE OU SIMILAR</t>
  </si>
  <si>
    <t xml:space="preserve">9.3</t>
  </si>
  <si>
    <t xml:space="preserve">RUFOS E CALHAS</t>
  </si>
  <si>
    <t xml:space="preserve">9.3.1</t>
  </si>
  <si>
    <t xml:space="preserve">Calha de concreto armado Fck=15 MPa em "U" nas dimensões de 38 x 56 cm conforme detalhes em projeto</t>
  </si>
  <si>
    <t xml:space="preserve">9.3.2</t>
  </si>
  <si>
    <t xml:space="preserve">Rufo de chapa de alumínio esp. 0.5mm, largura de 30cm</t>
  </si>
  <si>
    <t xml:space="preserve">9.4</t>
  </si>
  <si>
    <t xml:space="preserve">PLATIBANDA</t>
  </si>
  <si>
    <t xml:space="preserve">9.4.1</t>
  </si>
  <si>
    <t xml:space="preserve">Platibanda de alvenaria de bloco cerâmico 10x20x20cm, assentado com argamassa de cimento, cal hidratada CH1 e areia no traço 1:0,5:8, amarrada com pilaretes em conc. arm. a cada 2m (H=1.0m), excl. revest.</t>
  </si>
  <si>
    <t xml:space="preserve">IMPERMEABILIZAÇÃO</t>
  </si>
  <si>
    <t xml:space="preserve">10.1</t>
  </si>
  <si>
    <t xml:space="preserve">IMPERMEABILIZAÇÃO </t>
  </si>
  <si>
    <t xml:space="preserve">10.1.1</t>
  </si>
  <si>
    <t xml:space="preserve">Impermeabilização com argamassa de igol 2 - marca de referência Sika</t>
  </si>
  <si>
    <t xml:space="preserve">10.1.2</t>
  </si>
  <si>
    <t xml:space="preserve">Índice de imperm.c/ manta asfáltica atendendo NBR 9952, asfalto polimerizado esp.3mm, reforç.c/ filme int. polietileno, regul. base c/ arg.1:4 esp.mín.15mm, proteção mec. arg.1:4 esp.20mm e juntas dilat.</t>
  </si>
  <si>
    <t xml:space="preserve">TETOS E FORROS</t>
  </si>
  <si>
    <t xml:space="preserve">11.1</t>
  </si>
  <si>
    <t xml:space="preserve">REVESTIMENTO COM ARGAMASSA</t>
  </si>
  <si>
    <t xml:space="preserve">11.1.1</t>
  </si>
  <si>
    <t xml:space="preserve">Chapisco com argamassa de cimento e areia média ou grossa lavada no traço 1:3, espessura 5 mm</t>
  </si>
  <si>
    <t xml:space="preserve">11.2</t>
  </si>
  <si>
    <t xml:space="preserve">REBAIXAMENTOS</t>
  </si>
  <si>
    <t xml:space="preserve">11.2.1</t>
  </si>
  <si>
    <t xml:space="preserve">Forro de gesso acartonado, inclusive estrutura de fixação.</t>
  </si>
  <si>
    <t xml:space="preserve">11.2.2</t>
  </si>
  <si>
    <t xml:space="preserve">Forro em fibra mineral com placas acústicas removíveis de 625 x 625mm, E= 15/16mm, borda rebaixada, apoiado em perfil de aço galvanizado com 24mm de base</t>
  </si>
  <si>
    <t xml:space="preserve">11.3</t>
  </si>
  <si>
    <t xml:space="preserve">REVESTIMENTO EMPREGANDO ARGAMASSA DE CIMENTO, CAL E AREIA</t>
  </si>
  <si>
    <t xml:space="preserve">11.3.1</t>
  </si>
  <si>
    <t xml:space="preserve">Reboco tipo paulista de argamassa de cimento, cal hidratada CH1 e areia lavada traço 1:0.5:6, espessura 25 mm</t>
  </si>
  <si>
    <t xml:space="preserve">REVESTIMENTO DE PAREDES</t>
  </si>
  <si>
    <t xml:space="preserve">12.1</t>
  </si>
  <si>
    <t xml:space="preserve">12.1.1</t>
  </si>
  <si>
    <t xml:space="preserve">Chapisco de argamassa de cimento e areia média ou grossa lavada, no traço 1:3, espessura 5 mm</t>
  </si>
  <si>
    <t xml:space="preserve">12.2</t>
  </si>
  <si>
    <t xml:space="preserve">ACABAMENTOS</t>
  </si>
  <si>
    <t xml:space="preserve">12.2.1</t>
  </si>
  <si>
    <t xml:space="preserve">PORCELANATO CALACATA ALTISSIMO SATIN, 90X90CM, ACETINADO, RETIFICADO, DA BIANCOGRÊS OU SIMILAR, APLICADO COM DUPLA CAMADA DE ARGAMASSA  AC-III, REJUNTE 1MM PARA PORCELANTO, COR PLATINA</t>
  </si>
  <si>
    <t xml:space="preserve">12.2.2</t>
  </si>
  <si>
    <t xml:space="preserve">PORCELANATO PEROBA ACETINADO, RETIFICADO, 26X106CM, BIANCOGRÊS OU SIMILAR, APLICADO COM DUPLA CAMADA DE ARGAMASSA  AC-III, REJUNTE 1MM PARA PORCELANTO, COR MARROM CAFÉ</t>
  </si>
  <si>
    <t xml:space="preserve">12.2.3</t>
  </si>
  <si>
    <t xml:space="preserve">Porcelanato esmaltado retificado Originale Bianco, branco, 32x60cm, marca de referência Biancogres e Eliane, assentado com argamassa de cimento colante, inclusive rejuntamento branco</t>
  </si>
  <si>
    <t xml:space="preserve">12.2.4</t>
  </si>
  <si>
    <t xml:space="preserve">Porcelanato esmaltado retificado Cemento Grigio AD4, 60x60cm, marca de referência Biancogres e Eliane, assentado com argamassa de cimento colante, inclusive rejuntamento.</t>
  </si>
  <si>
    <t xml:space="preserve">12.2.5</t>
  </si>
  <si>
    <t xml:space="preserve">PORCELANATO RIG BIANCO 32X60CM BRANCO, RETIFICADO, BIANCOGRÊS OU SIMILAR, APLICADO COM DUPLA CAMADA DE ARGAMASSA  AC-III, REJUNTE 1MM PARA PORCELANTO,  REJUNTE BRANCO</t>
  </si>
  <si>
    <t xml:space="preserve">12.2.6</t>
  </si>
  <si>
    <t xml:space="preserve">Pastilha cerâmica branca 5 x 5 cm, assentada com argamassa de cimento colante e rejunte pré-fabricado, marcas de referência Atlas, Jatobá, NGK ou equivalentwe</t>
  </si>
  <si>
    <t xml:space="preserve">12.3</t>
  </si>
  <si>
    <t xml:space="preserve">12.3.1</t>
  </si>
  <si>
    <t xml:space="preserve">Emboço de argamassa de cimento, cal hidratada CH1 e areia média ou grossa lavada no traço 1:0.5:6, espessura 20 mm</t>
  </si>
  <si>
    <t xml:space="preserve">12.3.2</t>
  </si>
  <si>
    <t xml:space="preserve">Reboco tipo paulista de argamassa de cimento, cal hidratada CH1 e areia média ou grossa lavada no traço 1:0.5:6, espessura 25 mm</t>
  </si>
  <si>
    <t xml:space="preserve">PISOS INTERNOS E EXTERNOS</t>
  </si>
  <si>
    <t xml:space="preserve">13.1</t>
  </si>
  <si>
    <t xml:space="preserve">LASTRO DE CONTRAPISO</t>
  </si>
  <si>
    <t xml:space="preserve">13.1.1</t>
  </si>
  <si>
    <t xml:space="preserve">Regularização de base p/ revestimento cerâmico, com argamassa de cimento e areia no traço 1:5, espessura 3cm</t>
  </si>
  <si>
    <t xml:space="preserve">13.2</t>
  </si>
  <si>
    <t xml:space="preserve">13.2.1</t>
  </si>
  <si>
    <t xml:space="preserve">PORCELANATO ESMALTADO ACETINADO ONIX CLASSIC 90X90, RETIFICADO, BIANCOGRÊS OU SIMILAR, APLICADO COM DUPLA CAMADA DE ARGAMASSA  AC-III, REJUNTE 1MM PARA PORCELANTO</t>
  </si>
  <si>
    <t xml:space="preserve">13.2.2</t>
  </si>
  <si>
    <t xml:space="preserve">13.2.3</t>
  </si>
  <si>
    <t xml:space="preserve">Acabamento de superfície de piso de concreto com polimento mecânico com acabadora simples</t>
  </si>
  <si>
    <t xml:space="preserve">13.2.4</t>
  </si>
  <si>
    <t xml:space="preserve">Piso argamassa alta resistência tipo granilite ou equiv de qualidade comprovada, esp de 10mm, com juntas plástica em quadros de 1m, na cor natural, com acabamento anti-derrapante mecanizado, inclusive regularização e=3.0cm</t>
  </si>
  <si>
    <t xml:space="preserve">13.2.5</t>
  </si>
  <si>
    <t xml:space="preserve">-</t>
  </si>
  <si>
    <t xml:space="preserve">PISO EM GRANITO APLICADO EM AMBIENTES INTERNOS</t>
  </si>
  <si>
    <t xml:space="preserve"> -   </t>
  </si>
  <si>
    <t xml:space="preserve">13.2.6</t>
  </si>
  <si>
    <t xml:space="preserve">13.3</t>
  </si>
  <si>
    <t xml:space="preserve">DEGRAUS, RODAPÉS, SOLEIRAS E PEITORIS</t>
  </si>
  <si>
    <t xml:space="preserve">13.3.1</t>
  </si>
  <si>
    <t xml:space="preserve">Soleira de granito esp. 2 cm e largura de 15 cm</t>
  </si>
  <si>
    <t xml:space="preserve">13.3.2</t>
  </si>
  <si>
    <t xml:space="preserve">Peitoril e/ou soleira em granito, espessura de 2 cm e largura até 20 cm, acabamento polido</t>
  </si>
  <si>
    <t xml:space="preserve">13.3.3</t>
  </si>
  <si>
    <t xml:space="preserve">Peitoril em granito, espessura de 2 cm e largura 17 cm, acabamento polido, com pingadeira</t>
  </si>
  <si>
    <t xml:space="preserve">13.3.4</t>
  </si>
  <si>
    <t xml:space="preserve">Rodapé de granito cinza esp. 2cm, h=7cm, assentado com argamassa de cimento, cal hidratada CH1 e areia no traço 1:0,5:8, incl. rejuntamento com cimento branco</t>
  </si>
  <si>
    <t xml:space="preserve">13.3.5</t>
  </si>
  <si>
    <t xml:space="preserve">Marco  em granito, espessura de 2 cm e largura 15 cm, acabamento polido,</t>
  </si>
  <si>
    <t xml:space="preserve">13.3.6</t>
  </si>
  <si>
    <t xml:space="preserve">PISO E ESPELHO DE ESCADA EM GRANITO CINZA  ANDORINHA LEVIGADO, ESP. 2CM</t>
  </si>
  <si>
    <t xml:space="preserve">INSTALAÇÕES HIDRO-SANITÁRIAS</t>
  </si>
  <si>
    <t xml:space="preserve">14.1</t>
  </si>
  <si>
    <t xml:space="preserve">ENTRADA DE ÁGUA</t>
  </si>
  <si>
    <t xml:space="preserve">14.1.1</t>
  </si>
  <si>
    <t xml:space="preserve">Padrão entrada dágua com caixa enterrada para hidrômetro com diâmetro de 2" - padrão 4 caixa enterrada da CESAN. Caixa em alvenaria 60x80x40cm e com tampa articulada de ferro fundido, registro e conexões para instalação de hidrômetro. Conferir detalhe.</t>
  </si>
  <si>
    <t xml:space="preserve">14.2</t>
  </si>
  <si>
    <t xml:space="preserve">PONTOS HIDRO-SANITÁRIOS</t>
  </si>
  <si>
    <t xml:space="preserve">14.2.1</t>
  </si>
  <si>
    <t xml:space="preserve">Ponto para ralo seco, inclusive ralo pvc 10 cm com grelha em pvc</t>
  </si>
  <si>
    <t xml:space="preserve"> pt </t>
  </si>
  <si>
    <t xml:space="preserve">14.2.2</t>
  </si>
  <si>
    <t xml:space="preserve">Ralo hemisférico em fofo, tipo abacaxi d=150m</t>
  </si>
  <si>
    <t xml:space="preserve">14.2.3</t>
  </si>
  <si>
    <t xml:space="preserve">Grelha largura 20 cm de ferro redondo de 1/2" a cada 3 cm, contorno com barra de ferro de 3/4" x 1/8" e caixilho de cantoneira de 1" x 3/16"</t>
  </si>
  <si>
    <t xml:space="preserve">14.2.4</t>
  </si>
  <si>
    <t xml:space="preserve">DRENO PARA POÇO DE ELEVADOR COM TUBO DE 75MM, BRITA E MANTA BIDIM</t>
  </si>
  <si>
    <t xml:space="preserve"> UND </t>
  </si>
  <si>
    <t xml:space="preserve">14.3</t>
  </si>
  <si>
    <t xml:space="preserve">TUBULAÇÃO DE LIGAÇÃO DE CAIXAS</t>
  </si>
  <si>
    <t xml:space="preserve">14.3.1</t>
  </si>
  <si>
    <t xml:space="preserve">Tubo PVC rígido para esgoto no diâmetro de 100mm incluindo escavação e aterro com areia</t>
  </si>
  <si>
    <t xml:space="preserve">14.3.2</t>
  </si>
  <si>
    <t xml:space="preserve">Tubo PVC rígido para esgoto no diâmetro de 150mm incluindo escavação e aterro com areia</t>
  </si>
  <si>
    <t xml:space="preserve">14.4</t>
  </si>
  <si>
    <t xml:space="preserve">CAIXAS EMPREGANDO ARGAMASSA DE CIMENTO, CAL E AREIA</t>
  </si>
  <si>
    <t xml:space="preserve">14.4.1</t>
  </si>
  <si>
    <t xml:space="preserve">Caixa de inspeção em alv. bloco concreto 9x19x39cm, dim. 60x60cm e Hmáx=1m, c/ tampa de ferro fundido 40x40cm, lastro de concreto esp.10cm, revest. interno c/ chapisco e reboco impermeabiliz, incl. escavação, reaterro e enchimento</t>
  </si>
  <si>
    <t xml:space="preserve">14.4.2</t>
  </si>
  <si>
    <t xml:space="preserve">Caixa de areia em alv. de bloco de concreto 9x19x39, dim. 60x60cm e Hmáx=1m, c/ tampa em ferro fundido, lastro de concreto esp. 10cm, revest. int. c/ chapisco e reboco impermeabilizado, incl. escavação e reaterro</t>
  </si>
  <si>
    <t xml:space="preserve">14.4.3</t>
  </si>
  <si>
    <t xml:space="preserve">Caixa de gordura em alv. bloco 9x19x39cm, dim. 60x60cm e Hmáx=1.0m, c/ tampa de ferro fundido, lastro concr. esp. 10cm, revest. intern. c/ chapisco e reboco impermeab., escavação, reaterro e parede int. em concreto</t>
  </si>
  <si>
    <t xml:space="preserve">14.5</t>
  </si>
  <si>
    <t xml:space="preserve">REDE DE ÁGUA FRIA - TUBOS METÁLICOS</t>
  </si>
  <si>
    <t xml:space="preserve">14.5.1</t>
  </si>
  <si>
    <t xml:space="preserve">Tubo de aço galvanizado, inclusive conexões, diâm. 32mm (11/4")</t>
  </si>
  <si>
    <t xml:space="preserve">14.6</t>
  </si>
  <si>
    <t xml:space="preserve">REDE DE ÁGUA FRIA - TUBOS SOLDÁVEIS DE PVC</t>
  </si>
  <si>
    <t xml:space="preserve">14.6.1</t>
  </si>
  <si>
    <t xml:space="preserve">Tubo de PVC rígido soldável marrom, diâm. 20mm (1/2"), inclusive conexões</t>
  </si>
  <si>
    <t xml:space="preserve">14.6.2</t>
  </si>
  <si>
    <t xml:space="preserve">Tubo de PVC rígido soldável marrom, diâm. 25mm (3/4"), inclusive conexões</t>
  </si>
  <si>
    <t xml:space="preserve">14.6.3</t>
  </si>
  <si>
    <t xml:space="preserve">Tubo de PVC rigido soldável marrom, diâm. 32mm (1"), inclusive conexões</t>
  </si>
  <si>
    <t xml:space="preserve">14.6.4</t>
  </si>
  <si>
    <t xml:space="preserve">Tubo de PVC rígido soldável marrom, diâm. 50mm (11/2"), inclusive conexões</t>
  </si>
  <si>
    <t xml:space="preserve">14.7</t>
  </si>
  <si>
    <t xml:space="preserve">REDE DE ÁGUA FRIA - CONEXÕES SOLDÁVEIS DE PVC</t>
  </si>
  <si>
    <t xml:space="preserve">14.7.1</t>
  </si>
  <si>
    <t xml:space="preserve">Adaptador de PVC com flanges livres para caixa d</t>
  </si>
  <si>
    <t xml:space="preserve">14.7.2</t>
  </si>
  <si>
    <t xml:space="preserve">Adaptador de PVC soldável com flanges livres para caixa d</t>
  </si>
  <si>
    <t xml:space="preserve">14.7.3</t>
  </si>
  <si>
    <t xml:space="preserve">14.7.4</t>
  </si>
  <si>
    <t xml:space="preserve">14.8</t>
  </si>
  <si>
    <t xml:space="preserve">REDE DE ÁGUA FRIA - CONEXÕES METÁLICAS</t>
  </si>
  <si>
    <t xml:space="preserve">14.8.1</t>
  </si>
  <si>
    <t xml:space="preserve">FLANGE EM AÇO, DN32MM X 1 1/4", INSTALADA EM RESERVATÓRIO DE EDIFICAÇÃO</t>
  </si>
  <si>
    <t xml:space="preserve">14.9</t>
  </si>
  <si>
    <t xml:space="preserve">REDE DE ESGOTO - TUBOS DE PVC</t>
  </si>
  <si>
    <t xml:space="preserve">14.9.1</t>
  </si>
  <si>
    <t xml:space="preserve">Tubo de PVC rígido soldável branco, para esgoto, diâmetro 40mm (1 1/2"), inclusive conexões</t>
  </si>
  <si>
    <t xml:space="preserve">14.9.2</t>
  </si>
  <si>
    <t xml:space="preserve">Tubo de PVC rígido soldável branco, para esgoto, diâmetro 50mm (2"), inclusive conexões</t>
  </si>
  <si>
    <t xml:space="preserve">14.9.3</t>
  </si>
  <si>
    <t xml:space="preserve">Tubo de PVC rígido soldável branco, para esgoto, diâmetro 75mm (3"), inclusive conexões</t>
  </si>
  <si>
    <t xml:space="preserve">14.9.4</t>
  </si>
  <si>
    <t xml:space="preserve">Tubo de PVC rígido soldável branco, para esgoto, diâmetro 100mm (4"), inclusive conexões</t>
  </si>
  <si>
    <t xml:space="preserve">14.9.5</t>
  </si>
  <si>
    <t xml:space="preserve">Tubo de PVC rígido soldável branco, para esgoto, diâmetro 150mm (6"), inclusive conexões</t>
  </si>
  <si>
    <t xml:space="preserve">14.10</t>
  </si>
  <si>
    <t xml:space="preserve">CAIXAS DE PVC / EQUIPAMENTOS</t>
  </si>
  <si>
    <t xml:space="preserve">14.10.1</t>
  </si>
  <si>
    <t xml:space="preserve">Automático de bóia, duas funções 25A</t>
  </si>
  <si>
    <t xml:space="preserve">14.10.2</t>
  </si>
  <si>
    <t xml:space="preserve">Torneira de bóia de PVC, diâm. 3/4" (20mm)</t>
  </si>
  <si>
    <t xml:space="preserve">14.10.3</t>
  </si>
  <si>
    <t xml:space="preserve">Ponto para caixa sifonada, inclusive caixa sifonada pvc 150x150x50mm com grelha em pvc</t>
  </si>
  <si>
    <t xml:space="preserve">14.10.4</t>
  </si>
  <si>
    <t xml:space="preserve">Ponto para caixa sifonada, inclusive caixa sifonada pvc 150x185x75mm com grelha em pvc</t>
  </si>
  <si>
    <t xml:space="preserve">14.11</t>
  </si>
  <si>
    <t xml:space="preserve">INSTALAÇÕES APARENTES</t>
  </si>
  <si>
    <t xml:space="preserve">14.11.1</t>
  </si>
  <si>
    <t xml:space="preserve">Suporte de fixação de tubulação no teto, através de fita metálica perfurada (Walsywa) ou equiv (1,30m), cursor (1und), h=60cm, suporte "Y" (1 und), parafuso e bucha s8 (1 und)</t>
  </si>
  <si>
    <t xml:space="preserve">14.12</t>
  </si>
  <si>
    <t xml:space="preserve">TORNEIRAS, REGISTROS, VÁLVULAS E METAIS</t>
  </si>
  <si>
    <t xml:space="preserve">14.12.1</t>
  </si>
  <si>
    <t xml:space="preserve">Registro de gaveta bruto diam. 20mm (3/4")</t>
  </si>
  <si>
    <t xml:space="preserve">14.12.2</t>
  </si>
  <si>
    <t xml:space="preserve">Registro de gaveta bruto diam. 25mm (1")</t>
  </si>
  <si>
    <t xml:space="preserve">14.12.3</t>
  </si>
  <si>
    <t xml:space="preserve">Registro de gaveta bruto diam. 40mm (11/2")</t>
  </si>
  <si>
    <t xml:space="preserve">14.12.4</t>
  </si>
  <si>
    <t xml:space="preserve">Registro de gaveta com canopla cromada, diam. 20mm (3/4"), marcas de referência Fabrimar, Deca ou Docol</t>
  </si>
  <si>
    <t xml:space="preserve">14.12.5</t>
  </si>
  <si>
    <t xml:space="preserve">Válvula de retenção horizontal ou vertical diam. 15mm (1/2")</t>
  </si>
  <si>
    <t xml:space="preserve">14.12.6</t>
  </si>
  <si>
    <t xml:space="preserve">Torneira para jardim de 3/4" marcas de referência Fabrimar, Deca ou Docol</t>
  </si>
  <si>
    <t xml:space="preserve">14.13</t>
  </si>
  <si>
    <t xml:space="preserve">OUTROS APARELHOS</t>
  </si>
  <si>
    <t xml:space="preserve">14.13.1</t>
  </si>
  <si>
    <t xml:space="preserve">RESERVATÓRIO TIPO TANQUE, CAP. 5.000L, FORTLEV OU EQUIVALENTE TÉCNICO</t>
  </si>
  <si>
    <t xml:space="preserve">14.13.2</t>
  </si>
  <si>
    <t xml:space="preserve">Filtro de água da chuva - Modelo ref. Ciclo 500</t>
  </si>
  <si>
    <t xml:space="preserve"> un </t>
  </si>
  <si>
    <t xml:space="preserve">14.13.3</t>
  </si>
  <si>
    <t xml:space="preserve">Reservatório cap. 7500l, Fortlev</t>
  </si>
  <si>
    <t xml:space="preserve">14.14</t>
  </si>
  <si>
    <t xml:space="preserve">DRENOS AR CONDICIONADO</t>
  </si>
  <si>
    <t xml:space="preserve">14.14.1</t>
  </si>
  <si>
    <t xml:space="preserve">14.14.2</t>
  </si>
  <si>
    <t xml:space="preserve">14.14.3</t>
  </si>
  <si>
    <t xml:space="preserve">ISOLAMENTO TÉRMICO DE TUBULAÇÃO DE DRENOS DE AR CONDICIONADO COM BORRACHA ELASTOMÉRICA FLEXÍVEL, PRETA, DN 25MM</t>
  </si>
  <si>
    <t xml:space="preserve">14.14.4</t>
  </si>
  <si>
    <t xml:space="preserve">ISOLAMENTO TÉRMICO DE TUBULAÇÃO DE DRENOS DE AR CONDICIONADO COM BORRACHA ELASTOMÉRICA FLEXÍVEL, PRETA, DN 32MM</t>
  </si>
  <si>
    <t xml:space="preserve">14.15</t>
  </si>
  <si>
    <t xml:space="preserve">BOMBAS</t>
  </si>
  <si>
    <t xml:space="preserve">14.15.1</t>
  </si>
  <si>
    <t xml:space="preserve">Bomba centrífuga monofásica 1/2 CV</t>
  </si>
  <si>
    <t xml:space="preserve">14.15.2</t>
  </si>
  <si>
    <t xml:space="preserve">Pressurizador de água, 1/4CV, modelo de referência TP 820, marca de referência Komeco</t>
  </si>
  <si>
    <t xml:space="preserve">14.15.3</t>
  </si>
  <si>
    <t xml:space="preserve">Bomba Submersivel 1/2CV – Modelo de referência DS 76-50- Marca de referência Dancor</t>
  </si>
  <si>
    <t xml:space="preserve">14.16</t>
  </si>
  <si>
    <t xml:space="preserve">ESPELHO DÁGUA</t>
  </si>
  <si>
    <t xml:space="preserve">14.16.1</t>
  </si>
  <si>
    <t xml:space="preserve">REGISTRO DE ESFERA, PVC, SOLDÁVEL, COM VOLANTE, DN 50MM - FORNECIMENTO E INSTALAÇÃO</t>
  </si>
  <si>
    <t xml:space="preserve">14.16.2</t>
  </si>
  <si>
    <t xml:space="preserve">Kit Filtro e bomba 1/2CV – Modelo de referência Filtro F450P e Bomba NFC-2 – Marca de referência Nautilus</t>
  </si>
  <si>
    <t xml:space="preserve">14.16.3</t>
  </si>
  <si>
    <t xml:space="preserve">Dispositivo de aspiração para piscina 50 mm – Marca de referência Brustec</t>
  </si>
  <si>
    <t xml:space="preserve">14.16.4</t>
  </si>
  <si>
    <t xml:space="preserve">Dispositivo de retorno 50 mm – Marca de referência Brustec</t>
  </si>
  <si>
    <t xml:space="preserve">14.16.5</t>
  </si>
  <si>
    <t xml:space="preserve">Dreno de fundo de piscina 50mm – Marca de referência Pooltec</t>
  </si>
  <si>
    <t xml:space="preserve">14.16.6</t>
  </si>
  <si>
    <t xml:space="preserve">Caixa de passagem de alvenaria de blocos de concreto 9x19x39cm, dimensões de 80x80x80m, com revestimento interno em chapisco e reboco tampa de concreto esp. 5cm e lastro de brita 5cm</t>
  </si>
  <si>
    <t xml:space="preserve">14.16.7</t>
  </si>
  <si>
    <t xml:space="preserve">TAMPA 80X80 EM ALUMÍNIO FUNDIDO, PINTURA ELETROSTÁTICA, ARTICULADA, REBAIXADA, COM GRELHA</t>
  </si>
  <si>
    <t xml:space="preserve">INSTALAÇÕES ELÉTRICAS</t>
  </si>
  <si>
    <t xml:space="preserve">15.1</t>
  </si>
  <si>
    <t xml:space="preserve">QUADRO DE DISTRIBUIÇÃO E COMANDO</t>
  </si>
  <si>
    <t xml:space="preserve">15.1.1</t>
  </si>
  <si>
    <t xml:space="preserve">QGBT - QUADRO DE DISTRIBUIÇAO DE ENERGIA EM CHAPA METÁLICA, DE FABRICAÇÃO ESPECIAL, COM BARRAMENTO TRIFASICO, COMPLETO, INCLUSIVE DISJUNTORES E DPSs, CONFORME PROJETO, FORNECIMENTO E INSTALAÇÃO</t>
  </si>
  <si>
    <t xml:space="preserve">15.1.2</t>
  </si>
  <si>
    <t xml:space="preserve">QUADRO DE COMANDO PARA BOMBA ESPELHO DÁGUA DE POTÊNCIA ATÉ 1CV, CHAPA METÁLICA, DE FABRICAÇÃO ESPECIAL, COMPLETO, INCLUSIVE DISJUNTORES E CONTATORES, CONFORME PROJETO, FORNECIMENTO E INSTALAÇÃO</t>
  </si>
  <si>
    <t xml:space="preserve">15.1.3</t>
  </si>
  <si>
    <t xml:space="preserve">QUADRO DE COMANDO PARA BOMBA DE INCÊNDIO DE POTÊNCIA DE 7,5CV, CHAPA METÁLICA, DE FABRICAÇÃO ESPECIAL, COMPLETO, INCLUSIVE DISJUNTORES E CONTATORES, CONFORME PROJETO, FORNECIMENTO E INSTALAÇÃO</t>
  </si>
  <si>
    <t xml:space="preserve">15.1.4</t>
  </si>
  <si>
    <t xml:space="preserve">QUADRO DE COMANDO PARA BOMBA DE RECALQUE DE POTÊNCIA ATÉ 1/2CV, CHAPA METÁLICA, DE FABRICAÇÃO ESPECIAL, COMPLETO, INCLUSIVE DISJUNTORES E CONTATORES, CONFORME PROJETO, FORNECIMENTO E INSTALAÇÃO</t>
  </si>
  <si>
    <t xml:space="preserve">15.1.5</t>
  </si>
  <si>
    <t xml:space="preserve">QUADRO DE COMANDO PARA BOMBA ELEVATÓRIA DE POTÊNCIA ATÉ 1/2CV, CHAPA METÁLICA, DE FABRICAÇÃO ESPECIAL, COMPLETO, INCLUSIVE DISJUNTORES E CONTATORES, CONFORME PROJETO, FORNECIMENTO E INSTALAÇÃO</t>
  </si>
  <si>
    <t xml:space="preserve">15.1.6</t>
  </si>
  <si>
    <t xml:space="preserve">Quadro distrib. energia, embutido ou semi embutido, capac. p/ 44 disj. DIN, c/barram trif. 150A barra. neutro e terra, fab. em chapa de aço 12 USG com porta, espelho, trinco com fechad ch yale, Ref. QDETG II-44DIN-CEMAR ou equiv.</t>
  </si>
  <si>
    <t xml:space="preserve">15.1.7</t>
  </si>
  <si>
    <t xml:space="preserve">Quadro distrib. energia, embutido ou semi embutido, capac. p/ 28 disj. DIN, c/barram trif. 100A barra. neutro e terra, fab. em chapa de aço 12 USG com porta, espelho, trinco com fechad ch yale, Ref. QDTN II-28DIN-CEMAR ou equiv.</t>
  </si>
  <si>
    <t xml:space="preserve">15.1.8</t>
  </si>
  <si>
    <t xml:space="preserve">Quadro distrib. energia, embutido ou semi embutido, capac. p/ 56 disj. DIN, c/barram trif. 225A barra. neutro e terra, fab. em chapa de aço 12 USG com porta, espelho, trinco com fechad ch</t>
  </si>
  <si>
    <t xml:space="preserve">15.2</t>
  </si>
  <si>
    <t xml:space="preserve">CAIXAS DE PASSAGEM</t>
  </si>
  <si>
    <t xml:space="preserve">15.2.1</t>
  </si>
  <si>
    <t xml:space="preserve">CAIXA DE DERIVAÇÃO VERSÁTIL (CONDULETE MÚLTIPLO) DE PVC, 5 ENTRADAS, LINHA CINZA, REF. CONDULETE TOP, MARCA DE REFERÊNCIA TIGRE OU EQUIVALENTE</t>
  </si>
  <si>
    <t xml:space="preserve">15.2.2</t>
  </si>
  <si>
    <t xml:space="preserve">Caixa sextavada em PVC de 3x3x1 1/2", marca de referência Tigreflex</t>
  </si>
  <si>
    <t xml:space="preserve">15.2.3</t>
  </si>
  <si>
    <t xml:space="preserve">Caixa de embutir marca de referência Tigreflex, 4x2"</t>
  </si>
  <si>
    <t xml:space="preserve">15.2.4</t>
  </si>
  <si>
    <t xml:space="preserve">CAIXA DE EMBUTIR NO PISO, EM ALUMÍNIO, 4X2"</t>
  </si>
  <si>
    <t xml:space="preserve">15.2.5</t>
  </si>
  <si>
    <t xml:space="preserve">CAIXA DE EMBUTIR NO PISO, EM ALUMÍNIO, 4X4"</t>
  </si>
  <si>
    <t xml:space="preserve">15.2.6</t>
  </si>
  <si>
    <t xml:space="preserve">Caixa de passagem 150x150x80mm, chapa 18, com tampa parafusada</t>
  </si>
  <si>
    <t xml:space="preserve">15.2.7</t>
  </si>
  <si>
    <t xml:space="preserve">Caixa de passagem 200x200x100mm, chapa 18, com tampa parafusada</t>
  </si>
  <si>
    <t xml:space="preserve">15.2.8</t>
  </si>
  <si>
    <t xml:space="preserve">Caixa de passagem 300x300x120mm, chapa 18, com tampa parafusada</t>
  </si>
  <si>
    <t xml:space="preserve">15.2.9</t>
  </si>
  <si>
    <t xml:space="preserve">Caixa de passagem 400x400x120mm, chapa 18, com tampa parafusada</t>
  </si>
  <si>
    <t xml:space="preserve">15.2.10</t>
  </si>
  <si>
    <t xml:space="preserve">Caixa de passagem de alvenaria de blocos cerâmicos 10 furos 10x20x20cm, dimensão de 30x30x30cm, com revestimento interno em chapisco e reboco, tampa de concreto esp. 5cm e lastro de brita 5cm</t>
  </si>
  <si>
    <t xml:space="preserve">15.2.11</t>
  </si>
  <si>
    <t xml:space="preserve">Caixa de passagem de alvenaria de blocos de concreto 9x19x39cm, dimensões de 40x40x50cm, com revestimento interno em chapisco e reboco, tampa de concreto esp.5cm e lastro de brita 5 cm</t>
  </si>
  <si>
    <t xml:space="preserve">15.3</t>
  </si>
  <si>
    <t xml:space="preserve">ELETRODUTOS E CONEXÕES</t>
  </si>
  <si>
    <t xml:space="preserve">15.3.1</t>
  </si>
  <si>
    <t xml:space="preserve">Eletroduto aparente de PVC rígido roscável diâmetro 3/4", inclusive abraçadeira de fixação</t>
  </si>
  <si>
    <t xml:space="preserve">15.3.2</t>
  </si>
  <si>
    <t xml:space="preserve">Eletroduto aparente de PVC rígido roscável diâmetro 1", inclusive abraçadeira de fixação</t>
  </si>
  <si>
    <t xml:space="preserve">15.3.3</t>
  </si>
  <si>
    <t xml:space="preserve">ELETRODUTO APARENTE DE PVC RÍGIDO ROSCÁVEL DIÂMETRO 1.1/4", INCLUSIVE CONEXÕES E ABRAÇADEIRA DE FIXAÇÃO</t>
  </si>
  <si>
    <t xml:space="preserve">15.3.4</t>
  </si>
  <si>
    <t xml:space="preserve">ELETRODUTO APARENTE DE PVC RÍGIDO ROSCÁVEL DIÂMETRO 1.1/2", INCLUSIVE CONEXÕES E ABRAÇADEIRA DE FIXAÇÃO</t>
  </si>
  <si>
    <t xml:space="preserve">15.3.5</t>
  </si>
  <si>
    <t xml:space="preserve">ELETRODUTO APARENTE DE PVC RÍGIDO ROSCÁVEL DIÂMETRO 2", INCLUSIVE CONEXÕES E ABRAÇADEIRA DE FIXAÇÃO</t>
  </si>
  <si>
    <t xml:space="preserve">15.3.6</t>
  </si>
  <si>
    <t xml:space="preserve">ELETRODUTO APARENTE DE PVC RÍGIDO ROSCÁVEL DIÂMETRO 3", INCLUSIVE CONEXÕES E ABRAÇADEIRA DE FIXAÇÃO</t>
  </si>
  <si>
    <t xml:space="preserve">15.3.7</t>
  </si>
  <si>
    <t xml:space="preserve">ELETRODUTO APARENTE DE PVC RÍGIDO ROSCÁVEL DIÂMETRO 4", INCLUSIVE CONEXÕES E ABRAÇADEIRA DE FIXAÇÃO</t>
  </si>
  <si>
    <t xml:space="preserve">15.3.8</t>
  </si>
  <si>
    <t xml:space="preserve">ELETRODUTO DE PVC RÍGIDO ROSCÁVEL DIÂMETRO 3/4", INCLUSIVE CONEXÕES, ABRAÇADEIRAS E FIXAÇÃO ATRAVÉS DE TIRANTES.</t>
  </si>
  <si>
    <t xml:space="preserve">15.3.9</t>
  </si>
  <si>
    <t xml:space="preserve">ELETRODUTO DE PVC RÍGIDO ROSCÁVEL DIÂMETRO 1", INCLUSIVE CONEXÕES, ABRAÇADEIRAS E FIXAÇÃO ATRAVÉS DE TIRANTES.</t>
  </si>
  <si>
    <t xml:space="preserve">15.3.10</t>
  </si>
  <si>
    <t xml:space="preserve">ELETRODUTO DE PVC RÍGIDO ROSCÁVEL DIÂMETRO 1.1/4", INCLUSIVE CONEXÕES, ABRAÇADEIRAS E FIXAÇÃO ATRAVÉS DE TIRANTES.</t>
  </si>
  <si>
    <t xml:space="preserve">15.3.11</t>
  </si>
  <si>
    <t xml:space="preserve">ELETRODUTO DE PVC RÍGIDO ROSCÁVEL DIÂMETRO 1.1/2", INCLUSIVE CONEXÕES, ABRAÇADEIRAS E FIXAÇÃO ATRAVÉS DE TIRANTES.</t>
  </si>
  <si>
    <t xml:space="preserve">15.3.12</t>
  </si>
  <si>
    <t xml:space="preserve">ELETRODUTO DE PVC RÍGIDO ROSCÁVEL DIÂMETRO 2", INCLUSIVE CONEXÕES, ABRAÇADEIRAS E FIXAÇÃO ATRAVÉS DE TIRANTES.</t>
  </si>
  <si>
    <t xml:space="preserve">15.3.13</t>
  </si>
  <si>
    <t xml:space="preserve">ELETRODUTO DE PVC RÍGIDO ROSCÁVEL DIÂMETRO 3", INCLUSIVE CONEXÕES, ABRAÇADEIRAS E FIXAÇÃO ATRAVÉS DE TIRANTES.</t>
  </si>
  <si>
    <t xml:space="preserve">15.3.14</t>
  </si>
  <si>
    <t xml:space="preserve">Eletroduto de PVC rígido roscável, diâm. 3/4" (25mm), inclusive conexões</t>
  </si>
  <si>
    <t xml:space="preserve">15.3.15</t>
  </si>
  <si>
    <t xml:space="preserve">Eletroduto de PVC rígido roscável, diâm. 1" (32mm), inclusive conexões</t>
  </si>
  <si>
    <t xml:space="preserve">15.3.16</t>
  </si>
  <si>
    <t xml:space="preserve">Eletroduto de PVC rígido roscável, diâm. 1 1/4" (40mm), inclusive conexões</t>
  </si>
  <si>
    <t xml:space="preserve">15.3.17</t>
  </si>
  <si>
    <t xml:space="preserve">Eletroduto de PVC rígido roscável, diâm. 1 1/2" (50mm), inclusive conexões</t>
  </si>
  <si>
    <t xml:space="preserve">15.3.18</t>
  </si>
  <si>
    <t xml:space="preserve">Eletroduto de PVC rígido roscável, diâm. 2" (60mm), inclusive conexões</t>
  </si>
  <si>
    <t xml:space="preserve">15.3.19</t>
  </si>
  <si>
    <t xml:space="preserve">Eletroduto de PVC rígido roscável, diâm. 3" (85mm), inclusive conexões</t>
  </si>
  <si>
    <t xml:space="preserve">15.3.20</t>
  </si>
  <si>
    <t xml:space="preserve">Eletroduto de PVC rígido roscável, diâm. 4" (110mm), inclusive conexões</t>
  </si>
  <si>
    <t xml:space="preserve">15.3.21</t>
  </si>
  <si>
    <t xml:space="preserve">Eletroduto PEAD, cor preta, diam. 1.1/4", marca ref. Kanaflex ou equivalente</t>
  </si>
  <si>
    <t xml:space="preserve">15.3.22</t>
  </si>
  <si>
    <t xml:space="preserve">Eletroduto PEAD, cor preta, diam. 4", marca ref. Kanaflex ou equivalente</t>
  </si>
  <si>
    <t xml:space="preserve">15.3.23</t>
  </si>
  <si>
    <t xml:space="preserve">Eletrocalha perfurada em chapa de aço galvanizado nº16, 200x100mm, sem tampa</t>
  </si>
  <si>
    <t xml:space="preserve">15.3.24</t>
  </si>
  <si>
    <t xml:space="preserve">Junção simples para eletrocalha metálica 200x100mm, galvanizada, ref. Mega MG 2760 ou equivalente</t>
  </si>
  <si>
    <t xml:space="preserve">15.3.25</t>
  </si>
  <si>
    <t xml:space="preserve">Curva horizontal 90º para eletrocalha metálica, 200x100mm, galvanizada, ref. MEGA MG 2510</t>
  </si>
  <si>
    <t xml:space="preserve">15.3.26</t>
  </si>
  <si>
    <t xml:space="preserve">Suporte de fixação de eletrocalha de 200x100mm, no teto, através de gancho vertical (1 und), porca sextavada e arruela 1/4" (4 und), vergalhão rosca total 1/4" (h=60cm), cantoneira ZZ (1 und) e parafuso e bucha S8 (2 und)</t>
  </si>
  <si>
    <t xml:space="preserve">15.3.27</t>
  </si>
  <si>
    <t xml:space="preserve">CURVA DE INVERSÃO PARA ELETROCALHA METÁLICA, 200X100 MM, GALVANIZADA</t>
  </si>
  <si>
    <t xml:space="preserve">15.3.28</t>
  </si>
  <si>
    <t xml:space="preserve">PERFILADO PERFURADO SIMPLES 38 X 38 MM, CHAPA 22</t>
  </si>
  <si>
    <t xml:space="preserve">15.3.29</t>
  </si>
  <si>
    <t xml:space="preserve">SUPORTE DE FIXAÇÃO DE PERFILADO, NO TETO, ATRAVÉS DE VERGALHÃO ROSCA TOTAL 1/4" (H=20CM), PORCA SEXTAVADA E ARRUELA 1/4" (4 UND), GANCHO PARA PERFILADO (1 UND), CANTONEIRA ZZ (1 UND) E PARAFUSO E BUCHA S8 (2 UND)</t>
  </si>
  <si>
    <t xml:space="preserve">15.3.30</t>
  </si>
  <si>
    <t xml:space="preserve">EMENDA INTERNA, TIPO "L" PARA PERFILADO 38X38MM</t>
  </si>
  <si>
    <t xml:space="preserve">15.3.31</t>
  </si>
  <si>
    <t xml:space="preserve">EMENDA INTERNA, TIPO "I" PARA PERFILADO 38X38MM</t>
  </si>
  <si>
    <t xml:space="preserve">15.4</t>
  </si>
  <si>
    <t xml:space="preserve">CABOS E FIOS</t>
  </si>
  <si>
    <t xml:space="preserve">15.4.1</t>
  </si>
  <si>
    <t xml:space="preserve">Fio de cobre termoplástico, com isolamento para 750V, seção de 2.5 mm2</t>
  </si>
  <si>
    <t xml:space="preserve">15.4.2</t>
  </si>
  <si>
    <t xml:space="preserve">Fio ou cabo de cobre termoplástico, com isolamento para 750V, seção de 4.0 mm2</t>
  </si>
  <si>
    <t xml:space="preserve">15.4.3</t>
  </si>
  <si>
    <t xml:space="preserve">Fio ou cabo de cobre termoplástico, com isolamento para 750V, seção de 10.0 mm2</t>
  </si>
  <si>
    <t xml:space="preserve">15.4.4</t>
  </si>
  <si>
    <t xml:space="preserve">Fio ou cabo de cobre termoplástico, com isolamento para 750V, seção de 16.0 mm2</t>
  </si>
  <si>
    <t xml:space="preserve">15.4.5</t>
  </si>
  <si>
    <t xml:space="preserve">Fio ou cabo de cobre termoplástico, com isolamento para 750V, seção de 6.0 mm2</t>
  </si>
  <si>
    <t xml:space="preserve">15.4.6</t>
  </si>
  <si>
    <t xml:space="preserve">CABO DE COBRE, FLEXIVEL, CLASSE 4 OU 5, ISOLACAO EM PVC/A, ANTICHAMA BWF-B, 1 CONDUTOR, 450/750 V, SECAO NOMINAL 70 MM2</t>
  </si>
  <si>
    <t xml:space="preserve">15.4.7</t>
  </si>
  <si>
    <t xml:space="preserve">Cabo de cobre termoplástico, com isolamento para 1000V, seção de 16 mm2</t>
  </si>
  <si>
    <t xml:space="preserve">15.4.8</t>
  </si>
  <si>
    <t xml:space="preserve">Cabo de cobre termoplástico, com isolamento para 1000V, seção de 25.0 mm2</t>
  </si>
  <si>
    <t xml:space="preserve">15.4.9</t>
  </si>
  <si>
    <t xml:space="preserve">Cabo de cobre termoplástico, com isolamento para 1000V, seção de 35.0 mm2</t>
  </si>
  <si>
    <t xml:space="preserve">15.4.10</t>
  </si>
  <si>
    <t xml:space="preserve">Cabo de cobre termoplástico, com isolamento para 1000V, seção de 70,0mm2</t>
  </si>
  <si>
    <t xml:space="preserve">15.4.11</t>
  </si>
  <si>
    <t xml:space="preserve">Cabo de cobre termoplástico, com isolamento para 1000V, seção de 120.0 mm2</t>
  </si>
  <si>
    <t xml:space="preserve">15.4.12</t>
  </si>
  <si>
    <t xml:space="preserve">CABO DE COBRE, FLEXIVEL, CLASSE 4 OU 5, ISOLACAO EM PVC/A, ANTICHAMA BWF-B, 1 CONDUTOR, 450/750 V, SECAO NOMINAL 35 MM2</t>
  </si>
  <si>
    <t xml:space="preserve">15.5</t>
  </si>
  <si>
    <t xml:space="preserve">DISJUNTORES, DRS E DPS</t>
  </si>
  <si>
    <t xml:space="preserve">15.5.1</t>
  </si>
  <si>
    <t xml:space="preserve">Mini-Disjuntor monopolar 10 A, curva C - 5KA 220/127VCA (NBR IEC 60947-2), Ref. Siemens, GE, Schneider ou equivalente</t>
  </si>
  <si>
    <t xml:space="preserve">15.5.2</t>
  </si>
  <si>
    <t xml:space="preserve">Mini-Disjuntor monopolar 16 A, curva C - 5KA 220/127VCA (NBR IEC 60947-2), Ref. Siemens, GE, Schneider ou equivalente</t>
  </si>
  <si>
    <t xml:space="preserve">15.5.3</t>
  </si>
  <si>
    <t xml:space="preserve">Mini-Disjuntor monopolar 20 A, curva C - 5KA 220/127VCA (NBR IEC 60947-2), Ref. Siemens, GE, Schneider ou equivalente</t>
  </si>
  <si>
    <t xml:space="preserve">15.5.4</t>
  </si>
  <si>
    <t xml:space="preserve">Mini-Disjuntor monopolar 63 A, curva C - 5KA 220/127VCA (NBR IEC 60947-2), Ref. Siemens, GE, Schneider ou equivalente</t>
  </si>
  <si>
    <t xml:space="preserve">15.5.5</t>
  </si>
  <si>
    <t xml:space="preserve">Mini-Disjuntor bipolar 16 A, curva C - 5KA 220/127VCA (NBR IEC 60947-2), Ref. Siemens, GE, Schneider ou equivalente</t>
  </si>
  <si>
    <t xml:space="preserve">15.5.6</t>
  </si>
  <si>
    <t xml:space="preserve">Mini-Disjuntor bipolar 20 A, curva C - 5KA 220/127VCA (NBR IEC 60947-2), Ref. Siemens, GE, Schneider ou equivalente</t>
  </si>
  <si>
    <t xml:space="preserve">15.5.7</t>
  </si>
  <si>
    <t xml:space="preserve">Mini-Disjuntor bipolar 32 A, curva C - 5KA 220/127VCA (NBR IEC 60947-2), Ref. Siemens, GE, Schneider ou equivalente</t>
  </si>
  <si>
    <t xml:space="preserve">15.5.8</t>
  </si>
  <si>
    <t xml:space="preserve">Mini-Disjuntor tripolar 16 A, curva C - 5KA 220/127VCA (NBR IEC 60947-2), Ref. Siemens, GE, Schneider ou equivalente</t>
  </si>
  <si>
    <t xml:space="preserve">15.5.9</t>
  </si>
  <si>
    <t xml:space="preserve">Mini-Disjuntor tripolar 40 A, curva C - 5KA 220/127VCA (NBR IEC 60947-2), Ref. Siemens, GE, Schneider ou equivalente</t>
  </si>
  <si>
    <t xml:space="preserve">15.5.10</t>
  </si>
  <si>
    <t xml:space="preserve">Mini-Disjuntor tripolar 50 A, curva C - 5KA 220/127VCA (NBR IEC 60947-2), Ref. Siemens, GE, Schneider ou equivalente</t>
  </si>
  <si>
    <t xml:space="preserve">15.5.11</t>
  </si>
  <si>
    <t xml:space="preserve">Mini-Disjuntor tripolar 63 A, curva C - 5KA 220/127VCA (NBR IEC 60947-2), Ref. Siemens, GE, Schneider ou equivalente</t>
  </si>
  <si>
    <t xml:space="preserve">15.5.12</t>
  </si>
  <si>
    <t xml:space="preserve">Mini-Disjuntor tripolar 80 A, curva C - 5KA 240VCA (NBR IEC 60947-2), Ref. Siemens, GE, Schneider ou equivalente</t>
  </si>
  <si>
    <t xml:space="preserve">15.5.13</t>
  </si>
  <si>
    <t xml:space="preserve">Mini-Disjuntor tripolar 125 A, curva C - 15KA 240VCA (NBR IEC 60947-2), Ref. Siemens, GE, Schneider ou equivalente</t>
  </si>
  <si>
    <t xml:space="preserve">15.5.14</t>
  </si>
  <si>
    <t xml:space="preserve">Disjuntor Compacto em caixa moldada tripolar 200 A, 50KA 220/240V / 25KA 380/415V 20KA/440V (NBR IEC 60947-2), Ref. Siemens, GE, Schneider ou equivalente</t>
  </si>
  <si>
    <t xml:space="preserve">15.5.15</t>
  </si>
  <si>
    <t xml:space="preserve">Interruptor Diferencial DR 25A, 30mA, 2 módulos</t>
  </si>
  <si>
    <t xml:space="preserve">15.5.16</t>
  </si>
  <si>
    <t xml:space="preserve">DISPOSITIVO DE PROTEÇÃO CONTRA SURTO (DPS) MONOPOLAR, CLASSE I/II, 175V, 12,5/60KA, REF. CLAMPER OU SIMILAR</t>
  </si>
  <si>
    <t xml:space="preserve">15.5.17</t>
  </si>
  <si>
    <t xml:space="preserve">Mini-Disjuntor tripolar 20 A, curva C - 5KA 220/127VCA (NBR IEC 60947-2), Ref. Siemens, GE, Schneider ou equivalente</t>
  </si>
  <si>
    <t xml:space="preserve">15.8</t>
  </si>
  <si>
    <t xml:space="preserve">ENTRADA DE ENERGIA</t>
  </si>
  <si>
    <t xml:space="preserve">15.8.1</t>
  </si>
  <si>
    <t xml:space="preserve">SUBESTAÇÃO EXT. AÉREA TRIFÁS. 150KVA, COMPLETA, C/ QUADROS DE MEDIÇÃO, TRANSF. A ÓLEO, DISJ. GERAL TRIP. 400A, POSTE E ACESSÓRIOS, INCL. MURETA REV. C/ ARG. CIMENTO, CAL HIDRAT. CH1 E AREIA TRAÇO 1:0.5</t>
  </si>
  <si>
    <t xml:space="preserve">15.9</t>
  </si>
  <si>
    <t xml:space="preserve">OUTROS</t>
  </si>
  <si>
    <t xml:space="preserve">15.9.1</t>
  </si>
  <si>
    <t xml:space="preserve">CABO PP 3X2,5MM² COM PLUGUES 2P+T, 10A -250V, MACHO E FÊMEA, PARA LIGAÇÃO DE LUMINÁRIAS</t>
  </si>
  <si>
    <t xml:space="preserve">15.9.2</t>
  </si>
  <si>
    <t xml:space="preserve">SENSOR DE PRESENÇA SEM FOTOCÉLULA - FORNECIMENTO E INSTALAÇÃO</t>
  </si>
  <si>
    <t xml:space="preserve">OUTRAS INSTALAÇÕES</t>
  </si>
  <si>
    <t xml:space="preserve">16.1</t>
  </si>
  <si>
    <t xml:space="preserve">CABEAMENTO ESTRUTURADO</t>
  </si>
  <si>
    <t xml:space="preserve">16.1.1</t>
  </si>
  <si>
    <t xml:space="preserve">16.1.1.1</t>
  </si>
  <si>
    <t xml:space="preserve">16.1.1.2</t>
  </si>
  <si>
    <t xml:space="preserve">16.1.1.3</t>
  </si>
  <si>
    <t xml:space="preserve">16.1.1.4</t>
  </si>
  <si>
    <t xml:space="preserve">16.1.1.5</t>
  </si>
  <si>
    <t xml:space="preserve">16.1.1.6</t>
  </si>
  <si>
    <t xml:space="preserve">16.1.1.7</t>
  </si>
  <si>
    <t xml:space="preserve">Caixa de telefone em chapa de aço padrão TELEBRAS do tipo CIE-4 600x600x120 mm</t>
  </si>
  <si>
    <t xml:space="preserve">16.1.1.8</t>
  </si>
  <si>
    <t xml:space="preserve">CAIXA PARA TELEFONE PADRÃO TELEMAR, DIM. 600 X 350 X 500 MM, COM TAMPA DE FERRO TIPO R1, ASSENTADA COM ARGAMASSA DE CIMENTO, CAL E AREIA</t>
  </si>
  <si>
    <t xml:space="preserve">16.1.1.9</t>
  </si>
  <si>
    <t xml:space="preserve">CONDULETE DE ALUMINIO TIPO B, PARA ELETRODUTO DE 2", COM TAMPA CEGA</t>
  </si>
  <si>
    <t xml:space="preserve">16.1.1.10</t>
  </si>
  <si>
    <t xml:space="preserve">CONDULETE DE ALUMINIO TIPO C, PARA ELETRODUTO DE 2", COM TAMPA CEGA</t>
  </si>
  <si>
    <t xml:space="preserve">16.1.1.11</t>
  </si>
  <si>
    <t xml:space="preserve">CONDULETE DE ALUMINIO TIPO L, PARA ELETRODUTO DE 2", COM TAMPA CEGA</t>
  </si>
  <si>
    <t xml:space="preserve">16.1.2</t>
  </si>
  <si>
    <t xml:space="preserve">16.1.2.1</t>
  </si>
  <si>
    <t xml:space="preserve">16.1.2.2</t>
  </si>
  <si>
    <t xml:space="preserve">16.1.2.3</t>
  </si>
  <si>
    <t xml:space="preserve">16.1.2.4</t>
  </si>
  <si>
    <t xml:space="preserve">16.1.2.5</t>
  </si>
  <si>
    <t xml:space="preserve">16.1.2.6</t>
  </si>
  <si>
    <t xml:space="preserve">Eletroduto PEAD, cor preta, diam. 2", marca ref. Kanaflex ou equivalente</t>
  </si>
  <si>
    <t xml:space="preserve">16.1.2.7</t>
  </si>
  <si>
    <t xml:space="preserve">TÊ horizontal 90º para eletrocalha metálica 200x100mm, galvanizada, ref. MEGA MG 2570 ou equivalente</t>
  </si>
  <si>
    <t xml:space="preserve">16.1.2.8</t>
  </si>
  <si>
    <t xml:space="preserve">16.1.2.9</t>
  </si>
  <si>
    <t xml:space="preserve">16.1.2.10</t>
  </si>
  <si>
    <t xml:space="preserve">SUPORTE DE FIXAÇÃO DE ELETROCALHA DE 200X100MM, NO TETO, ATRAVÉS DE GANCHO VERTICAL (1 UND), PORCA SEXTAVADA E ARRUELA 1/4" (4 UND), VERGALHÃO ROSCA TOTAL 1/4" (H=75CM), CANTONEIRA ZZ (1 UND) E PARAFUSO E BUCHA S8 (2 UND)</t>
  </si>
  <si>
    <t xml:space="preserve">16.1.3</t>
  </si>
  <si>
    <t xml:space="preserve">16.1.3.1</t>
  </si>
  <si>
    <t xml:space="preserve">Fornecimento e instalação de Cabo de rede par trançado 4 pares Categoria 5e</t>
  </si>
  <si>
    <t xml:space="preserve">16.1.3.2</t>
  </si>
  <si>
    <t xml:space="preserve">Fornecimento e instalação de Cabo de rede par trançado 4 pares Categoria 6</t>
  </si>
  <si>
    <t xml:space="preserve">16.1.3.3</t>
  </si>
  <si>
    <t xml:space="preserve">CABO TELEFÔNICO CTP-APL-50 10 PARES INSTALADO EM ENTRADA DE EDIFICAÇÃO, FORNECIMENTO E INSTALAÇÃO</t>
  </si>
  <si>
    <t xml:space="preserve">16.1.3.4</t>
  </si>
  <si>
    <t xml:space="preserve">CABO TELEFÔNICO CI-50 10 PARES INSTALADO EM ENTRADA DE EDIFICAÇÃO, FORNECIMENTO E INSTALAÇÃO</t>
  </si>
  <si>
    <t xml:space="preserve">16.1.3.5</t>
  </si>
  <si>
    <t xml:space="preserve">Cabo telefônico CI, diâmetro do condutor 50mm, 50 pares</t>
  </si>
  <si>
    <t xml:space="preserve">16.1.4</t>
  </si>
  <si>
    <t xml:space="preserve">TOMADAS E PLACAS</t>
  </si>
  <si>
    <t xml:space="preserve">16.1.4.1</t>
  </si>
  <si>
    <t xml:space="preserve">Espelho 4" x 2" com conector RJ 45 fêmea CAT. 5e</t>
  </si>
  <si>
    <t xml:space="preserve">16.1.4.2</t>
  </si>
  <si>
    <t xml:space="preserve">ESPELHO 4X2" EM PVC PARA 02 CONECTORES RJ45 CAT5E FÊMEA</t>
  </si>
  <si>
    <t xml:space="preserve">16.1.4.3</t>
  </si>
  <si>
    <t xml:space="preserve">ESPELHO 4X2", CROMADO, TIPO UNHA, PARA 01 CONECTOR RJ45 CAT5E FÊMEA</t>
  </si>
  <si>
    <t xml:space="preserve">16.1.4.4</t>
  </si>
  <si>
    <t xml:space="preserve">ESPELHO 4X4", CROMADO,  TIPO UNHA, PARA 02 CONECTORES RJ45 CAT5E FÊMEA</t>
  </si>
  <si>
    <t xml:space="preserve">16.1.4.5</t>
  </si>
  <si>
    <t xml:space="preserve">PLACA CEGA OU COM FURO 4x2" EM PVC</t>
  </si>
  <si>
    <t xml:space="preserve">16.1.4.6</t>
  </si>
  <si>
    <t xml:space="preserve">TAMPA CEGA OU COM FURO 4X2" EM PVC P/ CONDULETE</t>
  </si>
  <si>
    <t xml:space="preserve">16.1.5</t>
  </si>
  <si>
    <t xml:space="preserve">EQUIPAMENTOS E ACESSÓRIOS</t>
  </si>
  <si>
    <t xml:space="preserve">16.1.5.1</t>
  </si>
  <si>
    <t xml:space="preserve">Fornecimento e instalação de Rack de Piso Fechado Padrão 19" - 32 U´s x 670mm</t>
  </si>
  <si>
    <t xml:space="preserve">16.1.5.2</t>
  </si>
  <si>
    <t xml:space="preserve">Bandeja Fixação Dupla 1 U x 500mm carga máxima 20kg, inclusive fixação em Rack 19"</t>
  </si>
  <si>
    <t xml:space="preserve">16.1.5.3</t>
  </si>
  <si>
    <t xml:space="preserve">Patch Panel 24 Portas RJ45/IDC Cat.5e, inclusive fixação em Rack 19"</t>
  </si>
  <si>
    <t xml:space="preserve">16.1.5.4</t>
  </si>
  <si>
    <t xml:space="preserve">Guia de Cabos Fechado Horizontal Padrão 19" - 1 U´s, inclusive fixação em Rack 19"</t>
  </si>
  <si>
    <t xml:space="preserve">16.1.5.5</t>
  </si>
  <si>
    <t xml:space="preserve">Calha com 8 Tomadas 20A, inclusive fixação em rack padrão 19", com chicote de 2 metros de comprimento</t>
  </si>
  <si>
    <t xml:space="preserve">16.1.5.6</t>
  </si>
  <si>
    <t xml:space="preserve">Patch Cord Multilan Extra Flexível CAT 5e U/UTP RJ-45 - 1,50 m</t>
  </si>
  <si>
    <t xml:space="preserve">16.1.5.7</t>
  </si>
  <si>
    <t xml:space="preserve">SWITCH GERENCIÁVEL COM 24 PORTAS GIGABIT ETHERNET 10/100/1000 MBPS, INCLUSIVE FIXAÇÃO EM RACK</t>
  </si>
  <si>
    <t xml:space="preserve">16.1.6</t>
  </si>
  <si>
    <t xml:space="preserve">16.1.6.1</t>
  </si>
  <si>
    <t xml:space="preserve">Certificação avulsa dos pontos com emissão de relatório do equipamento de teste mais de 101 pontos</t>
  </si>
  <si>
    <t xml:space="preserve">16.1.6.2</t>
  </si>
  <si>
    <t xml:space="preserve">BLOCOS DE ENGATE RÁPIDO PARA 10 PARES TIPO M10A E M10B, REF.: BARGOA, INCLUINDO BARRA DE ATERRAMENTO, MÓDULOS PROTETORES MINIPEI-R, BASTIDORES AÇO INOX E ANÉIS GUIA</t>
  </si>
  <si>
    <t xml:space="preserve">16.1.6.3</t>
  </si>
  <si>
    <t xml:space="preserve">CABO DE COBRE NÚ, SEÇÃO DE 16.0 MM2</t>
  </si>
  <si>
    <t xml:space="preserve">16.2</t>
  </si>
  <si>
    <t xml:space="preserve">INSTALAÇÕES DE SISTEMA DE DETECÇÃO E ALARME DE INCÊNDIO</t>
  </si>
  <si>
    <t xml:space="preserve">16.2.1</t>
  </si>
  <si>
    <t xml:space="preserve">16.2.1.1</t>
  </si>
  <si>
    <t xml:space="preserve">Caixa de ligação de alumínio silício, tipo CONDULETES, sem rosca, no formato T, inclusive tampa com vedação, diâmetro 3/4"</t>
  </si>
  <si>
    <t xml:space="preserve">16.2.1.2</t>
  </si>
  <si>
    <t xml:space="preserve">Caixa de ligação de alumínio silício, tipo CONDULETES, sem rosca, no formato LR, inclusive tampa com vedação, diâmetro 3/4"</t>
  </si>
  <si>
    <t xml:space="preserve">16.2.1.3</t>
  </si>
  <si>
    <t xml:space="preserve">CAIXA DE LIGAÇÃO DE ALUMÍNIO SILÍCIO, TIPO CONDULETES,  NO FORMATO "E", INCLUSIVE TAMPA COM VEDAÇÃO, DIÂMETRO 3/4"</t>
  </si>
  <si>
    <t xml:space="preserve">16.2.1.4</t>
  </si>
  <si>
    <t xml:space="preserve">CAIXA DE LIGAÇÃO DE ALUMÍNIO SILÍCIO, TIPO CONDULETES,  NO FORMATO "C", INCLUSIVE TAMPA COM VEDAÇÃO, DIÂMETRO 3/4"</t>
  </si>
  <si>
    <t xml:space="preserve">16.2.1.5</t>
  </si>
  <si>
    <t xml:space="preserve">16.2.1.6</t>
  </si>
  <si>
    <t xml:space="preserve">16.2.2</t>
  </si>
  <si>
    <t xml:space="preserve">16.2.2.1</t>
  </si>
  <si>
    <t xml:space="preserve">ELETRODUTO DE ACO GALVANIZADO ELETROLITICO DN 3/4", TIPO LEVE, INCLUSIVE CONEXÕES E ABRAÇADEIRAS, FORNECIMENTO E INSTALAÇÃO</t>
  </si>
  <si>
    <t xml:space="preserve">16.2.2.2</t>
  </si>
  <si>
    <t xml:space="preserve">16.2.3</t>
  </si>
  <si>
    <t xml:space="preserve">16.2.3.1</t>
  </si>
  <si>
    <t xml:space="preserve">CABO BLINDADO 2 VIAS 2X1,5 MM2</t>
  </si>
  <si>
    <t xml:space="preserve">16.2.3.2</t>
  </si>
  <si>
    <t xml:space="preserve">CABO FLEXIVEL PVC 750V, 2 CONDUTORES DE 1,5 MM2</t>
  </si>
  <si>
    <t xml:space="preserve">16.2.4</t>
  </si>
  <si>
    <t xml:space="preserve">16.2.4.1</t>
  </si>
  <si>
    <t xml:space="preserve">Fornecimento e instalação de Central de alarme de incêndio endereçável, capacidade até: 256 endereços, 4 laços com bateria Ref. Walmonof, Abafire, Deltafire ou equivalente</t>
  </si>
  <si>
    <t xml:space="preserve">16.2.4.2</t>
  </si>
  <si>
    <t xml:space="preserve">Fornecimento e instalação de Acionador manual de alarme de incêndio endereçavel, tipo quebra vidro</t>
  </si>
  <si>
    <t xml:space="preserve">16.2.4.3</t>
  </si>
  <si>
    <t xml:space="preserve">Fornecimento e instalação de Detector de fumaça óptico endereçavel Bivolt 12/24V para parede ou teto</t>
  </si>
  <si>
    <t xml:space="preserve">16.2.4.4</t>
  </si>
  <si>
    <t xml:space="preserve">SIRENE ÁUDIO-VISUAL ENDEREÇÁVEL, REF.: INTELBRAS OU EQUIVALENTE</t>
  </si>
  <si>
    <t xml:space="preserve">16.2.4.5</t>
  </si>
  <si>
    <t xml:space="preserve">MÓDULO ISOLADOR DE LAÇO(CURTO CIRCUITO), REF.: INTELBRAS OU EQUIVALENTE</t>
  </si>
  <si>
    <t xml:space="preserve">16.2.4.6</t>
  </si>
  <si>
    <t xml:space="preserve">SENSOR DE TEMPERATURA, ENDEREÇÁVEL, REF.: INTELBRAS OU EQUIVALENTE</t>
  </si>
  <si>
    <t xml:space="preserve">16.3</t>
  </si>
  <si>
    <t xml:space="preserve">INSTALAÇÕES DE COMBATE E PREVENÇÃO DE INCÊNDIO</t>
  </si>
  <si>
    <t xml:space="preserve">16.3.1</t>
  </si>
  <si>
    <t xml:space="preserve">Ponto para iluminação de emergência completo, inclusive bloco autônomo de iluminação 2x9W com tomada universal</t>
  </si>
  <si>
    <t xml:space="preserve">16.3.2</t>
  </si>
  <si>
    <t xml:space="preserve">Ponto para seta indicativa de saída, incl. seta em acrílico, com fonte alimentadora própria que assegure um funcionamento mínimo de 1h, para quando ocorrer falta de energia elétrica na rede pública, conforme projeto</t>
  </si>
  <si>
    <t xml:space="preserve">16.3.3</t>
  </si>
  <si>
    <t xml:space="preserve">Extintor de incêndio portátil de pó químico ABC com capacidade 2A-20B:C (6 kg), inclusive suporte para fixação, EXCLUSIVE placa sinalizadora em PVC fotoluminescente</t>
  </si>
  <si>
    <t xml:space="preserve">16.3.4</t>
  </si>
  <si>
    <t xml:space="preserve">Extintor de incêndio de gás carbônico CO2 5 B:C (6 Kg), inclusive suporte para fixação, EXCLUSIVE placa sinalizadora em PVC fotoluminescente</t>
  </si>
  <si>
    <t xml:space="preserve">16.3.5</t>
  </si>
  <si>
    <t xml:space="preserve">HIDRANTE DE COLUNA, DN = 100 MM C/ REGISTRO, CUNHA BORRACHA</t>
  </si>
  <si>
    <t xml:space="preserve">16.3.6</t>
  </si>
  <si>
    <t xml:space="preserve">Hidrante de recalque no passeio em caixa metálica de 40x60x40cm, incl. registro globo angular 90º de 63mm, adaptador p/ engate rápido e tampa c/ corrente</t>
  </si>
  <si>
    <t xml:space="preserve">16.3.7</t>
  </si>
  <si>
    <t xml:space="preserve">Hidrante de parede, com abrigo em chapa, 80x90x17cm, com suporte e mangueiras 2 x 15m 63mm, adaptador rosca fêmea e engate rápido, esguicho em latão regulavel, registro globo angular 45º/ 63mm</t>
  </si>
  <si>
    <t xml:space="preserve">16.3.8</t>
  </si>
  <si>
    <t xml:space="preserve">BOTOEIRA PARA ACIONAMENTO DA BOMBA DE INCENDIO</t>
  </si>
  <si>
    <t xml:space="preserve">16.3.9</t>
  </si>
  <si>
    <t xml:space="preserve">Tubo de aço galvanizado com costura ø 65 mm (2.1/2"), conforme NBR5580</t>
  </si>
  <si>
    <t xml:space="preserve">16.3.10</t>
  </si>
  <si>
    <t xml:space="preserve">FIXAÇÃO DE TUBOS HORIZONTAIS DE PVC, CPVC OU COBRE DIÂMETROS MAIORES QUE 40 MM E MENORES OU IGUAIS A 75 MM COM ABRAÇADEIRA METÁLICA RÍGIDA TIPO D 1 1/2", FIXADA EM PERFILADO EM LAJE</t>
  </si>
  <si>
    <t xml:space="preserve">16.3.11</t>
  </si>
  <si>
    <t xml:space="preserve">Cotovelo 90° de ferro galvanizado ø 65 mm (2.1/2")</t>
  </si>
  <si>
    <t xml:space="preserve">16.3.12</t>
  </si>
  <si>
    <t xml:space="preserve">Tê 90° de ferro galvanizado ø 65 mm (2.1/2") </t>
  </si>
  <si>
    <t xml:space="preserve">16.3.13</t>
  </si>
  <si>
    <t xml:space="preserve">Válvula de retenção horizontal, ø 65 mm (2.1/2")</t>
  </si>
  <si>
    <t xml:space="preserve">16.3.14</t>
  </si>
  <si>
    <t xml:space="preserve">Válvula de retenção vertical, ø 65 mm (2.1/2")</t>
  </si>
  <si>
    <t xml:space="preserve">16.3.15</t>
  </si>
  <si>
    <t xml:space="preserve">Registro de gaveta bruto ø 65 mm (2 1/2")</t>
  </si>
  <si>
    <t xml:space="preserve">16.3.16</t>
  </si>
  <si>
    <t xml:space="preserve">NIPLE, EM FERRO GALVANIZADO, DN 65 (2 1/2"), CONEXÃO ROSQUEADA, INSTALADO EM REDE DE ALIMENTAÇÃO PARA HIDRANTE</t>
  </si>
  <si>
    <t xml:space="preserve">16.3.17</t>
  </si>
  <si>
    <t xml:space="preserve">CONJUNTO MOTO-BOMBA SCHNEIDER OU SIMILAR, BPI-22R/7,5 CV TR 220V</t>
  </si>
  <si>
    <t xml:space="preserve">16.3.18</t>
  </si>
  <si>
    <t xml:space="preserve">Pressostato 80 / 120 PSI com válvula, capacidade elétrica até 5CV em 250VCA, Margirius ou equivalente</t>
  </si>
  <si>
    <t xml:space="preserve">16.3.19</t>
  </si>
  <si>
    <t xml:space="preserve">Manômetro com caixa e anel tipo cravado em aço inox, mostrador duplo 63 mm escalas de 0 à 4 kgf/cm2 e 0 à 60 PSI, saída traseira de 1/4" BSP</t>
  </si>
  <si>
    <t xml:space="preserve">16.3.20</t>
  </si>
  <si>
    <t xml:space="preserve">Tanque de Pressurização/Cilindro de pressão 10 lts vazio</t>
  </si>
  <si>
    <t xml:space="preserve">16.3.21</t>
  </si>
  <si>
    <t xml:space="preserve">LUVA DE REDUÇÃO, EM FERRO GALVANIZADO, 2 1/2" X 2", CONEXÃO ROSQUEADA, INSTALADO EM REDE DE ALIMENTAÇÃO PARA HIDRANTE</t>
  </si>
  <si>
    <t xml:space="preserve">16.3.22</t>
  </si>
  <si>
    <t xml:space="preserve">LUVA DE REDUÇÃO, EM FERRO GALVANIZADO, 2 1/2" X 1 1/2", CONEXÃO ROSQUEADA, INSTALADO EM REDE DE ALIMENTAÇÃO PARA HIDRANTE</t>
  </si>
  <si>
    <t xml:space="preserve">16.3.23</t>
  </si>
  <si>
    <t xml:space="preserve">PROTECAO ANTICORROSIVA PARA RAMAIS SOB A TERRA</t>
  </si>
  <si>
    <t xml:space="preserve">16.3.24</t>
  </si>
  <si>
    <t xml:space="preserve">PLACA DE SINALIZAÇÃO DE SEGURANÇA (NBR 13.434); CODIGO E2, DIM. 200X200MM</t>
  </si>
  <si>
    <t xml:space="preserve">16.3.25</t>
  </si>
  <si>
    <t xml:space="preserve">PLACA DE SINALIZAÇÃO DE SEGURANÇA (NBR 13.434); CODIGO E3, DIM. 200X200MM</t>
  </si>
  <si>
    <t xml:space="preserve">16.3.26</t>
  </si>
  <si>
    <t xml:space="preserve">PLACA DE SINALIZAÇÃO DE SEGURANÇA (NBR 13.434); CODIGO E5, DIM. 200X200MM</t>
  </si>
  <si>
    <t xml:space="preserve">16.3.27</t>
  </si>
  <si>
    <t xml:space="preserve">PLACA DE SINALIZAÇÃO DE SEGURANÇA (NBR 13.434); CODIGO E8, DIM. 200X200MM</t>
  </si>
  <si>
    <t xml:space="preserve">16.3.28</t>
  </si>
  <si>
    <t xml:space="preserve">PLACA DE SINALIZAÇÃO DE SEGURANÇA (NBR 13.434); CODIGO S1, DIM. 400X200MM</t>
  </si>
  <si>
    <t xml:space="preserve">16.3.29</t>
  </si>
  <si>
    <t xml:space="preserve">PLACA DE SINALIZAÇÃO DE SEGURANÇA (NBR 13.434); CODIGO S2, DIM. 400X200MM</t>
  </si>
  <si>
    <t xml:space="preserve">16.3.30</t>
  </si>
  <si>
    <t xml:space="preserve">Placa de sinalização de segurança CODIGO 14 - 315/158(NBR 13.434); CÓDIGO S3(NT 14/2010-ES) ("SAIDA DE EMERGÊNCIA" - seta vertical)</t>
  </si>
  <si>
    <t xml:space="preserve">16.3.31</t>
  </si>
  <si>
    <t xml:space="preserve">PLACA DE SINALIZAÇÃO DE SEGURANÇA (NBR 13.434); CODIGO S8, DIM. 400X200MM</t>
  </si>
  <si>
    <t xml:space="preserve">16.3.32</t>
  </si>
  <si>
    <t xml:space="preserve">PLACA DE SINALIZAÇÃO DE SEGURANÇA (NBR 13.434); CODIGO S9, DIM. 400X200MM</t>
  </si>
  <si>
    <t xml:space="preserve">16.3.33</t>
  </si>
  <si>
    <t xml:space="preserve">PLACA DE SINALIZAÇÃO DE SEGURANÇA (NBR 13.434); CODIGO S10, DIM. 400X200MM</t>
  </si>
  <si>
    <t xml:space="preserve">16.3.34</t>
  </si>
  <si>
    <t xml:space="preserve">PLACA DE SINALIZAÇÃO DE SEGURANÇA (NBR 13.434); CODIGO S12, DIM. 400X200MM</t>
  </si>
  <si>
    <t xml:space="preserve">16.3.35</t>
  </si>
  <si>
    <t xml:space="preserve">PLACA DE SINALIZAÇÃO DE SEGURANÇA (NBR 13.434); CODIGO P4, DIM. 200X200MM</t>
  </si>
  <si>
    <t xml:space="preserve">16.3.36</t>
  </si>
  <si>
    <t xml:space="preserve">FURO EM CONCRETO PARA DIÂMETROS MAIORES QUE 40 MM E MENORES OU IGUAIS A 75 MM</t>
  </si>
  <si>
    <t xml:space="preserve">16.3.37</t>
  </si>
  <si>
    <t xml:space="preserve">FURO EM ALVENARIA PARA DIÂMETROS MAIORES QUE 40 MM E MENORES OU IGUAIS A 75 MM</t>
  </si>
  <si>
    <t xml:space="preserve">16.3.38</t>
  </si>
  <si>
    <t xml:space="preserve">FURO EM CAIXA DÁGUA COM ESPESSURA DE 6 ATÉ 8 MM E DIÂMETRO DE 60 MM</t>
  </si>
  <si>
    <t xml:space="preserve">16.4</t>
  </si>
  <si>
    <t xml:space="preserve">INSTALAÇÃO DO SISTEMA DE CLIMATIZAÇÃO</t>
  </si>
  <si>
    <t xml:space="preserve">16.4.1</t>
  </si>
  <si>
    <t xml:space="preserve">Tubo de cobre com isolamento térmico - ø 1/4" esp. 9mm</t>
  </si>
  <si>
    <t xml:space="preserve">16.4.2</t>
  </si>
  <si>
    <t xml:space="preserve">Tubo de cobre com isolamento térmico - ø 3/8" esp. 9mm</t>
  </si>
  <si>
    <t xml:space="preserve">16.4.3</t>
  </si>
  <si>
    <t xml:space="preserve">Tubo de cobre com isolamento térmico - ø 1/2" esp. 9mm</t>
  </si>
  <si>
    <t xml:space="preserve">16.4.4</t>
  </si>
  <si>
    <t xml:space="preserve">Tubo de cobre com isolamento térmico - ø 3/4" esp. 9mm</t>
  </si>
  <si>
    <t xml:space="preserve">16.4.5</t>
  </si>
  <si>
    <t xml:space="preserve">Instalação de Linha frigorígena para interligação do sistema de climatização incl. acessórios de fixação, fita PVC auto-aderente e cabo PP, exclusive tubos de cobre da linha liquida e sucção, espuma elastomérica flexivel e gás refrigerante</t>
  </si>
  <si>
    <t xml:space="preserve">16.4.6</t>
  </si>
  <si>
    <t xml:space="preserve">Suporte tipo mão francesa para condensador, par</t>
  </si>
  <si>
    <t xml:space="preserve"> UNID </t>
  </si>
  <si>
    <t xml:space="preserve">16.4.7</t>
  </si>
  <si>
    <t xml:space="preserve">Gás refrigerante R410A</t>
  </si>
  <si>
    <t xml:space="preserve">16.5</t>
  </si>
  <si>
    <t xml:space="preserve">SISTEMA DE VENTILAÇÃO MECÂNICA PARA RENOVAÇÃO DE AR</t>
  </si>
  <si>
    <t xml:space="preserve">16.5.1</t>
  </si>
  <si>
    <t xml:space="preserve">GABINETE DE VENTILAÇÃO COM FILTRO G4+M5, VAZÃO DE AR DE 905 M3/H (PE DE 10mmCA)</t>
  </si>
  <si>
    <t xml:space="preserve">16.5.2</t>
  </si>
  <si>
    <t xml:space="preserve">GABINETE DE VENTILAÇÃO COM FILTRO G4+M5, VAZÃO DE AR DE 1664M3/H (PE DE 10mmCA)</t>
  </si>
  <si>
    <t xml:space="preserve">16.5.3</t>
  </si>
  <si>
    <t xml:space="preserve">FORNECIMENTO E INSTALAÇÃO DE VENEZIANA DE ALUMINIO DIM 100X100mm REF.: VR DISFUSTHERM OU EQUIVALENTE</t>
  </si>
  <si>
    <t xml:space="preserve">16.5.4</t>
  </si>
  <si>
    <t xml:space="preserve">FORNECIMENTO E INSTALAÇÃO DE VENEZIANA DE ALUMINIO DIM 150X150mm REF.: VR DISFUSTHERM OU EQUIVALENTE</t>
  </si>
  <si>
    <t xml:space="preserve">16.5.5</t>
  </si>
  <si>
    <t xml:space="preserve">FORNECIMENTO E INSTALAÇÃO DE VENEZIANA DE ALUMINIO DIM 600X200mm REF.: VR DISFUSTHERM OU EQUIVALENTE</t>
  </si>
  <si>
    <t xml:space="preserve">16.5.6</t>
  </si>
  <si>
    <t xml:space="preserve">FORNECIMENTO E INSTALAÇÃO DE VENEZIANA DE ALUMINIO DIM 600X300mm REF.: VR DISFUSTHERM OU EQUIVALENTE</t>
  </si>
  <si>
    <t xml:space="preserve">16.5.7</t>
  </si>
  <si>
    <t xml:space="preserve">Difusor circular com registro diam ∅100</t>
  </si>
  <si>
    <t xml:space="preserve">16.5.8</t>
  </si>
  <si>
    <t xml:space="preserve">Duto em chapa de aço galvanizada #24,inclusive acessórios de fixação</t>
  </si>
  <si>
    <t xml:space="preserve"> KG </t>
  </si>
  <si>
    <t xml:space="preserve">16.5.9</t>
  </si>
  <si>
    <t xml:space="preserve">TUBO FLEXIVEL  DIAM 100mm, INCLUSIVE ACESSÓRIOS DE FIXAÇÃO</t>
  </si>
  <si>
    <t xml:space="preserve">APARELHOS HIDRO-SANITÁRIOS</t>
  </si>
  <si>
    <t xml:space="preserve">17.1</t>
  </si>
  <si>
    <t xml:space="preserve">LOUÇAS</t>
  </si>
  <si>
    <t xml:space="preserve">17.1.1</t>
  </si>
  <si>
    <t xml:space="preserve">Bacia sifonada de louça branca sem abertura frontal para portadores de necessidades especiais, Vogue Plus Conforto - Linha Conforto, mod P510, incl. assento poliester, ref.AP51,marca de ref. Deca ou equivalente, sem abertura frontal</t>
  </si>
  <si>
    <t xml:space="preserve">17.1.2</t>
  </si>
  <si>
    <t xml:space="preserve">Lavatório de louça branca com coluna suspensa - ref L51 + CS 1v, cor branca, inclusive sifão, válvula e engates cromados, exclusive torneira, para PNE</t>
  </si>
  <si>
    <t xml:space="preserve">17.1.3</t>
  </si>
  <si>
    <t xml:space="preserve">Cuba louça branca oval, de embutir, Mod. L37, marca de ref. Deca incl. válvula e sifão, exclusive torneira.</t>
  </si>
  <si>
    <t xml:space="preserve">17.1.4</t>
  </si>
  <si>
    <t xml:space="preserve">Bacia sanitária de louça branca, com caixa acoplada duplo acionamento, marca de ref. Deca Linha Ravena ou equivalente, inclusive assento plástico e acessórios de fixação</t>
  </si>
  <si>
    <t xml:space="preserve">17.2</t>
  </si>
  <si>
    <t xml:space="preserve">BANCADAS</t>
  </si>
  <si>
    <t xml:space="preserve">17.2.1</t>
  </si>
  <si>
    <t xml:space="preserve">Bancada de granito com espessura de 2 cm</t>
  </si>
  <si>
    <t xml:space="preserve">17.3</t>
  </si>
  <si>
    <t xml:space="preserve">17.3.1</t>
  </si>
  <si>
    <t xml:space="preserve">Torneira para lavatório linha anti-vandalismo, marcas de referência Fabrimar, Deca ou Docol</t>
  </si>
  <si>
    <t xml:space="preserve">17.3.2</t>
  </si>
  <si>
    <t xml:space="preserve">Torneira pressão cromada diam. 1/2" para pia, marcas de referência Fabrimar, Deca ou Docol</t>
  </si>
  <si>
    <t xml:space="preserve">17.3.3</t>
  </si>
  <si>
    <t xml:space="preserve">Válvula de Descarga com acabamento anti-vandalismo, marcas de referência Fabrimar, Deca ou Docol</t>
  </si>
  <si>
    <t xml:space="preserve">17.3.4</t>
  </si>
  <si>
    <t xml:space="preserve">Torneira de parede cromada, marcas de referência Fabrimar (linha prática, ref.1157) , Deca ou Docol</t>
  </si>
  <si>
    <t xml:space="preserve">17.4</t>
  </si>
  <si>
    <t xml:space="preserve">17.4.1</t>
  </si>
  <si>
    <t xml:space="preserve">Ducha manual Acqua jet , linha Aquarius, com registro ref.C 2195, marcas de referência Fabrimar, Deca ou Docol</t>
  </si>
  <si>
    <t xml:space="preserve">17.4.2</t>
  </si>
  <si>
    <t xml:space="preserve">Cuba em aço inox nº 02(dim.560x340x150)mm, marcas de referência Franke, Strake, tramontina, inclusive válvula de metal 31/2" e sifão cromado 1 x 1/2", excl. torneira</t>
  </si>
  <si>
    <t xml:space="preserve">17.4.3</t>
  </si>
  <si>
    <t xml:space="preserve">Cuba de aço inox n° 1(dim.460x300x150)mm, marcas de referência Franke, Strake, tramontina, inclusive válvula de metal 31/2" e sifão cromado 1 x 1/2", excl. torneira</t>
  </si>
  <si>
    <t xml:space="preserve">17.4.4</t>
  </si>
  <si>
    <t xml:space="preserve">Tanque simples de aço inox Fischer, mod. TQ1-S AISI 304, ou equivalente nas marcas Metalpress ou Mekal, inclusive válvula de metal 1 1/4" e sifão cromado 2", excl. torneira</t>
  </si>
  <si>
    <t xml:space="preserve">17.4.5</t>
  </si>
  <si>
    <t xml:space="preserve">Porta toalha inox para papel toalha em folha</t>
  </si>
  <si>
    <t xml:space="preserve">17.4.6</t>
  </si>
  <si>
    <t xml:space="preserve">PORTA PAPEL HIGIÊNICO EM ROLO, REF. 99.1020, LINHA WHITE, REF. COLUMBUS OU EQUIVALENTE TÉCNICO</t>
  </si>
  <si>
    <t xml:space="preserve">17.4.7</t>
  </si>
  <si>
    <t xml:space="preserve">Saboneteira reservatório, Ref. 99.1001, linha White - Columbus ou equivalente técnico</t>
  </si>
  <si>
    <t xml:space="preserve">17.5</t>
  </si>
  <si>
    <t xml:space="preserve">ACESSIBILIDADE</t>
  </si>
  <si>
    <t xml:space="preserve">17.5.1</t>
  </si>
  <si>
    <t xml:space="preserve">Barra de apoio reta em aço inox 304 p/ portadores de necessidades especiais (NBR 9050), largura 40 cm</t>
  </si>
  <si>
    <t xml:space="preserve">17.5.2</t>
  </si>
  <si>
    <t xml:space="preserve">Barra de apoio reta em aço inox 304 p/ portadores de necessidades especiais (NBR 9050), largura 80 cm</t>
  </si>
  <si>
    <t xml:space="preserve">APARELHOS ELÉTRICOS</t>
  </si>
  <si>
    <t xml:space="preserve">18.1</t>
  </si>
  <si>
    <t xml:space="preserve">LUMINÁRIAS</t>
  </si>
  <si>
    <t xml:space="preserve">18.1.1</t>
  </si>
  <si>
    <t xml:space="preserve">Luminária embutir compl., corpo ch. aço pintada branca, refletor,aletas parabólicas alum.alta pureza e refletância nclusive 4 lâmpadas LED T8 9W temp. de cor 5000k - Ref.CE416AL-N - AMES, 6026 - LUMAVI OU EQUIVALENTE</t>
  </si>
  <si>
    <t xml:space="preserve">18.1.2</t>
  </si>
  <si>
    <t xml:space="preserve">Luminaria embutir compl., corpo ch. aço pintada branca, refletor aletas parabólicas alum.alta pureza e refletância inclusive 2 lâmpadas LED T8 9W temp. de cor 5000k c/ 60cm - REF. CE216AL-N - AMES, 901 - LUMAVI OU EQUIVALENTE</t>
  </si>
  <si>
    <t xml:space="preserve">18.1.3</t>
  </si>
  <si>
    <t xml:space="preserve">Luminaria embutir compl., corpo ch. aço pintada branca, refletor, aletas parabólicas alum.alta pureza e refletância inclusive 2 lâmpadas LED T8 18W temp. de cor 5000k c/ 1,20m - Ref. CE232AL-N - AMES, 900 - LUMAVI -LDEF 2X32W - LUMILUZ OU EQUIVALENTE</t>
  </si>
  <si>
    <t xml:space="preserve">18.1.4</t>
  </si>
  <si>
    <t xml:space="preserve">LUMINÁRIA DE SOBREPOR COM CORPO EM CHAPA DE AÇO PINTADA NA COR BRANCA, REFLETOR EM ALUMÍNIO, P/ 2 LÂMPADAS TUBULARES LED 20W DE 120CM, SOQUETE ANTIVIBRATÓRIO. REF: LUMICENTER CAN03-S232 OU EQUIVALENTE</t>
  </si>
  <si>
    <t xml:space="preserve">18.1.5</t>
  </si>
  <si>
    <t xml:space="preserve">LUMINÁRIA DE EMBUTIR COM CORPO EM CHAPA DE AÇO PINTADA NA COR BRANCA, REFLETOR EM ALUMÍNIO, P/ 2 LÂMPADAS TUBULARES LED 20W DE 120CM, SOQUETE ANTIVIBRATÓRIO. REF: LUMICENTER CAN03-E232 OU EQUIVALENTE</t>
  </si>
  <si>
    <t xml:space="preserve">18.1.6</t>
  </si>
  <si>
    <t xml:space="preserve">LUMINÁRIA DE SOBREPOR HERMÉTICA COM CORPO EM POLICARBONATO INJETADO E DIFUSOR DE POLICARBONATO TRANSPARENTE MICROTEXTURIZADO (PRISMÁTICO), COM 2 LÂMPADAS TUBULARES LED 20W DE 120CM, SOQUETE ANTIVIBRATÓRIO. REF: LUMICENTER CHT01-S232 OU EQUIVALENTE</t>
  </si>
  <si>
    <t xml:space="preserve">18.1.7</t>
  </si>
  <si>
    <t xml:space="preserve">REFLETOR DE LED 30W, RGB, IP65, SLIM, BIVOLT, COM CONTROLE REMOTO. REF: AVANT OU EQUIVALENTE - FORNECIMENTO E INSTALAÇÃO</t>
  </si>
  <si>
    <t xml:space="preserve">18.1.8</t>
  </si>
  <si>
    <t xml:space="preserve">LUMINÁRIA DE EMBUTIR COM CORPO EM CHAPA DE AÇO PINTADA NA COR BRANCA, REFLETOR EM ALUMÍNIO, P/ 2 LÂMPADAS TUBULARES LED 10W DE 60CM, SOQUETE ANTIVIBRATÓRIO. REF: LUMICENTER CAN03-E216 OU EQUIVALENTE</t>
  </si>
  <si>
    <t xml:space="preserve">18.1.9</t>
  </si>
  <si>
    <t xml:space="preserve">LUMINÁRIA DE EMBUTIR COM CORPO EM CHAPA DE AÇO PINTADA NA COR BRANCA, REFLETOR EM ALUMÍNIO, P/ 2 LÂMPADAS TUBULARES LED 10W DE 60CM, SOQUETE ANTIVIBRATÓRIO. REF: LUMICENTER CAN03-S216 OU EQUIVALENTE</t>
  </si>
  <si>
    <t xml:space="preserve">18.1.10</t>
  </si>
  <si>
    <t xml:space="preserve">LUMINÁRIA TIPO TARTARUGA PARA ÁREA EXTERNA/INTERNA EM ALUMÍNIO, COM GRADE, COM UMA LÂMPADA LED 10W BASE E27</t>
  </si>
  <si>
    <t xml:space="preserve">18.2</t>
  </si>
  <si>
    <t xml:space="preserve">INTERRUPTORES E TOMADAS</t>
  </si>
  <si>
    <t xml:space="preserve">18.2.1</t>
  </si>
  <si>
    <t xml:space="preserve">Tomada padrão brasileiro linha branca, NBR 14136 2 polos + terra 10A/250V, com placa 4x2"</t>
  </si>
  <si>
    <t xml:space="preserve">18.2.2</t>
  </si>
  <si>
    <t xml:space="preserve">Tomada padrão brasileiro linha branca, NBR 14136 2 polos + terra 20A/250V, com placa 4x2"</t>
  </si>
  <si>
    <t xml:space="preserve">18.2.3</t>
  </si>
  <si>
    <t xml:space="preserve">TOMADA DUPLA PADRÃO BRASILEIRO LINHA BRANCA, NBR 14136 2 POLOS + TERRA 10A/250V, COM PLACA 4X2"</t>
  </si>
  <si>
    <t xml:space="preserve">  UN </t>
  </si>
  <si>
    <t xml:space="preserve">18.2.4</t>
  </si>
  <si>
    <t xml:space="preserve">TOMADA PADRÃO BRASILEIRO LINHA BRANCA, NBR 14136 2 POLOS + TERRA 10A/250V, COM PLACA 4X2" PARA CONDULETE DE PVC</t>
  </si>
  <si>
    <t xml:space="preserve">18.2.5</t>
  </si>
  <si>
    <t xml:space="preserve">TOMADA REDONDA PADRÃO BRASILEIRO, NBR 14136 2 POLOS + TERRA 10A/250V, COM PLACA 4X2" EM LATÃO</t>
  </si>
  <si>
    <t xml:space="preserve">18.2.6</t>
  </si>
  <si>
    <t xml:space="preserve">18.2.7</t>
  </si>
  <si>
    <t xml:space="preserve">Tampa cega ou com furo 4x2" em pvc p/ condulete</t>
  </si>
  <si>
    <t xml:space="preserve">18.2.8</t>
  </si>
  <si>
    <t xml:space="preserve">TOMADA REDONDA DUPLA PADRÃO BRASILEIRO, NBR 14136 2 POLOS + TERRA 10A/250V, COM PLACA 4X4" EM LATÃO</t>
  </si>
  <si>
    <t xml:space="preserve">18.2.9</t>
  </si>
  <si>
    <t xml:space="preserve">Interruptor de uma tecla simples 10A/250V, com placa 4x2"</t>
  </si>
  <si>
    <t xml:space="preserve">18.2.10</t>
  </si>
  <si>
    <t xml:space="preserve">Interruptor de duas teclas simples 10A/250V, com placa 4x2"</t>
  </si>
  <si>
    <t xml:space="preserve">18.2.11</t>
  </si>
  <si>
    <t xml:space="preserve">Interruptor de três teclas simples 10A/250V, c/ placa 4x2"</t>
  </si>
  <si>
    <t xml:space="preserve">18.2.12</t>
  </si>
  <si>
    <t xml:space="preserve">Interruptor de uma tecla paralelo 10A/250V, com placa 4x2"</t>
  </si>
  <si>
    <t xml:space="preserve">18.2.13</t>
  </si>
  <si>
    <t xml:space="preserve">INTERRUPTOR DE DUAS TECLAS PARALELO 10A/250V, COM PLACA 4x2"</t>
  </si>
  <si>
    <t xml:space="preserve">18.2.14</t>
  </si>
  <si>
    <t xml:space="preserve">Interruptor de uma tecla simples 10A/250V e uma tomada 3 polos 10A/250V, padrão brasileiro, NBR 14136, linha branca, com placa 4x2"</t>
  </si>
  <si>
    <t xml:space="preserve">18.3</t>
  </si>
  <si>
    <t xml:space="preserve">AR REFRIGERADO</t>
  </si>
  <si>
    <t xml:space="preserve">18.3.1</t>
  </si>
  <si>
    <t xml:space="preserve">Fornecimento e Instalação de Unidade Evaporadora e Condensadora de Ar Condicionado tipo Split Inverter Hi-Wall (Parede) de 9.000 BTU´s 220V - Ciclo Frio - Classificação A (Selo PROCEL), inclusive amortecedores vibra-stop</t>
  </si>
  <si>
    <t xml:space="preserve">18.3.2</t>
  </si>
  <si>
    <t xml:space="preserve">Fornecimento e Instalação de Unidade Evaporadora e Condensadora de Ar Condicionado tipo Split Inverter Hi-Wall (Parede) de 12.000 BTU´s 220V - Ciclo Frio - Classificação A (Selo PROCEL), inclusive amortecedores vibra-stop</t>
  </si>
  <si>
    <t xml:space="preserve">18.3.3</t>
  </si>
  <si>
    <t xml:space="preserve">Fornecimento e Instalação de Unidade Evaporadora e Condensadora de Ar Condicionado tipo Split Inverter Hi-Wall (Parede) de 18.000 BTU´s 220V - Ciclo Frio - Classificação A (Selo PROCEL), inclusive amortecedores vibra-stop</t>
  </si>
  <si>
    <t xml:space="preserve">18.3.4</t>
  </si>
  <si>
    <t xml:space="preserve">AR CONDICIONADO SPLIT ON/OFF, CASSETE (TETO), FRIO 4 VIAS 36000 BTU/H - FORNECIMENTO E INSTALAÇÃO.</t>
  </si>
  <si>
    <t xml:space="preserve">18.3.5</t>
  </si>
  <si>
    <t xml:space="preserve">AR CONDICIONADO SPLIT ON/OFF, CASSETE (TETO), FRIO 4 VIAS 48000 BTU/H - FORNECIMENTO E INSTALAÇÃO</t>
  </si>
  <si>
    <t xml:space="preserve">18.3.6</t>
  </si>
  <si>
    <t xml:space="preserve">CORTINA DE AR INOX VEC AIR - VEC1000C 1,00M CONTROLE REMOTO- fornecimento e instalação</t>
  </si>
  <si>
    <t xml:space="preserve">18.4</t>
  </si>
  <si>
    <t xml:space="preserve">18.4.1</t>
  </si>
  <si>
    <t xml:space="preserve">Elevador  de tração elétrica, sem Casa de Máquinas, 8 pessoas, capacidade 600kg - Cabina interna 1100x1400x2200mm (Frente x Prof. x altura), porta 80cm, 2 paradas, acabamento em aço inox - atende a Norma de Acessibilidade NM 313:2007 - Otis, Atlas Schindler, TKS elevadores - Fornecimento e instalação</t>
  </si>
  <si>
    <t xml:space="preserve">18.4.2</t>
  </si>
  <si>
    <t xml:space="preserve">Elevador  de tração elétrica, sem Casa de Máquinas, frente panorâmico, 8 pessoas, capacidade 600kg - Cabina interna 1100x1400x2200mm (Frente x Prof. x altura), porta 80cm, 3 paradas, acabamento em aço inox - atende a Norma de Acessibilidade NM 313:2007 - Otis, Atlas Schindler ou TK elevadores - Fornecimento e instalação</t>
  </si>
  <si>
    <t xml:space="preserve">PINTURA</t>
  </si>
  <si>
    <t xml:space="preserve">19.1</t>
  </si>
  <si>
    <t xml:space="preserve">SOBRE PAREDES E FORROS</t>
  </si>
  <si>
    <t xml:space="preserve">19.1.1</t>
  </si>
  <si>
    <t xml:space="preserve">Emassamento de paredes e forros, com duas demãos de massa à base de PVA, marcas de referência Suvinil, Coral ou Metalatex</t>
  </si>
  <si>
    <t xml:space="preserve">19.1.2</t>
  </si>
  <si>
    <t xml:space="preserve">Pintura com tinta acrílica, cor Asteróide, marcas de referência Suvinil, Coral ou Metalatex, inclusive selador acrílico, em paredes e forros, a três demãos</t>
  </si>
  <si>
    <t xml:space="preserve">19.1.3</t>
  </si>
  <si>
    <t xml:space="preserve">Pintura com tinta acrílica, cor Papel Picado, marcas de referência Suvinil, Coral ou Metalatex, inclusive selador acrílico, em paredes e forros, a três demãos</t>
  </si>
  <si>
    <t xml:space="preserve">19.1.4</t>
  </si>
  <si>
    <t xml:space="preserve">Pintura com tinta acrílica, marcas de referência Suvinil, Coral ou Metalatex, inclusive selador acrílico, em paredes e forros, a três demãos</t>
  </si>
  <si>
    <t xml:space="preserve">19.1.5</t>
  </si>
  <si>
    <t xml:space="preserve">Pintura com tinta látex PVA, marcas de referência Suvinil, Coral ou Metalatex, inclusive selador, em paredes e forros, a duas demãos</t>
  </si>
  <si>
    <t xml:space="preserve">19.2</t>
  </si>
  <si>
    <t xml:space="preserve">SOBRE CONCRETO OU BLOCOS CERÂMICOS APARENTES</t>
  </si>
  <si>
    <t xml:space="preserve">19.2.1</t>
  </si>
  <si>
    <t xml:space="preserve">Pintura com tinta acrílica textura cor Branco Refrescante, Suvinil, Coral ou Metalatex, inclusive selador acrílico, em paredes externas a três demãos</t>
  </si>
  <si>
    <t xml:space="preserve">19.3</t>
  </si>
  <si>
    <t xml:space="preserve">SOBRE MADEIRA</t>
  </si>
  <si>
    <t xml:space="preserve">19.3.1</t>
  </si>
  <si>
    <t xml:space="preserve">Emassamento de esquadrias de madeira, com duas demãos de massa à base de óleo, marcas de referência Suvinil, Coral ou Metalatex</t>
  </si>
  <si>
    <t xml:space="preserve">19.3.2</t>
  </si>
  <si>
    <t xml:space="preserve">Pintura com tinta esmalte sintético, marcas de referência Suvinil, Coral ou Metalatex, inclusive fundo branco nivelador, em madeira, a duas demãos</t>
  </si>
  <si>
    <t xml:space="preserve">19.4</t>
  </si>
  <si>
    <t xml:space="preserve">SOBRE PISOS</t>
  </si>
  <si>
    <t xml:space="preserve">19.4.1</t>
  </si>
  <si>
    <t xml:space="preserve">Pintura com tinta à base de resinas acrílicas, marcas de referência Suvinil, Coral ou Metalatex, sobre piso de concreto, a duas demãos</t>
  </si>
  <si>
    <t xml:space="preserve">19.5</t>
  </si>
  <si>
    <t xml:space="preserve">SOBRE FACAHDAS E MUROS</t>
  </si>
  <si>
    <t xml:space="preserve">19.5.1</t>
  </si>
  <si>
    <t xml:space="preserve">19.5.2</t>
  </si>
  <si>
    <t xml:space="preserve">Pintura com tinta acrílica textura cor Broto de Bambu, Suvinil, Coral ou Metalatex, inclusive selador acrílico, em paredes externas a três demãos</t>
  </si>
  <si>
    <t xml:space="preserve">SERVIÇOS COMPLEMENTARES EXTERNOS</t>
  </si>
  <si>
    <t xml:space="preserve">20.1</t>
  </si>
  <si>
    <t xml:space="preserve">PAVIMENTAÇÃO</t>
  </si>
  <si>
    <t xml:space="preserve">20.1.1</t>
  </si>
  <si>
    <t xml:space="preserve">Meio-fio de concreto pré-moldado com dimensões de 15x12x30x100 cm , rejuntados com argamassa de cimento e areia no traço 1:3</t>
  </si>
  <si>
    <t xml:space="preserve">20.1.2</t>
  </si>
  <si>
    <t xml:space="preserve">Passeio de cimentado camurçado com argamassa de cimento e areia no traço 1:3 esp. 1.5cm, e lastro de concreto com 8cm de espessura, inclusive preparo de caixa</t>
  </si>
  <si>
    <t xml:space="preserve">20.1.3</t>
  </si>
  <si>
    <t xml:space="preserve">Fornecimento e assentamento de ladrilho hidráulico pastilhado, vermelho, dim. 20x20 cm, esp. 1.5cm, assentado com pasta de cimento colante, exclusive regularização e lastro</t>
  </si>
  <si>
    <t xml:space="preserve">20.1.4</t>
  </si>
  <si>
    <t xml:space="preserve">Fornecimento e assentamento de ladrilho hidráulico ranhurado, vermelho, dim. 20x20 cm, esp. 1.5cm, assentado com pasta de cimento colante, exclusive regularização e lastro</t>
  </si>
  <si>
    <t xml:space="preserve">20.2.5</t>
  </si>
  <si>
    <t xml:space="preserve">Bloco de concreto para piso permeável drenante</t>
  </si>
  <si>
    <t xml:space="preserve">20.3</t>
  </si>
  <si>
    <t xml:space="preserve">PAISAGISMO</t>
  </si>
  <si>
    <t xml:space="preserve">20.3.1</t>
  </si>
  <si>
    <t xml:space="preserve">Fornecimento e plantio de grama em placas tipo esmeralda, inclusive fornecimento de terra vegetal</t>
  </si>
  <si>
    <t xml:space="preserve">20.4</t>
  </si>
  <si>
    <t xml:space="preserve">TRATAMENTO, CONSERVAÇÃO E LIMPEZA</t>
  </si>
  <si>
    <t xml:space="preserve">20.4.1</t>
  </si>
  <si>
    <t xml:space="preserve">Limpeza de pisos e revestimentos cerâmicos</t>
  </si>
  <si>
    <t xml:space="preserve">20.5</t>
  </si>
  <si>
    <t xml:space="preserve">DIVERSOS EXTERNOS</t>
  </si>
  <si>
    <t xml:space="preserve">20.5.1</t>
  </si>
  <si>
    <t xml:space="preserve">Bicicletário em tubo de ferro galvanizado 1" e ferro liso 1/2", inclusive pintura, conforme projeto padrão SEDU</t>
  </si>
  <si>
    <t xml:space="preserve">20.5.2</t>
  </si>
  <si>
    <t xml:space="preserve">Guarda-corpo em aço inox D = 1 1/2", com subdivisões em tubo de aço inox D = 1/2", h = 1,05 m - com corrimão duplo de tubo de aço inox D = 1 1/2"</t>
  </si>
  <si>
    <t xml:space="preserve">20.5.3</t>
  </si>
  <si>
    <t xml:space="preserve">Corrimão duplo em tubo de aço inox D = 1 1/2" - fixado em alvenaria</t>
  </si>
  <si>
    <t xml:space="preserve">20.5.4</t>
  </si>
  <si>
    <t xml:space="preserve">Corrimão em aço inox ø=1 1/2", duplo, h=90cm - Fixado no piso</t>
  </si>
  <si>
    <t xml:space="preserve">20.5.5</t>
  </si>
  <si>
    <t xml:space="preserve">Fornecimento e assentamento de tubo em aço inox 1 1/2"</t>
  </si>
  <si>
    <t xml:space="preserve">20.5.6</t>
  </si>
  <si>
    <t xml:space="preserve">Conjunto de 03 mastros, para bandeira, em tubo de ferro galvanizado, 2 com 5,00m de altura e 1 com 5,50m de altura, nos diâmetros de 4",  inclusive base de concreto, conf. detalhe de projeto</t>
  </si>
  <si>
    <t xml:space="preserve">SERVIÇOS COMPLEMENTARES INTERNOS</t>
  </si>
  <si>
    <t xml:space="preserve">21.1</t>
  </si>
  <si>
    <t xml:space="preserve">DIVERSOS INTERNOS</t>
  </si>
  <si>
    <t xml:space="preserve">21.1.1</t>
  </si>
  <si>
    <t xml:space="preserve">Alçapão de visita ao barrilete de chapa de madeira de lei medindo 60x60cm, inclusive dobradiça, marco, alizar e fechadura, emassamento e pintura</t>
  </si>
  <si>
    <t xml:space="preserve">21.1.2</t>
  </si>
  <si>
    <t xml:space="preserve">21.1.3</t>
  </si>
  <si>
    <t xml:space="preserve">21.1.4</t>
  </si>
  <si>
    <t xml:space="preserve">Guarda-corpo em aço inox D = 1 1/2", com subdivisões em tubo de aço inox D = 1/2", h = 1,05 m</t>
  </si>
  <si>
    <t xml:space="preserve">21.1.5</t>
  </si>
  <si>
    <t xml:space="preserve">Guarda-corpo em aço inox D = 1 1/2", com subdivisões em tubo de aço inox D = 1/2", h = 1,05 m e fechamento em vidro temperado 10mm</t>
  </si>
  <si>
    <t xml:space="preserve">VALOR TOTAL DO CONTRATO </t>
  </si>
  <si>
    <t xml:space="preserve">POSIÇÃO FÍSICA DO CONTRATO</t>
  </si>
  <si>
    <t xml:space="preserve">POSIÇÃO FINANCEIRA DO CONTRATO</t>
  </si>
  <si>
    <t xml:space="preserve">% </t>
  </si>
  <si>
    <t xml:space="preserve">% ACUMULADO           </t>
  </si>
  <si>
    <t xml:space="preserve">ACUMULADO           </t>
  </si>
  <si>
    <t xml:space="preserve">% SALDO                  </t>
  </si>
  <si>
    <t xml:space="preserve">SALDO                     </t>
  </si>
  <si>
    <t xml:space="preserve">RAYAN SANTIAGO DA SILVA</t>
  </si>
  <si>
    <t xml:space="preserve">ENGENHEIRO CIVIL CREA ES 46103/D</t>
  </si>
  <si>
    <t xml:space="preserve">CONSTRUÇÃO DA SEDE MUNICIPAL</t>
  </si>
  <si>
    <t xml:space="preserve">MEMORIA DE CÁLCULO DA TERCEIRA MEDIÇÃO</t>
  </si>
  <si>
    <t xml:space="preserve">1.1</t>
  </si>
  <si>
    <t xml:space="preserve">Equipe topográfica para marcação da cota e locação da obra Dia: 07/03, 09/03, 10/03 e 13/03:0,133 Saldo planilha=0,09</t>
  </si>
  <si>
    <t xml:space="preserve">Para critério do espaçamento da escavação, usou-se o “Roteiro para procedimentos de levantamentos de serviços de obras civis para orçamentos sistema LABOR/ITUFES – IOPES”, sistema de referência do item em questão.</t>
  </si>
  <si>
    <t xml:space="preserve">Para construção de uma fundação ou vala de largura B, comprimento L e profundidade H, a escavação deve conter uma folga de 20 cm para cada lado e 10cm na profundidade para garantir trabalhabilidade, Logo:
                       Vescavação = (B+40 cm) x (L+40 cm) x (H+10 cm)</t>
  </si>
  <si>
    <t xml:space="preserve">Esse procedimento é utilizado no caso de fundações e caixas de pequena profundidade.
Quando a escavação tiver profundidade e forma onde os 20 cm para cada lado não for suficiente, em termos de trabalhabilidade, deve-se aumentar esse valor, até que se torne possível o trabalho. Na medida do possível as figuras sólidas são decompostas em figuras simples, tais como
paralelepípedos ou prismas.                                   </t>
  </si>
  <si>
    <t xml:space="preserve">Sendo assim, para os blocos de 60x60m, foi adotado a recomendação do Roteiro apresentado, uma vez que as caixas são pequena.</t>
  </si>
  <si>
    <t xml:space="preserve">Com relação as caixas maiores, A NBR 9061, que dispõe do seguinte: “Para trabalhos em cavas de fundação que devem ser pisadas por pessoas, é indispensável que haja espaço de trabalho com no mínimo 0,50m de largura”. No entanto, para melhor escoramento das caixas, foi necessário a escavação de 0,8m além das dimensões das caixas.</t>
  </si>
  <si>
    <t xml:space="preserve">ELEMENTO</t>
  </si>
  <si>
    <t xml:space="preserve">Largura (m)</t>
  </si>
  <si>
    <t xml:space="preserve">Comprimento (m)</t>
  </si>
  <si>
    <t xml:space="preserve">Profundidade (m)</t>
  </si>
  <si>
    <t xml:space="preserve">Volume (m³)</t>
  </si>
  <si>
    <t xml:space="preserve">BPC1</t>
  </si>
  <si>
    <t xml:space="preserve">BPC2</t>
  </si>
  <si>
    <t xml:space="preserve">BPC3</t>
  </si>
  <si>
    <t xml:space="preserve">BPC4</t>
  </si>
  <si>
    <t xml:space="preserve">BPC5</t>
  </si>
  <si>
    <t xml:space="preserve">BPC6</t>
  </si>
  <si>
    <t xml:space="preserve">BPC7</t>
  </si>
  <si>
    <t xml:space="preserve">BPC8</t>
  </si>
  <si>
    <t xml:space="preserve">BPC9</t>
  </si>
  <si>
    <t xml:space="preserve">BPC10</t>
  </si>
  <si>
    <t xml:space="preserve">BPC11</t>
  </si>
  <si>
    <t xml:space="preserve">BPC12</t>
  </si>
  <si>
    <t xml:space="preserve">BPC13</t>
  </si>
  <si>
    <t xml:space="preserve">BPC14</t>
  </si>
  <si>
    <t xml:space="preserve">BPC15</t>
  </si>
  <si>
    <t xml:space="preserve">BPC16</t>
  </si>
  <si>
    <t xml:space="preserve">BPC17</t>
  </si>
  <si>
    <t xml:space="preserve">BPC18</t>
  </si>
  <si>
    <t xml:space="preserve">BPC19</t>
  </si>
  <si>
    <t xml:space="preserve">BPC20</t>
  </si>
  <si>
    <t xml:space="preserve">BPC21</t>
  </si>
  <si>
    <t xml:space="preserve">BPC22</t>
  </si>
  <si>
    <t xml:space="preserve">BPC23</t>
  </si>
  <si>
    <t xml:space="preserve">BPC24</t>
  </si>
  <si>
    <t xml:space="preserve">B2</t>
  </si>
  <si>
    <t xml:space="preserve">B3</t>
  </si>
  <si>
    <t xml:space="preserve">B4</t>
  </si>
  <si>
    <t xml:space="preserve">B5</t>
  </si>
  <si>
    <t xml:space="preserve">B6</t>
  </si>
  <si>
    <t xml:space="preserve">B8</t>
  </si>
  <si>
    <t xml:space="preserve">B9</t>
  </si>
  <si>
    <t xml:space="preserve">B10</t>
  </si>
  <si>
    <t xml:space="preserve">B12 e B21</t>
  </si>
  <si>
    <t xml:space="preserve">B13 e B23</t>
  </si>
  <si>
    <t xml:space="preserve">B14 e B24</t>
  </si>
  <si>
    <t xml:space="preserve">B15</t>
  </si>
  <si>
    <t xml:space="preserve">B16, B17, B18 e B19 (elevador)</t>
  </si>
  <si>
    <t xml:space="preserve">B20</t>
  </si>
  <si>
    <t xml:space="preserve">B22</t>
  </si>
  <si>
    <t xml:space="preserve">B25</t>
  </si>
  <si>
    <t xml:space="preserve">B28</t>
  </si>
  <si>
    <t xml:space="preserve">B29</t>
  </si>
  <si>
    <t xml:space="preserve">B30</t>
  </si>
  <si>
    <t xml:space="preserve">B31</t>
  </si>
  <si>
    <t xml:space="preserve">B32</t>
  </si>
  <si>
    <t xml:space="preserve">B35, V6, V8, V9 (elevador)</t>
  </si>
  <si>
    <t xml:space="preserve">B33</t>
  </si>
  <si>
    <t xml:space="preserve">B34</t>
  </si>
  <si>
    <t xml:space="preserve">B35</t>
  </si>
  <si>
    <t xml:space="preserve">B36</t>
  </si>
  <si>
    <t xml:space="preserve">B37</t>
  </si>
  <si>
    <t xml:space="preserve">B38</t>
  </si>
  <si>
    <t xml:space="preserve">C1</t>
  </si>
  <si>
    <t xml:space="preserve">C2</t>
  </si>
  <si>
    <t xml:space="preserve">C3</t>
  </si>
  <si>
    <t xml:space="preserve">C4</t>
  </si>
  <si>
    <t xml:space="preserve">C5</t>
  </si>
  <si>
    <t xml:space="preserve">C6</t>
  </si>
  <si>
    <t xml:space="preserve">C7</t>
  </si>
  <si>
    <t xml:space="preserve">C8</t>
  </si>
  <si>
    <t xml:space="preserve">C9</t>
  </si>
  <si>
    <t xml:space="preserve">C10</t>
  </si>
  <si>
    <t xml:space="preserve">C11</t>
  </si>
  <si>
    <t xml:space="preserve">C12</t>
  </si>
  <si>
    <t xml:space="preserve">C13</t>
  </si>
  <si>
    <t xml:space="preserve">C14</t>
  </si>
  <si>
    <t xml:space="preserve">C15</t>
  </si>
  <si>
    <t xml:space="preserve">C16</t>
  </si>
  <si>
    <t xml:space="preserve">C17</t>
  </si>
  <si>
    <t xml:space="preserve">C18</t>
  </si>
  <si>
    <t xml:space="preserve">C20</t>
  </si>
  <si>
    <t xml:space="preserve">C21</t>
  </si>
  <si>
    <t xml:space="preserve">C23</t>
  </si>
  <si>
    <t xml:space="preserve">C25</t>
  </si>
  <si>
    <t xml:space="preserve">C26</t>
  </si>
  <si>
    <t xml:space="preserve">C27</t>
  </si>
  <si>
    <t xml:space="preserve">C28</t>
  </si>
  <si>
    <t xml:space="preserve">V5</t>
  </si>
  <si>
    <t xml:space="preserve">V7</t>
  </si>
  <si>
    <t xml:space="preserve">V8</t>
  </si>
  <si>
    <t xml:space="preserve">V10</t>
  </si>
  <si>
    <t xml:space="preserve">V11</t>
  </si>
  <si>
    <t xml:space="preserve">CORT 1 (divisa)</t>
  </si>
  <si>
    <t xml:space="preserve">CORT 1 (frente)</t>
  </si>
  <si>
    <t xml:space="preserve">CORT 1 (fundos)</t>
  </si>
  <si>
    <t xml:space="preserve">CORT 2</t>
  </si>
  <si>
    <t xml:space="preserve">CORT 3</t>
  </si>
  <si>
    <t xml:space="preserve">CORT 4</t>
  </si>
  <si>
    <t xml:space="preserve">Local</t>
  </si>
  <si>
    <t xml:space="preserve">Empolamento</t>
  </si>
  <si>
    <t xml:space="preserve">Total (m³)</t>
  </si>
  <si>
    <t xml:space="preserve">Escavação dos blocos, cortina e cintas</t>
  </si>
  <si>
    <t xml:space="preserve">Estacas 26, 27, 28, 29, 30, 31, 46, 47, 48, 49, 51, 52= 12 unidade</t>
  </si>
  <si>
    <t xml:space="preserve">Qtd.</t>
  </si>
  <si>
    <t xml:space="preserve">P (m)</t>
  </si>
  <si>
    <t xml:space="preserve">h (m)</t>
  </si>
  <si>
    <t xml:space="preserve">Cortina 1 (Frentel)</t>
  </si>
  <si>
    <t xml:space="preserve">Cortina 1 (Frente) - sapata</t>
  </si>
  <si>
    <t xml:space="preserve">Cortina 1 (Frente) – sapata (sobreposição)</t>
  </si>
  <si>
    <t xml:space="preserve">Cortina 2</t>
  </si>
  <si>
    <t xml:space="preserve">Cortina 2 - Sapata</t>
  </si>
  <si>
    <t xml:space="preserve">Blocos 1 estaca com sobreposição na cortina: BPC 14 ao BPC21, BPC1 ao BPC6, B2, B31, B35, B39</t>
  </si>
  <si>
    <t xml:space="preserve">Blocos 1 estaca: BPC7, BPC8</t>
  </si>
  <si>
    <t xml:space="preserve">Blocos 2 estacas: B36, B37, B38 </t>
  </si>
  <si>
    <t xml:space="preserve">Blocos 2 estacas: B28, B29, B32, B33</t>
  </si>
  <si>
    <t xml:space="preserve">Blocos 3 estacas: B30 e B34</t>
  </si>
  <si>
    <t xml:space="preserve">Bloco 4 estacas:B5,  B6</t>
  </si>
  <si>
    <t xml:space="preserve">Bloco 4 estacas:B4,  B12 e B21</t>
  </si>
  <si>
    <t xml:space="preserve">Pilares: P2, P39, P35</t>
  </si>
  <si>
    <t xml:space="preserve">Vigas / Cintas</t>
  </si>
  <si>
    <t xml:space="preserve">V6 - (lado externo poço elevador)</t>
  </si>
  <si>
    <t xml:space="preserve">V8 - (lado externo poço elevador)</t>
  </si>
  <si>
    <t xml:space="preserve">V9 - (lado externo poço elevador)</t>
  </si>
  <si>
    <t xml:space="preserve">C (m)</t>
  </si>
  <si>
    <t xml:space="preserve">l (m)</t>
  </si>
  <si>
    <t xml:space="preserve">Cortina 1 - sapata</t>
  </si>
  <si>
    <t xml:space="preserve">Cortina 1 </t>
  </si>
  <si>
    <t xml:space="preserve">Cortina 2 -sapata</t>
  </si>
  <si>
    <t xml:space="preserve">Cortina 2 </t>
  </si>
  <si>
    <t xml:space="preserve">Blocos 1 estaca com sobreposição na cortina: BPC 16 ao BPC21, BPC1 ao BPC6, B2, B39</t>
  </si>
  <si>
    <t xml:space="preserve">BPC7 e BPC8</t>
  </si>
  <si>
    <t xml:space="preserve">Área</t>
  </si>
  <si>
    <t xml:space="preserve">Cortina 1 (Frente)</t>
  </si>
  <si>
    <t xml:space="preserve">Área da cortina sobreposta no bloco: BPC 14 ao BPC21, BPC1 ao BPC6, B2, B31, B35, B39</t>
  </si>
  <si>
    <t xml:space="preserve">Blocos 1 estaca: BPC 14 ao BPC21, BPC1 ao BPC8, B2, B31, B35, B39, B17, B19</t>
  </si>
  <si>
    <t xml:space="preserve">Bloco 4 estacas: B5, B6</t>
  </si>
  <si>
    <t xml:space="preserve">Vigas e Cintas</t>
  </si>
  <si>
    <t xml:space="preserve">V6</t>
  </si>
  <si>
    <t xml:space="preserve">V9</t>
  </si>
  <si>
    <t xml:space="preserve">Qtd. Barras</t>
  </si>
  <si>
    <t xml:space="preserve">Peso (kg/m)</t>
  </si>
  <si>
    <t xml:space="preserve">Total (kg)</t>
  </si>
  <si>
    <t xml:space="preserve">Aranque Pilares</t>
  </si>
  <si>
    <t xml:space="preserve">P2 - (N1 - d=5,0mm)</t>
  </si>
  <si>
    <t xml:space="preserve">P2 - (N2 - d=5,0mm)</t>
  </si>
  <si>
    <t xml:space="preserve">P4 - (N1 - d=5,0mm)</t>
  </si>
  <si>
    <t xml:space="preserve">P4 - (N2 - d=5,0mm)</t>
  </si>
  <si>
    <t xml:space="preserve">P5 - (N1 - d=5,0mm)</t>
  </si>
  <si>
    <t xml:space="preserve">P5 - (N2 - d=5,0mm)</t>
  </si>
  <si>
    <t xml:space="preserve">P6 - (N4 - d=5,00mm)</t>
  </si>
  <si>
    <t xml:space="preserve">P6 - (N5 - d=5,00mm)</t>
  </si>
  <si>
    <t xml:space="preserve">P12 - (N1 - d=5,00mm)</t>
  </si>
  <si>
    <t xml:space="preserve">P12 - (N2 - d=5,00mm)</t>
  </si>
  <si>
    <t xml:space="preserve">P16, P18 - (N1 - d=5,00mm)</t>
  </si>
  <si>
    <t xml:space="preserve">P17, P19 - (N1 - d=5,00mm)</t>
  </si>
  <si>
    <t xml:space="preserve">P21 - (N1 - d=5,0mm)</t>
  </si>
  <si>
    <t xml:space="preserve">P21 - (N2 - d=5,0mm)</t>
  </si>
  <si>
    <t xml:space="preserve">P39 - (N3 - d=5,0mm)</t>
  </si>
  <si>
    <t xml:space="preserve">P39 - (N4 - d=5,0mm)</t>
  </si>
  <si>
    <t xml:space="preserve">P39 - (N5 - d=5,0mm)</t>
  </si>
  <si>
    <t xml:space="preserve">PC1, PC2, PC3, PC4, PC5, PC6 - (N3 - d=5,0mm)</t>
  </si>
  <si>
    <t xml:space="preserve">PC1, PC2, PC3, PC4, PC5, PC6 - (N4 - d=5,0mm)</t>
  </si>
  <si>
    <t xml:space="preserve">P35 - (N3 - d=5,0mm)</t>
  </si>
  <si>
    <t xml:space="preserve">P35 - (N4 - d=5,0mm)</t>
  </si>
  <si>
    <t xml:space="preserve">Cortina 1  - (N1 - d=8,00mm)</t>
  </si>
  <si>
    <t xml:space="preserve">Cortina 1  - (N4 - d=8,00mm)</t>
  </si>
  <si>
    <t xml:space="preserve">Cortina 1  - (N6 - d=8,00mm)</t>
  </si>
  <si>
    <t xml:space="preserve">Cortina 2  - (N3 - d=8,00mm)</t>
  </si>
  <si>
    <t xml:space="preserve">Blocos 1 estaca: BPC 14 ao BPC21, BPC1 ao BPC8, B2, B31, B35, B39, B17, B19 - (N2 - d=10mm)</t>
  </si>
  <si>
    <t xml:space="preserve">Blocos 2 estacas: B18, B36, B37, B38 - (N4 - d=8,00mm)</t>
  </si>
  <si>
    <t xml:space="preserve">Blocos 2 estacas: B37, B38 - (N3 - d=10mm)</t>
  </si>
  <si>
    <t xml:space="preserve">Blocos 2 estacas: B28, B29, B32, B33 - (N4 - d=8,00 mm)</t>
  </si>
  <si>
    <t xml:space="preserve">Blocos 2 estacas: B28, B29, B32, B33 - (N3 - d=10mm)</t>
  </si>
  <si>
    <t xml:space="preserve">Blocos 3 estacas: B30 e B34 - (N1 - d=6,30mm)</t>
  </si>
  <si>
    <t xml:space="preserve">Blocos 3 estacas: B30 e B34 - (N2 - d=6,30mm)</t>
  </si>
  <si>
    <t xml:space="preserve">Blocos 3 estacas: B30 e B34 - (N3 - d=8,00mm)</t>
  </si>
  <si>
    <t xml:space="preserve">Blocos 4 estacas: B5, B6 - (N3 - d=8,00mm)</t>
  </si>
  <si>
    <t xml:space="preserve">Blocos 4 estacas: B4, B12, B21 - (N2 - d=8,00mm)</t>
  </si>
  <si>
    <t xml:space="preserve">V5 - (N3 - d=6,30mm)</t>
  </si>
  <si>
    <t xml:space="preserve">V7 - (N3 - d=6,30mm)</t>
  </si>
  <si>
    <t xml:space="preserve">V10 - (N3 - d=6,30mm)</t>
  </si>
  <si>
    <t xml:space="preserve">V11 - (N3 - d=6,30mm)</t>
  </si>
  <si>
    <t xml:space="preserve">C9 - (N3 - d=6,30mm)</t>
  </si>
  <si>
    <t xml:space="preserve">C10 - (N3 - d=6,30mm)</t>
  </si>
  <si>
    <t xml:space="preserve">C11 - (N3 - d=6,30mm)</t>
  </si>
  <si>
    <t xml:space="preserve">C12 - (N3 - d=6,30mm)</t>
  </si>
  <si>
    <t xml:space="preserve">C13 - (N3 - d=6,30mm)</t>
  </si>
  <si>
    <t xml:space="preserve">C17 - (N3 - d=6,30mm)</t>
  </si>
  <si>
    <t xml:space="preserve">C21 - (N3 - d=6,30mm)</t>
  </si>
  <si>
    <t xml:space="preserve">C25 - (N3 - d=6,30mm)</t>
  </si>
  <si>
    <t xml:space="preserve">C28 - (N3 - d=6,30mm)</t>
  </si>
  <si>
    <t xml:space="preserve">Cortina 1  - (N2 - d=12,50mm)</t>
  </si>
  <si>
    <t xml:space="preserve">Cortina 1  - (N3 - d=16,00mm)</t>
  </si>
  <si>
    <t xml:space="preserve">Cortina 2  - (N4 - d=12,50mm)</t>
  </si>
  <si>
    <t xml:space="preserve">Cortina 2  - (N5 - d=12,50mm)</t>
  </si>
  <si>
    <t xml:space="preserve">Cortina 2  - (N2 - d=20,00mm)</t>
  </si>
  <si>
    <t xml:space="preserve">Blocos 1 estaca: BPC 14 ao BPC21, BPC1 ao BPC8, B2, B31, B35, B39, B17, B19 - (N1 - d=12,50mm)</t>
  </si>
  <si>
    <t xml:space="preserve">Blocos 2 estacas: B36, B37, B38 - (N2 - d=12,50mm)</t>
  </si>
  <si>
    <t xml:space="preserve">Blocos 2 estacas: B36, B37, B38 - (N1 - d=16,00mm)</t>
  </si>
  <si>
    <t xml:space="preserve">Blocos 2 estacas: B28, B29, B32, B33 - (N2 - d=12,50mm)</t>
  </si>
  <si>
    <t xml:space="preserve">Blocos 2 estacas: B28, B29, B32, B33 - (N1 - d=16,00mm)</t>
  </si>
  <si>
    <t xml:space="preserve">Blocos 3 estacas: B30 e B34 - (N4 - d=12,50mm)</t>
  </si>
  <si>
    <t xml:space="preserve">Blocos 4 estacas: B5,B6 - (N1 - d=12,50mm)</t>
  </si>
  <si>
    <t xml:space="preserve">Blocos 4 estacas: B5, B6 - (N2 - d=20,00mm)</t>
  </si>
  <si>
    <t xml:space="preserve">Blocos 4 estacas: B4, B12, B21 - (N2 - d=16,00mm)</t>
  </si>
  <si>
    <t xml:space="preserve">P2 - (N3 - d=12,50mm)</t>
  </si>
  <si>
    <t xml:space="preserve">P4 - (N3 - d=12,50mm)</t>
  </si>
  <si>
    <t xml:space="preserve">P5 - (N4 - d=12,50mm)</t>
  </si>
  <si>
    <t xml:space="preserve">P6 - (N6 - d=12,50mm)</t>
  </si>
  <si>
    <t xml:space="preserve">P12 - (N3 - d=12,50mm)</t>
  </si>
  <si>
    <t xml:space="preserve">P16, P18 - (N2 - d=16,00mm)</t>
  </si>
  <si>
    <t xml:space="preserve">P17, P19 - (N2 - d=12,50mm)</t>
  </si>
  <si>
    <t xml:space="preserve">P21 - (N3 - d=12,50mm)</t>
  </si>
  <si>
    <t xml:space="preserve">P28, P29 - (N3 -d=12,5mm)</t>
  </si>
  <si>
    <t xml:space="preserve">P30 - (N3 -d=12,5mm)</t>
  </si>
  <si>
    <t xml:space="preserve">P32, P33 (N2 - d=12,50mm)</t>
  </si>
  <si>
    <t xml:space="preserve">P36, P37, P38 (N2 - d=16,00mm)</t>
  </si>
  <si>
    <t xml:space="preserve">P39 - (N2 - d=12,50mm)</t>
  </si>
  <si>
    <t xml:space="preserve">PC1, PC2, PC3, PC4, PC5, PC6 - (N2 - d=12,50mm)</t>
  </si>
  <si>
    <t xml:space="preserve">P35 - (N2 - d=12,5mm)</t>
  </si>
  <si>
    <t xml:space="preserve">Pilares</t>
  </si>
  <si>
    <t xml:space="preserve">P2 - (N4 - d=12,50mm)</t>
  </si>
  <si>
    <t xml:space="preserve">P39 - (N1 - d=12,50mm)</t>
  </si>
  <si>
    <t xml:space="preserve">PC1, PC2, PC3, PC4, PC5, PC6 - (N1 - d=12,50mm)</t>
  </si>
  <si>
    <t xml:space="preserve">P35 - (N1 - d=12,5mm)</t>
  </si>
  <si>
    <t xml:space="preserve">V5 - (N1 - d=12,5mm)</t>
  </si>
  <si>
    <t xml:space="preserve">V5 - (N2 - d=12,5mm)</t>
  </si>
  <si>
    <t xml:space="preserve">V7 - (N1 - d=12,5mm)</t>
  </si>
  <si>
    <t xml:space="preserve">V7 - (N2 - d=12,5mm)</t>
  </si>
  <si>
    <t xml:space="preserve">V10 - (N1 - d=12,5mm)</t>
  </si>
  <si>
    <t xml:space="preserve">V10 - (N2 - d=12,5mm)</t>
  </si>
  <si>
    <t xml:space="preserve">V11 - (N1 - d=12,5mm)</t>
  </si>
  <si>
    <t xml:space="preserve">V11 - (N2 - d=12,5mm)</t>
  </si>
  <si>
    <t xml:space="preserve">C9 - (N1 - d=12,50mm)</t>
  </si>
  <si>
    <t xml:space="preserve">C9- (N2 - d=12,50mm)</t>
  </si>
  <si>
    <t xml:space="preserve">C10 - (N1 - d=12,50mm)</t>
  </si>
  <si>
    <t xml:space="preserve">C10- (N2 - d=12,50mm)</t>
  </si>
  <si>
    <t xml:space="preserve">C11 - (N1 - d=12,50mm)</t>
  </si>
  <si>
    <t xml:space="preserve">C11- (N2 - d=12,50mm)</t>
  </si>
  <si>
    <t xml:space="preserve">C12 - (N1 - d=12,50mm)</t>
  </si>
  <si>
    <t xml:space="preserve">C12- (N2 - d=12,50mm)</t>
  </si>
  <si>
    <t xml:space="preserve">C13 - (N1 - d=12,50mm)</t>
  </si>
  <si>
    <t xml:space="preserve">C13- (N2 - d=12,50mm)</t>
  </si>
  <si>
    <t xml:space="preserve">C17 - (N1 - d=12,50mm)</t>
  </si>
  <si>
    <t xml:space="preserve">C17- (N2 - d=12,50mm)</t>
  </si>
  <si>
    <t xml:space="preserve">C21 - (N1 - d=12,50mm)</t>
  </si>
  <si>
    <t xml:space="preserve">C21- (N2 - d=12,50mm)</t>
  </si>
  <si>
    <t xml:space="preserve">C25 - (N1 - d=12,50mm)</t>
  </si>
  <si>
    <t xml:space="preserve">C25- (N2 - d=12,50mm)</t>
  </si>
  <si>
    <t xml:space="preserve">C28 - (N1 - d=12,50mm)</t>
  </si>
  <si>
    <t xml:space="preserve">C28- (N2 - d=12,50mm)</t>
  </si>
  <si>
    <t xml:space="preserve">Total (Unds)</t>
  </si>
  <si>
    <t xml:space="preserve">Elevador privativo</t>
  </si>
</sst>
</file>

<file path=xl/styles.xml><?xml version="1.0" encoding="utf-8"?>
<styleSheet xmlns="http://schemas.openxmlformats.org/spreadsheetml/2006/main">
  <numFmts count="12">
    <numFmt numFmtId="164" formatCode="General"/>
    <numFmt numFmtId="165" formatCode="_-&quot;R$ &quot;* #,##0.00_-;&quot;-R$ &quot;* #,##0.00_-;_-&quot;R$ &quot;* \-??_-;_-@_-"/>
    <numFmt numFmtId="166" formatCode="_(* #,##0.00_);_(* \(#,##0.00\);_(* \-??_);_(@_)"/>
    <numFmt numFmtId="167" formatCode="_-* #,##0.00_-;\-* #,##0.00_-;_-* \-??_-;_-@_-"/>
    <numFmt numFmtId="168" formatCode="General"/>
    <numFmt numFmtId="169" formatCode="0.00"/>
    <numFmt numFmtId="170" formatCode="d/m/yyyy"/>
    <numFmt numFmtId="171" formatCode="&quot;R$ &quot;#,##0.00"/>
    <numFmt numFmtId="172" formatCode="0.00%"/>
    <numFmt numFmtId="173" formatCode="[$R$-416]\ #,##0.00;[RED]\-[$R$-416]\ #,##0.00"/>
    <numFmt numFmtId="174" formatCode="#,##0.00"/>
    <numFmt numFmtId="175" formatCode="0.000000"/>
  </numFmts>
  <fonts count="21">
    <font>
      <sz val="11"/>
      <color rgb="FF000000"/>
      <name val="Calibri"/>
      <family val="2"/>
      <charset val="1"/>
    </font>
    <font>
      <sz val="10"/>
      <name val="Arial"/>
      <family val="0"/>
    </font>
    <font>
      <sz val="10"/>
      <name val="Arial"/>
      <family val="0"/>
    </font>
    <font>
      <sz val="10"/>
      <name val="Arial"/>
      <family val="0"/>
    </font>
    <font>
      <sz val="10"/>
      <name val="Arial"/>
      <family val="2"/>
      <charset val="1"/>
    </font>
    <font>
      <sz val="10"/>
      <name val="Arial"/>
      <family val="0"/>
      <charset val="1"/>
    </font>
    <font>
      <b val="true"/>
      <sz val="11"/>
      <name val="Arial"/>
      <family val="2"/>
      <charset val="1"/>
    </font>
    <font>
      <sz val="11"/>
      <color rgb="FF000000"/>
      <name val="Arial"/>
      <family val="2"/>
      <charset val="1"/>
    </font>
    <font>
      <b val="true"/>
      <sz val="10"/>
      <name val="Arial"/>
      <family val="2"/>
      <charset val="1"/>
    </font>
    <font>
      <sz val="11"/>
      <name val="Arial"/>
      <family val="2"/>
      <charset val="1"/>
    </font>
    <font>
      <b val="true"/>
      <sz val="10"/>
      <color rgb="FF000000"/>
      <name val="Arial"/>
      <family val="2"/>
      <charset val="1"/>
    </font>
    <font>
      <b val="true"/>
      <sz val="10"/>
      <color rgb="FFFF0000"/>
      <name val="Arial"/>
      <family val="2"/>
      <charset val="1"/>
    </font>
    <font>
      <sz val="12"/>
      <color rgb="FF000000"/>
      <name val="Calibri"/>
      <family val="2"/>
      <charset val="1"/>
    </font>
    <font>
      <sz val="10"/>
      <color rgb="FF000000"/>
      <name val="Arial"/>
      <family val="2"/>
      <charset val="1"/>
    </font>
    <font>
      <sz val="9"/>
      <name val="Arial"/>
      <family val="2"/>
      <charset val="1"/>
    </font>
    <font>
      <sz val="9"/>
      <color rgb="FF000000"/>
      <name val="Calibri"/>
      <family val="2"/>
      <charset val="1"/>
    </font>
    <font>
      <b val="true"/>
      <sz val="12"/>
      <color rgb="FF000000"/>
      <name val="Arial"/>
      <family val="2"/>
      <charset val="1"/>
    </font>
    <font>
      <b val="true"/>
      <sz val="11"/>
      <color rgb="FF000000"/>
      <name val="Arial"/>
      <family val="2"/>
      <charset val="1"/>
    </font>
    <font>
      <b val="true"/>
      <sz val="9"/>
      <name val="Arial"/>
      <family val="2"/>
      <charset val="1"/>
    </font>
    <font>
      <sz val="9"/>
      <color rgb="FF000000"/>
      <name val="Arial"/>
      <family val="2"/>
      <charset val="1"/>
    </font>
    <font>
      <b val="true"/>
      <sz val="11"/>
      <color rgb="FF000000"/>
      <name val="Calibri"/>
      <family val="2"/>
      <charset val="1"/>
    </font>
  </fonts>
  <fills count="9">
    <fill>
      <patternFill patternType="none"/>
    </fill>
    <fill>
      <patternFill patternType="gray125"/>
    </fill>
    <fill>
      <patternFill patternType="solid">
        <fgColor rgb="FFA5A5A5"/>
        <bgColor rgb="FFAFABAB"/>
      </patternFill>
    </fill>
    <fill>
      <patternFill patternType="solid">
        <fgColor rgb="FFAFABAB"/>
        <bgColor rgb="FFA5A5A5"/>
      </patternFill>
    </fill>
    <fill>
      <patternFill patternType="solid">
        <fgColor rgb="FFEDEDED"/>
        <bgColor rgb="FFE7E6E6"/>
      </patternFill>
    </fill>
    <fill>
      <patternFill patternType="solid">
        <fgColor rgb="FFFFFFFF"/>
        <bgColor rgb="FFEDEDED"/>
      </patternFill>
    </fill>
    <fill>
      <patternFill patternType="solid">
        <fgColor rgb="FFC9C9C9"/>
        <bgColor rgb="FFCCCCFF"/>
      </patternFill>
    </fill>
    <fill>
      <patternFill patternType="solid">
        <fgColor rgb="FFE7E6E6"/>
        <bgColor rgb="FFEDEDED"/>
      </patternFill>
    </fill>
    <fill>
      <patternFill patternType="solid">
        <fgColor rgb="FFFFFF00"/>
        <bgColor rgb="FFFFFF00"/>
      </patternFill>
    </fill>
  </fills>
  <borders count="46">
    <border diagonalUp="false" diagonalDown="false">
      <left/>
      <right/>
      <top/>
      <bottom/>
      <diagonal/>
    </border>
    <border diagonalUp="false" diagonalDown="false">
      <left style="medium"/>
      <right/>
      <top style="medium"/>
      <bottom style="medium"/>
      <diagonal/>
    </border>
    <border diagonalUp="false" diagonalDown="false">
      <left/>
      <right style="medium"/>
      <top style="medium"/>
      <bottom style="medium"/>
      <diagonal/>
    </border>
    <border diagonalUp="false" diagonalDown="false">
      <left style="medium"/>
      <right style="medium"/>
      <top style="medium"/>
      <bottom style="medium"/>
      <diagonal/>
    </border>
    <border diagonalUp="false" diagonalDown="false">
      <left style="medium"/>
      <right/>
      <top/>
      <bottom style="thin"/>
      <diagonal/>
    </border>
    <border diagonalUp="false" diagonalDown="false">
      <left style="thin"/>
      <right/>
      <top/>
      <bottom style="thin"/>
      <diagonal/>
    </border>
    <border diagonalUp="false" diagonalDown="false">
      <left/>
      <right style="thin"/>
      <top/>
      <bottom/>
      <diagonal/>
    </border>
    <border diagonalUp="false" diagonalDown="false">
      <left style="thin"/>
      <right style="thin"/>
      <top/>
      <bottom/>
      <diagonal/>
    </border>
    <border diagonalUp="false" diagonalDown="false">
      <left/>
      <right style="thin"/>
      <top/>
      <bottom style="thin"/>
      <diagonal/>
    </border>
    <border diagonalUp="false" diagonalDown="false">
      <left style="thin"/>
      <right style="medium"/>
      <top/>
      <bottom style="thin"/>
      <diagonal/>
    </border>
    <border diagonalUp="false" diagonalDown="false">
      <left/>
      <right style="thin"/>
      <top style="thin"/>
      <bottom/>
      <diagonal/>
    </border>
    <border diagonalUp="false" diagonalDown="false">
      <left style="thin"/>
      <right style="medium"/>
      <top style="thin"/>
      <bottom/>
      <diagonal/>
    </border>
    <border diagonalUp="false" diagonalDown="false">
      <left style="medium"/>
      <right style="thin"/>
      <top style="thin"/>
      <bottom style="thin"/>
      <diagonal/>
    </border>
    <border diagonalUp="false" diagonalDown="false">
      <left/>
      <right/>
      <top style="medium"/>
      <bottom style="medium"/>
      <diagonal/>
    </border>
    <border diagonalUp="false" diagonalDown="false">
      <left/>
      <right style="thin"/>
      <top style="medium"/>
      <bottom/>
      <diagonal/>
    </border>
    <border diagonalUp="false" diagonalDown="false">
      <left style="thin"/>
      <right style="medium"/>
      <top style="medium"/>
      <bottom/>
      <diagonal/>
    </border>
    <border diagonalUp="false" diagonalDown="false">
      <left style="medium"/>
      <right/>
      <top style="thin"/>
      <bottom style="thin"/>
      <diagonal/>
    </border>
    <border diagonalUp="false" diagonalDown="false">
      <left style="medium"/>
      <right style="thin"/>
      <top style="medium"/>
      <bottom style="medium"/>
      <diagonal/>
    </border>
    <border diagonalUp="false" diagonalDown="false">
      <left style="thin"/>
      <right style="thin"/>
      <top style="thin"/>
      <bottom/>
      <diagonal/>
    </border>
    <border diagonalUp="false" diagonalDown="false">
      <left style="thin"/>
      <right/>
      <top style="thin"/>
      <bottom/>
      <diagonal/>
    </border>
    <border diagonalUp="false" diagonalDown="false">
      <left style="medium"/>
      <right style="medium"/>
      <top style="medium"/>
      <bottom style="thin"/>
      <diagonal/>
    </border>
    <border diagonalUp="false" diagonalDown="false">
      <left/>
      <right style="medium"/>
      <top/>
      <bottom style="thin"/>
      <diagonal/>
    </border>
    <border diagonalUp="false" diagonalDown="false">
      <left style="medium"/>
      <right style="thin"/>
      <top style="thin"/>
      <bottom/>
      <diagonal/>
    </border>
    <border diagonalUp="false" diagonalDown="false">
      <left style="thin"/>
      <right/>
      <top style="thin"/>
      <bottom style="thin"/>
      <diagonal/>
    </border>
    <border diagonalUp="false" diagonalDown="false">
      <left/>
      <right/>
      <top style="thin"/>
      <bottom style="thin"/>
      <diagonal/>
    </border>
    <border diagonalUp="false" diagonalDown="false">
      <left/>
      <right style="medium"/>
      <top style="thin"/>
      <bottom style="thin"/>
      <diagonal/>
    </border>
    <border diagonalUp="false" diagonalDown="false">
      <left style="medium"/>
      <right style="thin"/>
      <top/>
      <bottom style="thin"/>
      <diagonal/>
    </border>
    <border diagonalUp="false" diagonalDown="false">
      <left style="thin"/>
      <right style="thin"/>
      <top/>
      <bottom style="thin"/>
      <diagonal/>
    </border>
    <border diagonalUp="false" diagonalDown="false">
      <left style="thin"/>
      <right style="thin"/>
      <top style="thin"/>
      <bottom style="thin"/>
      <diagonal/>
    </border>
    <border diagonalUp="false" diagonalDown="false">
      <left style="medium"/>
      <right style="thin"/>
      <top style="thin"/>
      <bottom style="medium"/>
      <diagonal/>
    </border>
    <border diagonalUp="false" diagonalDown="false">
      <left style="thin"/>
      <right style="thin"/>
      <top style="thin"/>
      <bottom style="medium"/>
      <diagonal/>
    </border>
    <border diagonalUp="false" diagonalDown="false">
      <left style="thin"/>
      <right style="medium"/>
      <top style="thin"/>
      <bottom style="medium"/>
      <diagonal/>
    </border>
    <border diagonalUp="false" diagonalDown="false">
      <left/>
      <right style="thin"/>
      <top style="thin"/>
      <bottom style="medium"/>
      <diagonal/>
    </border>
    <border diagonalUp="false" diagonalDown="false">
      <left style="medium"/>
      <right style="medium"/>
      <top style="thin"/>
      <bottom style="thin"/>
      <diagonal/>
    </border>
    <border diagonalUp="false" diagonalDown="false">
      <left style="thin"/>
      <right style="medium"/>
      <top style="medium"/>
      <bottom style="medium"/>
      <diagonal/>
    </border>
    <border diagonalUp="false" diagonalDown="false">
      <left style="medium"/>
      <right/>
      <top/>
      <bottom/>
      <diagonal/>
    </border>
    <border diagonalUp="false" diagonalDown="false">
      <left/>
      <right style="thin"/>
      <top style="medium"/>
      <bottom style="medium"/>
      <diagonal/>
    </border>
    <border diagonalUp="false" diagonalDown="false">
      <left style="thin"/>
      <right style="thin"/>
      <top style="medium"/>
      <bottom style="medium"/>
      <diagonal/>
    </border>
    <border diagonalUp="false" diagonalDown="false">
      <left style="medium"/>
      <right style="thin"/>
      <top style="medium"/>
      <bottom style="thin"/>
      <diagonal/>
    </border>
    <border diagonalUp="false" diagonalDown="false">
      <left style="thin"/>
      <right style="thin"/>
      <top style="medium"/>
      <bottom style="thin"/>
      <diagonal/>
    </border>
    <border diagonalUp="false" diagonalDown="false">
      <left style="thin"/>
      <right style="medium"/>
      <top style="medium"/>
      <bottom style="thin"/>
      <diagonal/>
    </border>
    <border diagonalUp="false" diagonalDown="false">
      <left/>
      <right style="medium"/>
      <top/>
      <bottom/>
      <diagonal/>
    </border>
    <border diagonalUp="false" diagonalDown="false">
      <left/>
      <right/>
      <top style="thin"/>
      <bottom/>
      <diagonal/>
    </border>
    <border diagonalUp="false" diagonalDown="false">
      <left style="medium"/>
      <right/>
      <top/>
      <bottom style="medium"/>
      <diagonal/>
    </border>
    <border diagonalUp="false" diagonalDown="false">
      <left/>
      <right/>
      <top/>
      <bottom style="medium"/>
      <diagonal/>
    </border>
    <border diagonalUp="false" diagonalDown="false">
      <left/>
      <right style="medium"/>
      <top/>
      <bottom style="medium"/>
      <diagonal/>
    </border>
  </borders>
  <cellStyleXfs count="3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7" fontId="0" fillId="0" borderId="0" applyFont="true" applyBorder="false" applyAlignment="true" applyProtection="false">
      <alignment horizontal="general" vertical="bottom" textRotation="0" wrapText="false" indent="0" shrinkToFit="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5" fontId="0" fillId="0" borderId="0" applyFont="true" applyBorder="false" applyAlignment="true" applyProtection="false">
      <alignment horizontal="general" vertical="bottom" textRotation="0" wrapText="false" indent="0" shrinkToFit="false"/>
    </xf>
    <xf numFmtId="164" fontId="4" fillId="0" borderId="0" applyFont="true" applyBorder="true" applyAlignment="true" applyProtection="true">
      <alignment horizontal="general" vertical="bottom" textRotation="0" wrapText="false" indent="0" shrinkToFit="false"/>
      <protection locked="true" hidden="false"/>
    </xf>
    <xf numFmtId="164" fontId="5"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6" fontId="0" fillId="0" borderId="0" applyFont="true" applyBorder="false" applyAlignment="true" applyProtection="false">
      <alignment horizontal="general" vertical="bottom" textRotation="0" wrapText="false" indent="0" shrinkToFit="false"/>
    </xf>
    <xf numFmtId="167" fontId="0" fillId="0" borderId="0" applyFont="true" applyBorder="false" applyAlignment="true" applyProtection="false">
      <alignment horizontal="general" vertical="bottom" textRotation="0" wrapText="false" indent="0" shrinkToFit="false"/>
    </xf>
    <xf numFmtId="167" fontId="0" fillId="0" borderId="0" applyFont="true" applyBorder="false" applyAlignment="true" applyProtection="false">
      <alignment horizontal="general" vertical="bottom" textRotation="0" wrapText="false" indent="0" shrinkToFit="false"/>
    </xf>
  </cellStyleXfs>
  <cellXfs count="173">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false" applyBorder="false" applyAlignment="true" applyProtection="true">
      <alignment horizontal="left" vertical="center" textRotation="0" wrapText="false" indent="0" shrinkToFit="false"/>
      <protection locked="true" hidden="false"/>
    </xf>
    <xf numFmtId="164" fontId="6" fillId="2" borderId="1" xfId="0" applyFont="true" applyBorder="true" applyAlignment="true" applyProtection="true">
      <alignment horizontal="right" vertical="center" textRotation="0" wrapText="false" indent="0" shrinkToFit="false"/>
      <protection locked="true" hidden="false"/>
    </xf>
    <xf numFmtId="168" fontId="6" fillId="2" borderId="2" xfId="0" applyFont="true" applyBorder="true" applyAlignment="true" applyProtection="true">
      <alignment horizontal="left" vertical="center" textRotation="0" wrapText="false" indent="0" shrinkToFit="false"/>
      <protection locked="true" hidden="false"/>
    </xf>
    <xf numFmtId="164" fontId="6" fillId="3" borderId="3" xfId="0" applyFont="true" applyBorder="true" applyAlignment="true" applyProtection="true">
      <alignment horizontal="center" vertical="center" textRotation="0" wrapText="false" indent="0" shrinkToFit="false"/>
      <protection locked="true" hidden="false"/>
    </xf>
    <xf numFmtId="169" fontId="7" fillId="0" borderId="0" xfId="0" applyFont="true" applyBorder="false" applyAlignment="true" applyProtection="true">
      <alignment horizontal="general" vertical="bottom" textRotation="0" wrapText="false" indent="0" shrinkToFit="false"/>
      <protection locked="true" hidden="false"/>
    </xf>
    <xf numFmtId="164" fontId="7" fillId="0" borderId="0" xfId="0" applyFont="true" applyBorder="false" applyAlignment="true" applyProtection="true">
      <alignment horizontal="general" vertical="bottom" textRotation="0" wrapText="false" indent="0" shrinkToFit="false"/>
      <protection locked="true" hidden="false"/>
    </xf>
    <xf numFmtId="164" fontId="8" fillId="0" borderId="4" xfId="0" applyFont="true" applyBorder="true" applyAlignment="true" applyProtection="true">
      <alignment horizontal="left" vertical="center" textRotation="0" wrapText="true" indent="0" shrinkToFit="false"/>
      <protection locked="true" hidden="false"/>
    </xf>
    <xf numFmtId="164" fontId="4" fillId="0" borderId="5" xfId="0" applyFont="true" applyBorder="true" applyAlignment="true" applyProtection="true">
      <alignment horizontal="general" vertical="center" textRotation="0" wrapText="false" indent="0" shrinkToFit="false"/>
      <protection locked="true" hidden="false"/>
    </xf>
    <xf numFmtId="164" fontId="4" fillId="0" borderId="6" xfId="0" applyFont="true" applyBorder="true" applyAlignment="true" applyProtection="true">
      <alignment horizontal="left" vertical="center" textRotation="0" wrapText="false" indent="0" shrinkToFit="false"/>
      <protection locked="true" hidden="false"/>
    </xf>
    <xf numFmtId="164" fontId="4" fillId="0" borderId="7" xfId="0" applyFont="true" applyBorder="true" applyAlignment="true" applyProtection="true">
      <alignment horizontal="center" vertical="center" textRotation="0" wrapText="false" indent="0" shrinkToFit="false"/>
      <protection locked="true" hidden="false"/>
    </xf>
    <xf numFmtId="164" fontId="4" fillId="0" borderId="8" xfId="0" applyFont="true" applyBorder="true" applyAlignment="true" applyProtection="true">
      <alignment horizontal="right" vertical="center" textRotation="0" wrapText="false" indent="0" shrinkToFit="false"/>
      <protection locked="true" hidden="false"/>
    </xf>
    <xf numFmtId="170" fontId="4" fillId="0" borderId="9" xfId="0" applyFont="true" applyBorder="true" applyAlignment="true" applyProtection="true">
      <alignment horizontal="left" vertical="center" textRotation="0" wrapText="false" indent="0" shrinkToFit="false"/>
      <protection locked="true" hidden="false"/>
    </xf>
    <xf numFmtId="169" fontId="0" fillId="0" borderId="0" xfId="0" applyFont="false" applyBorder="false" applyAlignment="true" applyProtection="true">
      <alignment horizontal="center" vertical="center" textRotation="0" wrapText="false" indent="0" shrinkToFit="false"/>
      <protection locked="true" hidden="false"/>
    </xf>
    <xf numFmtId="164" fontId="0" fillId="0" borderId="0" xfId="0" applyFont="false" applyBorder="false" applyAlignment="true" applyProtection="true">
      <alignment horizontal="center" vertical="center" textRotation="0" wrapText="false" indent="0" shrinkToFit="false"/>
      <protection locked="true" hidden="false"/>
    </xf>
    <xf numFmtId="164" fontId="4" fillId="0" borderId="10" xfId="0" applyFont="true" applyBorder="true" applyAlignment="true" applyProtection="true">
      <alignment horizontal="right" vertical="center" textRotation="0" wrapText="false" indent="0" shrinkToFit="false"/>
      <protection locked="true" hidden="false"/>
    </xf>
    <xf numFmtId="170" fontId="4" fillId="0" borderId="11" xfId="0" applyFont="true" applyBorder="true" applyAlignment="true" applyProtection="true">
      <alignment horizontal="left" vertical="center" textRotation="0" wrapText="false" indent="0" shrinkToFit="false"/>
      <protection locked="true" hidden="false"/>
    </xf>
    <xf numFmtId="164" fontId="8" fillId="0" borderId="12" xfId="0" applyFont="true" applyBorder="true" applyAlignment="true" applyProtection="true">
      <alignment horizontal="left" vertical="center" textRotation="0" wrapText="true" indent="0" shrinkToFit="false"/>
      <protection locked="true" hidden="false"/>
    </xf>
    <xf numFmtId="164" fontId="8" fillId="0" borderId="5" xfId="0" applyFont="true" applyBorder="true" applyAlignment="true" applyProtection="true">
      <alignment horizontal="general" vertical="center" textRotation="0" wrapText="false" indent="0" shrinkToFit="false"/>
      <protection locked="true" hidden="false"/>
    </xf>
    <xf numFmtId="170" fontId="6" fillId="0" borderId="1" xfId="0" applyFont="true" applyBorder="true" applyAlignment="true" applyProtection="true">
      <alignment horizontal="right" vertical="center" textRotation="0" wrapText="false" indent="0" shrinkToFit="false"/>
      <protection locked="true" hidden="false"/>
    </xf>
    <xf numFmtId="164" fontId="6" fillId="0" borderId="13" xfId="0" applyFont="true" applyBorder="true" applyAlignment="true" applyProtection="true">
      <alignment horizontal="center" vertical="center" textRotation="0" wrapText="false" indent="0" shrinkToFit="false"/>
      <protection locked="true" hidden="false"/>
    </xf>
    <xf numFmtId="170" fontId="6" fillId="0" borderId="2" xfId="0" applyFont="true" applyBorder="true" applyAlignment="true" applyProtection="true">
      <alignment horizontal="left" vertical="center" textRotation="0" wrapText="false" indent="0" shrinkToFit="false"/>
      <protection locked="true" hidden="false"/>
    </xf>
    <xf numFmtId="164" fontId="4" fillId="0" borderId="14" xfId="0" applyFont="true" applyBorder="true" applyAlignment="true" applyProtection="true">
      <alignment horizontal="right" vertical="center" textRotation="0" wrapText="false" indent="0" shrinkToFit="false"/>
      <protection locked="true" hidden="false"/>
    </xf>
    <xf numFmtId="164" fontId="4" fillId="0" borderId="15" xfId="0" applyFont="true" applyBorder="true" applyAlignment="true" applyProtection="true">
      <alignment horizontal="left" vertical="center" textRotation="0" wrapText="false" indent="0" shrinkToFit="false"/>
      <protection locked="true" hidden="false"/>
    </xf>
    <xf numFmtId="164" fontId="8" fillId="0" borderId="16" xfId="0" applyFont="true" applyBorder="true" applyAlignment="true" applyProtection="true">
      <alignment horizontal="left" vertical="center" textRotation="0" wrapText="true" indent="0" shrinkToFit="false"/>
      <protection locked="true" hidden="false"/>
    </xf>
    <xf numFmtId="168" fontId="6" fillId="4" borderId="17" xfId="0" applyFont="true" applyBorder="true" applyAlignment="true" applyProtection="true">
      <alignment horizontal="center" vertical="center" textRotation="0" wrapText="false" indent="0" shrinkToFit="false"/>
      <protection locked="true" hidden="false"/>
    </xf>
    <xf numFmtId="171" fontId="6" fillId="4" borderId="2" xfId="0" applyFont="true" applyBorder="true" applyAlignment="true" applyProtection="true">
      <alignment horizontal="center" vertical="center" textRotation="0" wrapText="false" indent="0" shrinkToFit="false"/>
      <protection locked="true" hidden="false"/>
    </xf>
    <xf numFmtId="164" fontId="8" fillId="4" borderId="1" xfId="0" applyFont="true" applyBorder="true" applyAlignment="true" applyProtection="true">
      <alignment horizontal="right" vertical="center" textRotation="0" wrapText="false" indent="0" shrinkToFit="false"/>
      <protection locked="true" hidden="false"/>
    </xf>
    <xf numFmtId="172" fontId="8" fillId="4" borderId="2" xfId="0" applyFont="true" applyBorder="true" applyAlignment="true" applyProtection="true">
      <alignment horizontal="left" vertical="center" textRotation="0" wrapText="false" indent="0" shrinkToFit="false"/>
      <protection locked="true" hidden="false"/>
    </xf>
    <xf numFmtId="164" fontId="10" fillId="4" borderId="1" xfId="0" applyFont="true" applyBorder="true" applyAlignment="true" applyProtection="true">
      <alignment horizontal="right" vertical="center" textRotation="0" wrapText="false" indent="0" shrinkToFit="false"/>
      <protection locked="true" hidden="false"/>
    </xf>
    <xf numFmtId="172" fontId="10" fillId="4" borderId="2" xfId="0" applyFont="true" applyBorder="true" applyAlignment="true" applyProtection="true">
      <alignment horizontal="left" vertical="center" textRotation="0" wrapText="false" indent="0" shrinkToFit="false"/>
      <protection locked="true" hidden="false"/>
    </xf>
    <xf numFmtId="164" fontId="4" fillId="0" borderId="12" xfId="0" applyFont="true" applyBorder="true" applyAlignment="true" applyProtection="true">
      <alignment horizontal="center" vertical="center" textRotation="0" wrapText="true" indent="0" shrinkToFit="false"/>
      <protection locked="true" hidden="false"/>
    </xf>
    <xf numFmtId="164" fontId="4" fillId="0" borderId="18" xfId="0" applyFont="true" applyBorder="true" applyAlignment="true" applyProtection="true">
      <alignment horizontal="left" vertical="center" textRotation="0" wrapText="true" indent="0" shrinkToFit="false"/>
      <protection locked="true" hidden="false"/>
    </xf>
    <xf numFmtId="164" fontId="4" fillId="0" borderId="18" xfId="0" applyFont="true" applyBorder="true" applyAlignment="true" applyProtection="true">
      <alignment horizontal="center" vertical="center" textRotation="0" wrapText="true" indent="0" shrinkToFit="false"/>
      <protection locked="true" hidden="false"/>
    </xf>
    <xf numFmtId="166" fontId="4" fillId="0" borderId="18" xfId="28" applyFont="true" applyBorder="true" applyAlignment="true" applyProtection="true">
      <alignment horizontal="general" vertical="center" textRotation="0" wrapText="true" indent="0" shrinkToFit="false"/>
      <protection locked="true" hidden="false"/>
    </xf>
    <xf numFmtId="166" fontId="4" fillId="0" borderId="19" xfId="28" applyFont="true" applyBorder="true" applyAlignment="true" applyProtection="true">
      <alignment horizontal="center" vertical="center" textRotation="0" wrapText="true" indent="0" shrinkToFit="false"/>
      <protection locked="true" hidden="false"/>
    </xf>
    <xf numFmtId="164" fontId="4" fillId="0" borderId="20" xfId="0" applyFont="true" applyBorder="true" applyAlignment="true" applyProtection="true">
      <alignment horizontal="center" vertical="center" textRotation="0" wrapText="true" indent="0" shrinkToFit="false"/>
      <protection locked="true" hidden="false"/>
    </xf>
    <xf numFmtId="164" fontId="8" fillId="0" borderId="20" xfId="0" applyFont="true" applyBorder="true" applyAlignment="true" applyProtection="true">
      <alignment horizontal="center" vertical="center" textRotation="0" wrapText="true" indent="0" shrinkToFit="false"/>
      <protection locked="true" hidden="false"/>
    </xf>
    <xf numFmtId="164" fontId="4" fillId="0" borderId="21" xfId="0" applyFont="true" applyBorder="true" applyAlignment="true" applyProtection="true">
      <alignment horizontal="center" vertical="center" textRotation="0" wrapText="false" indent="0" shrinkToFit="false"/>
      <protection locked="true" hidden="false"/>
    </xf>
    <xf numFmtId="169" fontId="0" fillId="0" borderId="0" xfId="0" applyFont="false" applyBorder="false" applyAlignment="true" applyProtection="true">
      <alignment horizontal="general" vertical="center" textRotation="0" wrapText="false" indent="0" shrinkToFit="false"/>
      <protection locked="true" hidden="false"/>
    </xf>
    <xf numFmtId="164" fontId="0" fillId="0" borderId="0" xfId="0" applyFont="false" applyBorder="false" applyAlignment="true" applyProtection="true">
      <alignment horizontal="general" vertical="center" textRotation="0" wrapText="false" indent="0" shrinkToFit="false"/>
      <protection locked="true" hidden="false"/>
    </xf>
    <xf numFmtId="166" fontId="4" fillId="0" borderId="22" xfId="28" applyFont="true" applyBorder="true" applyAlignment="true" applyProtection="true">
      <alignment horizontal="center" vertical="center" textRotation="0" wrapText="true" indent="0" shrinkToFit="false"/>
      <protection locked="true" hidden="false"/>
    </xf>
    <xf numFmtId="166" fontId="4" fillId="0" borderId="18" xfId="28" applyFont="true" applyBorder="true" applyAlignment="true" applyProtection="true">
      <alignment horizontal="center" vertical="center" textRotation="0" wrapText="true" indent="0" shrinkToFit="false"/>
      <protection locked="true" hidden="false"/>
    </xf>
    <xf numFmtId="166" fontId="4" fillId="0" borderId="11" xfId="28" applyFont="true" applyBorder="true" applyAlignment="true" applyProtection="true">
      <alignment horizontal="center" vertical="center" textRotation="0" wrapText="true" indent="0" shrinkToFit="false"/>
      <protection locked="true" hidden="false"/>
    </xf>
    <xf numFmtId="166" fontId="4" fillId="5" borderId="18" xfId="28" applyFont="true" applyBorder="true" applyAlignment="true" applyProtection="true">
      <alignment horizontal="center" vertical="center" textRotation="0" wrapText="true" indent="0" shrinkToFit="false"/>
      <protection locked="true" hidden="false"/>
    </xf>
    <xf numFmtId="166" fontId="4" fillId="0" borderId="10" xfId="28" applyFont="true" applyBorder="true" applyAlignment="true" applyProtection="true">
      <alignment horizontal="center" vertical="center" textRotation="0" wrapText="true" indent="0" shrinkToFit="false"/>
      <protection locked="true" hidden="false"/>
    </xf>
    <xf numFmtId="164" fontId="8" fillId="6" borderId="16" xfId="21" applyFont="true" applyBorder="true" applyAlignment="true" applyProtection="true">
      <alignment horizontal="center" vertical="center" textRotation="0" wrapText="false" indent="0" shrinkToFit="false"/>
      <protection locked="true" hidden="false"/>
    </xf>
    <xf numFmtId="164" fontId="8" fillId="6" borderId="23" xfId="21" applyFont="true" applyBorder="true" applyAlignment="true" applyProtection="true">
      <alignment horizontal="left" vertical="center" textRotation="0" wrapText="false" indent="0" shrinkToFit="false"/>
      <protection locked="true" hidden="false"/>
    </xf>
    <xf numFmtId="164" fontId="8" fillId="6" borderId="24" xfId="21" applyFont="true" applyBorder="true" applyAlignment="true" applyProtection="true">
      <alignment horizontal="center" vertical="center" textRotation="0" wrapText="false" indent="0" shrinkToFit="false"/>
      <protection locked="true" hidden="false"/>
    </xf>
    <xf numFmtId="166" fontId="11" fillId="6" borderId="24" xfId="28" applyFont="true" applyBorder="true" applyAlignment="true" applyProtection="true">
      <alignment horizontal="general" vertical="center" textRotation="0" wrapText="false" indent="0" shrinkToFit="false"/>
      <protection locked="true" hidden="false"/>
    </xf>
    <xf numFmtId="166" fontId="8" fillId="6" borderId="24" xfId="28" applyFont="true" applyBorder="true" applyAlignment="true" applyProtection="true">
      <alignment horizontal="general" vertical="center" textRotation="0" wrapText="false" indent="0" shrinkToFit="false"/>
      <protection locked="true" hidden="false"/>
    </xf>
    <xf numFmtId="166" fontId="4" fillId="6" borderId="16" xfId="28" applyFont="true" applyBorder="true" applyAlignment="true" applyProtection="true">
      <alignment horizontal="center" vertical="center" textRotation="0" wrapText="true" indent="0" shrinkToFit="false"/>
      <protection locked="true" hidden="false"/>
    </xf>
    <xf numFmtId="166" fontId="4" fillId="6" borderId="24" xfId="28" applyFont="true" applyBorder="true" applyAlignment="true" applyProtection="true">
      <alignment horizontal="center" vertical="center" textRotation="0" wrapText="true" indent="0" shrinkToFit="false"/>
      <protection locked="true" hidden="false"/>
    </xf>
    <xf numFmtId="166" fontId="4" fillId="6" borderId="25" xfId="28" applyFont="true" applyBorder="true" applyAlignment="true" applyProtection="true">
      <alignment horizontal="center" vertical="center" textRotation="0" wrapText="true" indent="0" shrinkToFit="false"/>
      <protection locked="true" hidden="false"/>
    </xf>
    <xf numFmtId="173" fontId="8" fillId="6" borderId="24" xfId="28" applyFont="true" applyBorder="true" applyAlignment="true" applyProtection="true">
      <alignment horizontal="center" vertical="center" textRotation="0" wrapText="true" indent="0" shrinkToFit="false"/>
      <protection locked="true" hidden="false"/>
    </xf>
    <xf numFmtId="174" fontId="8" fillId="7" borderId="16" xfId="21" applyFont="true" applyBorder="true" applyAlignment="true" applyProtection="true">
      <alignment horizontal="center" vertical="center" textRotation="0" wrapText="false" indent="0" shrinkToFit="false"/>
      <protection locked="true" hidden="false"/>
    </xf>
    <xf numFmtId="164" fontId="8" fillId="7" borderId="23" xfId="21" applyFont="true" applyBorder="true" applyAlignment="true" applyProtection="true">
      <alignment horizontal="left" vertical="center" textRotation="0" wrapText="false" indent="0" shrinkToFit="false"/>
      <protection locked="true" hidden="false"/>
    </xf>
    <xf numFmtId="164" fontId="12" fillId="7" borderId="24" xfId="0" applyFont="true" applyBorder="true" applyAlignment="true" applyProtection="true">
      <alignment horizontal="center" vertical="center" textRotation="0" wrapText="false" indent="0" shrinkToFit="false"/>
      <protection locked="true" hidden="false"/>
    </xf>
    <xf numFmtId="169" fontId="12" fillId="7" borderId="24" xfId="0" applyFont="true" applyBorder="true" applyAlignment="true" applyProtection="true">
      <alignment horizontal="general" vertical="center" textRotation="0" wrapText="false" indent="0" shrinkToFit="false"/>
      <protection locked="true" hidden="false"/>
    </xf>
    <xf numFmtId="165" fontId="4" fillId="7" borderId="24" xfId="20" applyFont="true" applyBorder="true" applyAlignment="true" applyProtection="true">
      <alignment horizontal="right" vertical="center" textRotation="0" wrapText="true" indent="0" shrinkToFit="false"/>
      <protection locked="true" hidden="false"/>
    </xf>
    <xf numFmtId="166" fontId="4" fillId="7" borderId="16" xfId="28" applyFont="true" applyBorder="true" applyAlignment="true" applyProtection="true">
      <alignment horizontal="center" vertical="center" textRotation="0" wrapText="true" indent="0" shrinkToFit="false"/>
      <protection locked="true" hidden="false"/>
    </xf>
    <xf numFmtId="166" fontId="4" fillId="7" borderId="24" xfId="28" applyFont="true" applyBorder="true" applyAlignment="true" applyProtection="true">
      <alignment horizontal="center" vertical="center" textRotation="0" wrapText="true" indent="0" shrinkToFit="false"/>
      <protection locked="true" hidden="false"/>
    </xf>
    <xf numFmtId="172" fontId="4" fillId="7" borderId="25" xfId="28" applyFont="true" applyBorder="true" applyAlignment="true" applyProtection="true">
      <alignment horizontal="center" vertical="center" textRotation="0" wrapText="true" indent="0" shrinkToFit="false"/>
      <protection locked="true" hidden="false"/>
    </xf>
    <xf numFmtId="169" fontId="12" fillId="7" borderId="24" xfId="0" applyFont="true" applyBorder="true" applyAlignment="true" applyProtection="true">
      <alignment horizontal="center" vertical="center" textRotation="0" wrapText="false" indent="0" shrinkToFit="false"/>
      <protection locked="true" hidden="false"/>
    </xf>
    <xf numFmtId="166" fontId="4" fillId="7" borderId="24" xfId="28" applyFont="true" applyBorder="true" applyAlignment="true" applyProtection="true">
      <alignment horizontal="center" vertical="center" textRotation="0" wrapText="false" indent="0" shrinkToFit="false"/>
      <protection locked="true" hidden="false"/>
    </xf>
    <xf numFmtId="172" fontId="4" fillId="7" borderId="25" xfId="28" applyFont="true" applyBorder="true" applyAlignment="true" applyProtection="true">
      <alignment horizontal="center" vertical="center" textRotation="0" wrapText="false" indent="0" shrinkToFit="false"/>
      <protection locked="true" hidden="false"/>
    </xf>
    <xf numFmtId="174" fontId="4" fillId="0" borderId="12" xfId="0" applyFont="true" applyBorder="true" applyAlignment="true" applyProtection="true">
      <alignment horizontal="center" vertical="center" textRotation="0" wrapText="true" indent="0" shrinkToFit="false"/>
      <protection locked="true" hidden="false"/>
    </xf>
    <xf numFmtId="166" fontId="4" fillId="0" borderId="26" xfId="28" applyFont="true" applyBorder="true" applyAlignment="true" applyProtection="true">
      <alignment horizontal="center" vertical="center" textRotation="0" wrapText="true" indent="0" shrinkToFit="false"/>
      <protection locked="true" hidden="false"/>
    </xf>
    <xf numFmtId="166" fontId="4" fillId="0" borderId="27" xfId="28" applyFont="true" applyBorder="true" applyAlignment="true" applyProtection="true">
      <alignment horizontal="center" vertical="center" textRotation="0" wrapText="true" indent="0" shrinkToFit="false"/>
      <protection locked="true" hidden="false"/>
    </xf>
    <xf numFmtId="172" fontId="4" fillId="0" borderId="9" xfId="28" applyFont="true" applyBorder="true" applyAlignment="true" applyProtection="true">
      <alignment horizontal="center" vertical="center" textRotation="0" wrapText="true" indent="0" shrinkToFit="false"/>
      <protection locked="true" hidden="false"/>
    </xf>
    <xf numFmtId="166" fontId="4" fillId="6" borderId="27" xfId="28" applyFont="true" applyBorder="true" applyAlignment="true" applyProtection="true">
      <alignment horizontal="center" vertical="center" textRotation="0" wrapText="true" indent="0" shrinkToFit="false"/>
      <protection locked="true" hidden="false"/>
    </xf>
    <xf numFmtId="166" fontId="4" fillId="0" borderId="8" xfId="28" applyFont="true" applyBorder="true" applyAlignment="true" applyProtection="true">
      <alignment horizontal="center" vertical="center" textRotation="0" wrapText="false" indent="0" shrinkToFit="false"/>
      <protection locked="true" hidden="false"/>
    </xf>
    <xf numFmtId="166" fontId="4" fillId="6" borderId="27" xfId="28" applyFont="true" applyBorder="true" applyAlignment="true" applyProtection="true">
      <alignment horizontal="center" vertical="center" textRotation="0" wrapText="false" indent="0" shrinkToFit="false"/>
      <protection locked="true" hidden="false"/>
    </xf>
    <xf numFmtId="172" fontId="4" fillId="0" borderId="9" xfId="28" applyFont="true" applyBorder="true" applyAlignment="true" applyProtection="true">
      <alignment horizontal="center" vertical="center" textRotation="0" wrapText="false" indent="0" shrinkToFit="false"/>
      <protection locked="true" hidden="false"/>
    </xf>
    <xf numFmtId="164" fontId="8" fillId="6" borderId="23" xfId="21" applyFont="true" applyBorder="true" applyAlignment="true" applyProtection="true">
      <alignment horizontal="left" vertical="center" textRotation="0" wrapText="true" indent="0" shrinkToFit="false"/>
      <protection locked="true" hidden="false"/>
    </xf>
    <xf numFmtId="164" fontId="8" fillId="7" borderId="16" xfId="21" applyFont="true" applyBorder="true" applyAlignment="true" applyProtection="true">
      <alignment horizontal="center" vertical="center" textRotation="0" wrapText="false" indent="0" shrinkToFit="false"/>
      <protection locked="true" hidden="false"/>
    </xf>
    <xf numFmtId="175" fontId="0" fillId="0" borderId="0" xfId="0" applyFont="false" applyBorder="false" applyAlignment="true" applyProtection="true">
      <alignment horizontal="general" vertical="center" textRotation="0" wrapText="false" indent="0" shrinkToFit="false"/>
      <protection locked="true" hidden="false"/>
    </xf>
    <xf numFmtId="164" fontId="8" fillId="7" borderId="23" xfId="21" applyFont="true" applyBorder="true" applyAlignment="true" applyProtection="true">
      <alignment horizontal="left" vertical="center" textRotation="0" wrapText="true" indent="0" shrinkToFit="false"/>
      <protection locked="true" hidden="false"/>
    </xf>
    <xf numFmtId="169" fontId="13" fillId="7" borderId="24" xfId="0" applyFont="true" applyBorder="true" applyAlignment="true" applyProtection="true">
      <alignment horizontal="center" vertical="center" textRotation="0" wrapText="false" indent="0" shrinkToFit="false"/>
      <protection locked="true" hidden="false"/>
    </xf>
    <xf numFmtId="167" fontId="4" fillId="0" borderId="27" xfId="15" applyFont="true" applyBorder="true" applyAlignment="true" applyProtection="true">
      <alignment horizontal="center" vertical="center" textRotation="0" wrapText="false" indent="0" shrinkToFit="false"/>
      <protection locked="true" hidden="false"/>
    </xf>
    <xf numFmtId="164" fontId="8" fillId="7" borderId="23" xfId="21" applyFont="true" applyBorder="true" applyAlignment="true" applyProtection="true">
      <alignment horizontal="left" vertical="bottom" textRotation="0" wrapText="true" indent="0" shrinkToFit="false"/>
      <protection locked="true" hidden="false"/>
    </xf>
    <xf numFmtId="174" fontId="4" fillId="0" borderId="27" xfId="15" applyFont="true" applyBorder="true" applyAlignment="true" applyProtection="true">
      <alignment horizontal="right" vertical="center" textRotation="0" wrapText="false" indent="0" shrinkToFit="false"/>
      <protection locked="true" hidden="false"/>
    </xf>
    <xf numFmtId="169" fontId="0" fillId="8" borderId="0" xfId="0" applyFont="false" applyBorder="false" applyAlignment="true" applyProtection="true">
      <alignment horizontal="general" vertical="center" textRotation="0" wrapText="false" indent="0" shrinkToFit="false"/>
      <protection locked="true" hidden="false"/>
    </xf>
    <xf numFmtId="164" fontId="0" fillId="8" borderId="0" xfId="0" applyFont="false" applyBorder="false" applyAlignment="true" applyProtection="true">
      <alignment horizontal="general" vertical="bottom" textRotation="0" wrapText="false" indent="0" shrinkToFit="false"/>
      <protection locked="true" hidden="false"/>
    </xf>
    <xf numFmtId="164" fontId="0" fillId="8" borderId="0" xfId="0" applyFont="false" applyBorder="false" applyAlignment="true" applyProtection="true">
      <alignment horizontal="general" vertical="center" textRotation="0" wrapText="false" indent="0" shrinkToFit="false"/>
      <protection locked="true" hidden="false"/>
    </xf>
    <xf numFmtId="164" fontId="8" fillId="6" borderId="12" xfId="21" applyFont="true" applyBorder="true" applyAlignment="true" applyProtection="true">
      <alignment horizontal="center" vertical="center" textRotation="0" wrapText="true" indent="0" shrinkToFit="false"/>
      <protection locked="true" hidden="false"/>
    </xf>
    <xf numFmtId="174" fontId="4" fillId="6" borderId="28" xfId="28" applyFont="true" applyBorder="true" applyAlignment="true" applyProtection="true">
      <alignment horizontal="general" vertical="center" textRotation="0" wrapText="true" indent="0" shrinkToFit="false"/>
      <protection locked="true" hidden="false"/>
    </xf>
    <xf numFmtId="174" fontId="4" fillId="6" borderId="28" xfId="21" applyFont="false" applyBorder="true" applyAlignment="true" applyProtection="true">
      <alignment horizontal="general" vertical="center" textRotation="0" wrapText="true" indent="0" shrinkToFit="false"/>
      <protection locked="true" hidden="false"/>
    </xf>
    <xf numFmtId="164" fontId="4" fillId="6" borderId="23" xfId="21" applyFont="false" applyBorder="true" applyAlignment="true" applyProtection="true">
      <alignment horizontal="general" vertical="center" textRotation="0" wrapText="true" indent="0" shrinkToFit="false"/>
      <protection locked="true" hidden="false"/>
    </xf>
    <xf numFmtId="166" fontId="13" fillId="6" borderId="29" xfId="28" applyFont="true" applyBorder="true" applyAlignment="true" applyProtection="true">
      <alignment horizontal="general" vertical="center" textRotation="0" wrapText="true" indent="0" shrinkToFit="false"/>
      <protection locked="true" hidden="false"/>
    </xf>
    <xf numFmtId="166" fontId="4" fillId="6" borderId="30" xfId="28" applyFont="true" applyBorder="true" applyAlignment="true" applyProtection="true">
      <alignment horizontal="general" vertical="center" textRotation="0" wrapText="true" indent="0" shrinkToFit="false"/>
      <protection locked="true" hidden="false"/>
    </xf>
    <xf numFmtId="166" fontId="4" fillId="6" borderId="31" xfId="28" applyFont="true" applyBorder="true" applyAlignment="true" applyProtection="true">
      <alignment horizontal="center" vertical="center" textRotation="0" wrapText="true" indent="0" shrinkToFit="false"/>
      <protection locked="true" hidden="false"/>
    </xf>
    <xf numFmtId="166" fontId="4" fillId="6" borderId="29" xfId="28" applyFont="true" applyBorder="true" applyAlignment="true" applyProtection="true">
      <alignment horizontal="general" vertical="center" textRotation="0" wrapText="true" indent="0" shrinkToFit="false"/>
      <protection locked="true" hidden="false"/>
    </xf>
    <xf numFmtId="166" fontId="8" fillId="6" borderId="30" xfId="28" applyFont="true" applyBorder="true" applyAlignment="true" applyProtection="true">
      <alignment horizontal="general" vertical="center" textRotation="0" wrapText="true" indent="0" shrinkToFit="false"/>
      <protection locked="true" hidden="false"/>
    </xf>
    <xf numFmtId="166" fontId="8" fillId="6" borderId="31" xfId="28" applyFont="true" applyBorder="true" applyAlignment="true" applyProtection="true">
      <alignment horizontal="general" vertical="center" textRotation="0" wrapText="true" indent="0" shrinkToFit="false"/>
      <protection locked="true" hidden="false"/>
    </xf>
    <xf numFmtId="166" fontId="8" fillId="6" borderId="32" xfId="28" applyFont="true" applyBorder="true" applyAlignment="true" applyProtection="true">
      <alignment horizontal="general" vertical="center" textRotation="0" wrapText="true" indent="0" shrinkToFit="false"/>
      <protection locked="true" hidden="false"/>
    </xf>
    <xf numFmtId="166" fontId="4" fillId="6" borderId="31" xfId="28" applyFont="true" applyBorder="true" applyAlignment="true" applyProtection="true">
      <alignment horizontal="general" vertical="center" textRotation="0" wrapText="false" indent="0" shrinkToFit="false"/>
      <protection locked="true" hidden="false"/>
    </xf>
    <xf numFmtId="164" fontId="14" fillId="0" borderId="33" xfId="21" applyFont="true" applyBorder="true" applyAlignment="true" applyProtection="true">
      <alignment horizontal="center" vertical="center" textRotation="0" wrapText="true" indent="0" shrinkToFit="false"/>
      <protection locked="true" hidden="false"/>
    </xf>
    <xf numFmtId="171" fontId="8" fillId="0" borderId="17" xfId="0" applyFont="true" applyBorder="true" applyAlignment="true" applyProtection="true">
      <alignment horizontal="center" vertical="center" textRotation="0" wrapText="true" indent="0" shrinkToFit="false"/>
      <protection locked="true" hidden="false"/>
    </xf>
    <xf numFmtId="171" fontId="8" fillId="0" borderId="34" xfId="0" applyFont="true" applyBorder="true" applyAlignment="true" applyProtection="true">
      <alignment horizontal="center" vertical="center" textRotation="0" wrapText="true" indent="0" shrinkToFit="false"/>
      <protection locked="true" hidden="false"/>
    </xf>
    <xf numFmtId="164" fontId="8" fillId="0" borderId="14" xfId="0" applyFont="true" applyBorder="true" applyAlignment="true" applyProtection="true">
      <alignment horizontal="center" vertical="center" textRotation="0" wrapText="true" indent="0" shrinkToFit="false"/>
      <protection locked="true" hidden="false"/>
    </xf>
    <xf numFmtId="164" fontId="8" fillId="0" borderId="15" xfId="0" applyFont="true" applyBorder="true" applyAlignment="true" applyProtection="true">
      <alignment horizontal="center" vertical="center" textRotation="0" wrapText="true" indent="0" shrinkToFit="false"/>
      <protection locked="true" hidden="false"/>
    </xf>
    <xf numFmtId="164" fontId="8" fillId="0" borderId="35" xfId="0" applyFont="true" applyBorder="true" applyAlignment="true" applyProtection="true">
      <alignment horizontal="center" vertical="center" textRotation="0" wrapText="true" indent="0" shrinkToFit="false"/>
      <protection locked="true" hidden="false"/>
    </xf>
    <xf numFmtId="171" fontId="8" fillId="0" borderId="0" xfId="0" applyFont="true" applyBorder="true" applyAlignment="true" applyProtection="true">
      <alignment horizontal="center" vertical="center" textRotation="0" wrapText="true" indent="0" shrinkToFit="false"/>
      <protection locked="true" hidden="false"/>
    </xf>
    <xf numFmtId="164" fontId="8" fillId="6" borderId="1" xfId="0" applyFont="true" applyBorder="true" applyAlignment="true" applyProtection="true">
      <alignment horizontal="right" vertical="center" textRotation="0" wrapText="true" indent="0" shrinkToFit="false"/>
      <protection locked="true" hidden="false"/>
    </xf>
    <xf numFmtId="168" fontId="8" fillId="6" borderId="36" xfId="0" applyFont="true" applyBorder="true" applyAlignment="true" applyProtection="true">
      <alignment horizontal="left" vertical="center" textRotation="0" wrapText="true" indent="0" shrinkToFit="false"/>
      <protection locked="true" hidden="false"/>
    </xf>
    <xf numFmtId="172" fontId="8" fillId="6" borderId="37" xfId="0" applyFont="true" applyBorder="true" applyAlignment="true" applyProtection="true">
      <alignment horizontal="center" vertical="center" textRotation="0" wrapText="true" indent="0" shrinkToFit="false"/>
      <protection locked="true" hidden="false"/>
    </xf>
    <xf numFmtId="168" fontId="8" fillId="6" borderId="37" xfId="0" applyFont="true" applyBorder="true" applyAlignment="true" applyProtection="true">
      <alignment horizontal="center" vertical="center" textRotation="0" wrapText="true" indent="0" shrinkToFit="false"/>
      <protection locked="true" hidden="false"/>
    </xf>
    <xf numFmtId="171" fontId="8" fillId="6" borderId="34" xfId="0" applyFont="true" applyBorder="true" applyAlignment="true" applyProtection="true">
      <alignment horizontal="center" vertical="center" textRotation="0" wrapText="true" indent="0" shrinkToFit="false"/>
      <protection locked="true" hidden="false"/>
    </xf>
    <xf numFmtId="171" fontId="4" fillId="0" borderId="35" xfId="0" applyFont="true" applyBorder="true" applyAlignment="true" applyProtection="true">
      <alignment horizontal="left" vertical="top" textRotation="0" wrapText="true" indent="0" shrinkToFit="false"/>
      <protection locked="true" hidden="false"/>
    </xf>
    <xf numFmtId="164" fontId="4" fillId="0" borderId="38" xfId="0" applyFont="true" applyBorder="true" applyAlignment="true" applyProtection="true">
      <alignment horizontal="center" vertical="center" textRotation="0" wrapText="true" indent="0" shrinkToFit="false"/>
      <protection locked="true" hidden="false"/>
    </xf>
    <xf numFmtId="172" fontId="4" fillId="0" borderId="39" xfId="0" applyFont="true" applyBorder="true" applyAlignment="true" applyProtection="true">
      <alignment horizontal="center" vertical="center" textRotation="0" wrapText="true" indent="0" shrinkToFit="false"/>
      <protection locked="true" hidden="false"/>
    </xf>
    <xf numFmtId="164" fontId="4" fillId="0" borderId="39" xfId="0" applyFont="true" applyBorder="true" applyAlignment="true" applyProtection="true">
      <alignment horizontal="center" vertical="center" textRotation="0" wrapText="true" indent="0" shrinkToFit="false"/>
      <protection locked="true" hidden="false"/>
    </xf>
    <xf numFmtId="171" fontId="4" fillId="0" borderId="40" xfId="0" applyFont="true" applyBorder="true" applyAlignment="true" applyProtection="true">
      <alignment horizontal="center" vertical="center" textRotation="0" wrapText="true" indent="0" shrinkToFit="false"/>
      <protection locked="true" hidden="false"/>
    </xf>
    <xf numFmtId="164" fontId="4" fillId="0" borderId="29" xfId="0" applyFont="true" applyBorder="true" applyAlignment="true" applyProtection="true">
      <alignment horizontal="center" vertical="center" textRotation="0" wrapText="true" indent="0" shrinkToFit="false"/>
      <protection locked="true" hidden="false"/>
    </xf>
    <xf numFmtId="172" fontId="4" fillId="0" borderId="30" xfId="0" applyFont="true" applyBorder="true" applyAlignment="true" applyProtection="true">
      <alignment horizontal="center" vertical="center" textRotation="0" wrapText="true" indent="0" shrinkToFit="false"/>
      <protection locked="true" hidden="false"/>
    </xf>
    <xf numFmtId="164" fontId="4" fillId="0" borderId="30" xfId="0" applyFont="true" applyBorder="true" applyAlignment="true" applyProtection="true">
      <alignment horizontal="center" vertical="center" textRotation="0" wrapText="true" indent="0" shrinkToFit="false"/>
      <protection locked="true" hidden="false"/>
    </xf>
    <xf numFmtId="171" fontId="4" fillId="0" borderId="31" xfId="0" applyFont="true" applyBorder="true" applyAlignment="true" applyProtection="true">
      <alignment horizontal="center" vertical="center" textRotation="0" wrapText="true" indent="0" shrinkToFit="false"/>
      <protection locked="true" hidden="false"/>
    </xf>
    <xf numFmtId="166" fontId="4" fillId="0" borderId="0" xfId="28" applyFont="true" applyBorder="true" applyAlignment="true" applyProtection="true">
      <alignment horizontal="general" vertical="bottom" textRotation="0" wrapText="true" indent="0" shrinkToFit="false"/>
      <protection locked="true" hidden="false"/>
    </xf>
    <xf numFmtId="166" fontId="4" fillId="0" borderId="0" xfId="28" applyFont="true" applyBorder="true" applyAlignment="true" applyProtection="true">
      <alignment horizontal="center" vertical="bottom" textRotation="0" wrapText="true" indent="0" shrinkToFit="false"/>
      <protection locked="true" hidden="false"/>
    </xf>
    <xf numFmtId="166" fontId="4" fillId="0" borderId="0" xfId="28" applyFont="true" applyBorder="true" applyAlignment="true" applyProtection="true">
      <alignment horizontal="general" vertical="center" textRotation="0" wrapText="true" indent="0" shrinkToFit="false"/>
      <protection locked="true" hidden="false"/>
    </xf>
    <xf numFmtId="166" fontId="4" fillId="5" borderId="0" xfId="28" applyFont="true" applyBorder="true" applyAlignment="true" applyProtection="true">
      <alignment horizontal="center" vertical="center" textRotation="0" wrapText="true" indent="0" shrinkToFit="false"/>
      <protection locked="true" hidden="false"/>
    </xf>
    <xf numFmtId="166" fontId="4" fillId="0" borderId="0" xfId="28" applyFont="true" applyBorder="true" applyAlignment="true" applyProtection="true">
      <alignment horizontal="general" vertical="center" textRotation="0" wrapText="false" indent="0" shrinkToFit="false"/>
      <protection locked="true" hidden="false"/>
    </xf>
    <xf numFmtId="166" fontId="4" fillId="5" borderId="0" xfId="28" applyFont="true" applyBorder="true" applyAlignment="true" applyProtection="true">
      <alignment horizontal="general" vertical="center" textRotation="0" wrapText="false" indent="0" shrinkToFit="false"/>
      <protection locked="true" hidden="false"/>
    </xf>
    <xf numFmtId="166" fontId="4" fillId="0" borderId="41" xfId="28" applyFont="true" applyBorder="true" applyAlignment="true" applyProtection="true">
      <alignment horizontal="general" vertical="center" textRotation="0" wrapText="false" indent="0" shrinkToFit="false"/>
      <protection locked="true" hidden="false"/>
    </xf>
    <xf numFmtId="169" fontId="0" fillId="0" borderId="0" xfId="0" applyFont="false" applyBorder="false" applyAlignment="true" applyProtection="true">
      <alignment horizontal="general" vertical="bottom" textRotation="0" wrapText="false" indent="0" shrinkToFit="false"/>
      <protection locked="true" hidden="false"/>
    </xf>
    <xf numFmtId="164" fontId="8" fillId="0" borderId="35" xfId="0" applyFont="true" applyBorder="true" applyAlignment="true" applyProtection="true">
      <alignment horizontal="left" vertical="top" textRotation="0" wrapText="true" indent="0" shrinkToFit="false"/>
      <protection locked="true" hidden="false"/>
    </xf>
    <xf numFmtId="164" fontId="0" fillId="0" borderId="35" xfId="0" applyFont="false" applyBorder="true" applyAlignment="true" applyProtection="true">
      <alignment horizontal="general" vertical="bottom" textRotation="0" wrapText="true" indent="0" shrinkToFit="false"/>
      <protection locked="true" hidden="false"/>
    </xf>
    <xf numFmtId="164" fontId="0" fillId="0" borderId="0" xfId="0" applyFont="false" applyBorder="true" applyAlignment="true" applyProtection="true">
      <alignment horizontal="left" vertical="bottom" textRotation="0" wrapText="true" indent="0" shrinkToFit="false"/>
      <protection locked="true" hidden="false"/>
    </xf>
    <xf numFmtId="164" fontId="0" fillId="0" borderId="0" xfId="0" applyFont="false" applyBorder="true" applyAlignment="true" applyProtection="true">
      <alignment horizontal="general" vertical="center" textRotation="0" wrapText="true" indent="0" shrinkToFit="false"/>
      <protection locked="true" hidden="false"/>
    </xf>
    <xf numFmtId="166" fontId="8" fillId="0" borderId="42" xfId="28" applyFont="true" applyBorder="true" applyAlignment="true" applyProtection="true">
      <alignment horizontal="center" vertical="bottom" textRotation="0" wrapText="true" indent="0" shrinkToFit="false"/>
      <protection locked="true" hidden="false"/>
    </xf>
    <xf numFmtId="164" fontId="0" fillId="0" borderId="43" xfId="0" applyFont="false" applyBorder="true" applyAlignment="true" applyProtection="true">
      <alignment horizontal="general" vertical="bottom" textRotation="0" wrapText="true" indent="0" shrinkToFit="false"/>
      <protection locked="true" hidden="false"/>
    </xf>
    <xf numFmtId="164" fontId="0" fillId="0" borderId="44" xfId="0" applyFont="false" applyBorder="true" applyAlignment="true" applyProtection="true">
      <alignment horizontal="left" vertical="bottom" textRotation="0" wrapText="true" indent="0" shrinkToFit="false"/>
      <protection locked="true" hidden="false"/>
    </xf>
    <xf numFmtId="164" fontId="0" fillId="0" borderId="44" xfId="0" applyFont="false" applyBorder="true" applyAlignment="true" applyProtection="true">
      <alignment horizontal="general" vertical="center" textRotation="0" wrapText="true" indent="0" shrinkToFit="false"/>
      <protection locked="true" hidden="false"/>
    </xf>
    <xf numFmtId="166" fontId="4" fillId="0" borderId="44" xfId="28" applyFont="true" applyBorder="true" applyAlignment="true" applyProtection="true">
      <alignment horizontal="general" vertical="bottom" textRotation="0" wrapText="true" indent="0" shrinkToFit="false"/>
      <protection locked="true" hidden="false"/>
    </xf>
    <xf numFmtId="166" fontId="4" fillId="0" borderId="44" xfId="28" applyFont="true" applyBorder="true" applyAlignment="true" applyProtection="true">
      <alignment horizontal="center" vertical="bottom" textRotation="0" wrapText="true" indent="0" shrinkToFit="false"/>
      <protection locked="true" hidden="false"/>
    </xf>
    <xf numFmtId="166" fontId="4" fillId="5" borderId="44" xfId="28" applyFont="true" applyBorder="true" applyAlignment="true" applyProtection="true">
      <alignment horizontal="center" vertical="center" textRotation="0" wrapText="true" indent="0" shrinkToFit="false"/>
      <protection locked="true" hidden="false"/>
    </xf>
    <xf numFmtId="166" fontId="4" fillId="0" borderId="44" xfId="28" applyFont="true" applyBorder="true" applyAlignment="true" applyProtection="true">
      <alignment horizontal="general" vertical="center" textRotation="0" wrapText="true" indent="0" shrinkToFit="false"/>
      <protection locked="true" hidden="false"/>
    </xf>
    <xf numFmtId="166" fontId="4" fillId="0" borderId="44" xfId="28" applyFont="true" applyBorder="true" applyAlignment="true" applyProtection="true">
      <alignment horizontal="general" vertical="center" textRotation="0" wrapText="false" indent="0" shrinkToFit="false"/>
      <protection locked="true" hidden="false"/>
    </xf>
    <xf numFmtId="166" fontId="4" fillId="5" borderId="44" xfId="28" applyFont="true" applyBorder="true" applyAlignment="true" applyProtection="true">
      <alignment horizontal="general" vertical="center" textRotation="0" wrapText="false" indent="0" shrinkToFit="false"/>
      <protection locked="true" hidden="false"/>
    </xf>
    <xf numFmtId="166" fontId="4" fillId="0" borderId="45" xfId="28" applyFont="true" applyBorder="true" applyAlignment="true" applyProtection="true">
      <alignment horizontal="general" vertical="center" textRotation="0" wrapText="false" indent="0" shrinkToFit="false"/>
      <protection locked="true" hidden="false"/>
    </xf>
    <xf numFmtId="164" fontId="0" fillId="0" borderId="0" xfId="0" applyFont="false" applyBorder="false" applyAlignment="true" applyProtection="true">
      <alignment horizontal="center" vertical="bottom" textRotation="0" wrapText="false" indent="0" shrinkToFit="false"/>
      <protection locked="true" hidden="false"/>
    </xf>
    <xf numFmtId="169" fontId="15" fillId="0" borderId="0" xfId="0" applyFont="true" applyBorder="false" applyAlignment="true" applyProtection="true">
      <alignment horizontal="center" vertical="bottom" textRotation="0" wrapText="false" indent="0" shrinkToFit="false"/>
      <protection locked="true" hidden="false"/>
    </xf>
    <xf numFmtId="172" fontId="16" fillId="0" borderId="28" xfId="0" applyFont="true" applyBorder="true" applyAlignment="true" applyProtection="true">
      <alignment horizontal="center" vertical="bottom" textRotation="0" wrapText="false" indent="0" shrinkToFit="false"/>
      <protection locked="true" hidden="false"/>
    </xf>
    <xf numFmtId="164" fontId="0" fillId="0" borderId="28" xfId="0" applyFont="false" applyBorder="true" applyAlignment="true" applyProtection="true">
      <alignment horizontal="general" vertical="bottom" textRotation="0" wrapText="false" indent="0" shrinkToFit="false"/>
      <protection locked="true" hidden="false"/>
    </xf>
    <xf numFmtId="164" fontId="0" fillId="0" borderId="28" xfId="0" applyFont="true" applyBorder="true" applyAlignment="true" applyProtection="true">
      <alignment horizontal="center" vertical="center" textRotation="0" wrapText="false" indent="0" shrinkToFit="false"/>
      <protection locked="true" hidden="false"/>
    </xf>
    <xf numFmtId="164" fontId="17" fillId="0" borderId="28" xfId="0" applyFont="true" applyBorder="true" applyAlignment="true" applyProtection="true">
      <alignment horizontal="center" vertical="center" textRotation="0" wrapText="false" indent="0" shrinkToFit="false"/>
      <protection locked="true" hidden="false"/>
    </xf>
    <xf numFmtId="168" fontId="8" fillId="0" borderId="28" xfId="0" applyFont="true" applyBorder="true" applyAlignment="true" applyProtection="true">
      <alignment horizontal="left" vertical="center" textRotation="0" wrapText="true" indent="0" shrinkToFit="false"/>
      <protection locked="true" hidden="false"/>
    </xf>
    <xf numFmtId="164" fontId="8" fillId="0" borderId="28" xfId="0" applyFont="true" applyBorder="true" applyAlignment="true" applyProtection="true">
      <alignment horizontal="center" vertical="center" textRotation="0" wrapText="true" indent="0" shrinkToFit="false"/>
      <protection locked="true" hidden="false"/>
    </xf>
    <xf numFmtId="168" fontId="18" fillId="0" borderId="28" xfId="0" applyFont="true" applyBorder="true" applyAlignment="true" applyProtection="true">
      <alignment horizontal="center" vertical="center" textRotation="0" wrapText="false" indent="0" shrinkToFit="false"/>
      <protection locked="true" hidden="false"/>
    </xf>
    <xf numFmtId="174" fontId="14" fillId="0" borderId="28" xfId="0" applyFont="true" applyBorder="true" applyAlignment="true" applyProtection="true">
      <alignment horizontal="left" vertical="center" textRotation="0" wrapText="false" indent="0" shrinkToFit="false"/>
      <protection locked="true" hidden="false"/>
    </xf>
    <xf numFmtId="169" fontId="14" fillId="0" borderId="28" xfId="0" applyFont="true" applyBorder="true" applyAlignment="true" applyProtection="true">
      <alignment horizontal="center" vertical="center" textRotation="0" wrapText="false" indent="0" shrinkToFit="false"/>
      <protection locked="true" hidden="false"/>
    </xf>
    <xf numFmtId="169" fontId="0" fillId="0" borderId="28" xfId="0" applyFont="false" applyBorder="true" applyAlignment="true" applyProtection="true">
      <alignment horizontal="center" vertical="center" textRotation="0" wrapText="false" indent="0" shrinkToFit="false"/>
      <protection locked="true" hidden="false"/>
    </xf>
    <xf numFmtId="164" fontId="14" fillId="0" borderId="28" xfId="0" applyFont="true" applyBorder="true" applyAlignment="true" applyProtection="true">
      <alignment horizontal="center" vertical="center" textRotation="0" wrapText="false" indent="0" shrinkToFit="false"/>
      <protection locked="true" hidden="false"/>
    </xf>
    <xf numFmtId="164" fontId="19" fillId="0" borderId="0" xfId="0" applyFont="true" applyBorder="true" applyAlignment="true" applyProtection="true">
      <alignment horizontal="left" vertical="center" textRotation="0" wrapText="true" indent="0" shrinkToFit="false"/>
      <protection locked="true" hidden="false"/>
    </xf>
    <xf numFmtId="169" fontId="18" fillId="0" borderId="28" xfId="0" applyFont="true" applyBorder="true" applyAlignment="true" applyProtection="true">
      <alignment horizontal="center" vertical="center" textRotation="0" wrapText="false" indent="0" shrinkToFit="false"/>
      <protection locked="true" hidden="false"/>
    </xf>
    <xf numFmtId="164" fontId="13" fillId="0" borderId="0" xfId="0" applyFont="true" applyBorder="true" applyAlignment="true" applyProtection="true">
      <alignment horizontal="left" vertical="center" textRotation="0" wrapText="true" indent="0" shrinkToFit="false"/>
      <protection locked="true" hidden="false"/>
    </xf>
    <xf numFmtId="164" fontId="20" fillId="0" borderId="28" xfId="0" applyFont="true" applyBorder="true" applyAlignment="true" applyProtection="true">
      <alignment horizontal="center" vertical="center" textRotation="0" wrapText="false" indent="0" shrinkToFit="false"/>
      <protection locked="true" hidden="false"/>
    </xf>
    <xf numFmtId="169" fontId="20" fillId="0" borderId="28" xfId="0" applyFont="true" applyBorder="true" applyAlignment="true" applyProtection="true">
      <alignment horizontal="center" vertical="center" textRotation="0" wrapText="false" indent="0" shrinkToFit="false"/>
      <protection locked="true" hidden="false"/>
    </xf>
    <xf numFmtId="164" fontId="8" fillId="0" borderId="28" xfId="0" applyFont="true" applyBorder="true" applyAlignment="true" applyProtection="true">
      <alignment horizontal="center" vertical="bottom" textRotation="0" wrapText="false" indent="0" shrinkToFit="false"/>
      <protection locked="true" hidden="false"/>
    </xf>
    <xf numFmtId="169" fontId="0" fillId="0" borderId="28" xfId="0" applyFont="false" applyBorder="true" applyAlignment="true" applyProtection="true">
      <alignment horizontal="center" vertical="bottom" textRotation="0" wrapText="false" indent="0" shrinkToFit="false"/>
      <protection locked="true" hidden="false"/>
    </xf>
    <xf numFmtId="164" fontId="8" fillId="0" borderId="28" xfId="0" applyFont="true" applyBorder="true" applyAlignment="true" applyProtection="true">
      <alignment horizontal="center" vertical="bottom" textRotation="0" wrapText="true" indent="0" shrinkToFit="false"/>
      <protection locked="true" hidden="false"/>
    </xf>
    <xf numFmtId="164" fontId="8" fillId="0" borderId="28" xfId="0" applyFont="true" applyBorder="true" applyAlignment="true" applyProtection="true">
      <alignment horizontal="left" vertical="center" textRotation="0" wrapText="true" indent="0" shrinkToFit="false"/>
      <protection locked="true" hidden="false"/>
    </xf>
    <xf numFmtId="174" fontId="14" fillId="0" borderId="28" xfId="0" applyFont="true" applyBorder="true" applyAlignment="true" applyProtection="true">
      <alignment horizontal="center" vertical="center" textRotation="0" wrapText="false" indent="0" shrinkToFit="false"/>
      <protection locked="true" hidden="false"/>
    </xf>
    <xf numFmtId="164" fontId="0" fillId="0" borderId="28" xfId="0" applyFont="true" applyBorder="true" applyAlignment="true" applyProtection="true">
      <alignment horizontal="left" vertical="center" textRotation="0" wrapText="true" indent="0" shrinkToFit="false"/>
      <protection locked="true" hidden="false"/>
    </xf>
    <xf numFmtId="174" fontId="14" fillId="0" borderId="28" xfId="0" applyFont="true" applyBorder="true" applyAlignment="true" applyProtection="true">
      <alignment horizontal="left" vertical="center" textRotation="0" wrapText="true" indent="0" shrinkToFit="false"/>
      <protection locked="true" hidden="false"/>
    </xf>
    <xf numFmtId="174" fontId="14" fillId="5" borderId="28" xfId="0" applyFont="true" applyBorder="true" applyAlignment="true" applyProtection="true">
      <alignment horizontal="center" vertical="center" textRotation="0" wrapText="false" indent="0" shrinkToFit="false"/>
      <protection locked="true" hidden="false"/>
    </xf>
    <xf numFmtId="164" fontId="14" fillId="0" borderId="28" xfId="0" applyFont="true" applyBorder="true" applyAlignment="true" applyProtection="true">
      <alignment horizontal="left" vertical="center" textRotation="0" wrapText="true" indent="0" shrinkToFit="false"/>
      <protection locked="true" hidden="false"/>
    </xf>
    <xf numFmtId="169" fontId="14" fillId="5" borderId="28" xfId="0" applyFont="true" applyBorder="true" applyAlignment="true" applyProtection="true">
      <alignment horizontal="center" vertical="center" textRotation="0" wrapText="false" indent="0" shrinkToFit="false"/>
      <protection locked="true" hidden="false"/>
    </xf>
    <xf numFmtId="164" fontId="0" fillId="0" borderId="28" xfId="0" applyFont="false" applyBorder="true" applyAlignment="true" applyProtection="true">
      <alignment horizontal="center" vertical="bottom" textRotation="0" wrapText="false" indent="0" shrinkToFit="false"/>
      <protection locked="true" hidden="false"/>
    </xf>
    <xf numFmtId="174" fontId="14" fillId="5" borderId="28" xfId="0" applyFont="true" applyBorder="true" applyAlignment="true" applyProtection="true">
      <alignment horizontal="left" vertical="center" textRotation="0" wrapText="false" indent="0" shrinkToFit="false"/>
      <protection locked="true" hidden="false"/>
    </xf>
    <xf numFmtId="174" fontId="14" fillId="5" borderId="28" xfId="0" applyFont="true" applyBorder="true" applyAlignment="true" applyProtection="true">
      <alignment horizontal="left" vertical="center" textRotation="0" wrapText="true" indent="0" shrinkToFit="false"/>
      <protection locked="true" hidden="false"/>
    </xf>
  </cellXfs>
  <cellStyles count="17">
    <cellStyle name="Normal" xfId="0" builtinId="0"/>
    <cellStyle name="Comma" xfId="15" builtinId="3"/>
    <cellStyle name="Comma [0]" xfId="16" builtinId="6"/>
    <cellStyle name="Currency" xfId="17" builtinId="4"/>
    <cellStyle name="Currency [0]" xfId="18" builtinId="7"/>
    <cellStyle name="Percent" xfId="19" builtinId="5"/>
    <cellStyle name="Moeda 2" xfId="20"/>
    <cellStyle name="Normal 2" xfId="21"/>
    <cellStyle name="Normal 3" xfId="22"/>
    <cellStyle name="Normal 4" xfId="23"/>
    <cellStyle name="Normal 5 2" xfId="24"/>
    <cellStyle name="Normal 6 2" xfId="25"/>
    <cellStyle name="Normal 7" xfId="26"/>
    <cellStyle name="Normal 7 3" xfId="27"/>
    <cellStyle name="Vírgula 2" xfId="28"/>
    <cellStyle name="Vírgula 5" xfId="29"/>
    <cellStyle name="Vírgula 5 2" xfId="30"/>
  </cellStyles>
  <dxfs count="2">
    <dxf>
      <font>
        <b val="1"/>
        <i val="0"/>
        <color rgb="FFFF0000"/>
      </font>
    </dxf>
    <dxf>
      <font>
        <name val="Calibri"/>
        <charset val="1"/>
        <family val="2"/>
        <b val="1"/>
        <color rgb="FFFFFFFF"/>
        <sz val="11"/>
      </font>
      <fill>
        <patternFill>
          <bgColor rgb="FFCC0000"/>
        </patternFill>
      </fill>
    </dxf>
  </dxfs>
  <colors>
    <indexedColors>
      <rgbColor rgb="FF000000"/>
      <rgbColor rgb="FFFFFFFF"/>
      <rgbColor rgb="FFFF0000"/>
      <rgbColor rgb="FF00FF00"/>
      <rgbColor rgb="FF0000FF"/>
      <rgbColor rgb="FFFFFF00"/>
      <rgbColor rgb="FFFF00FF"/>
      <rgbColor rgb="FF00FFFF"/>
      <rgbColor rgb="FFCC0000"/>
      <rgbColor rgb="FF008000"/>
      <rgbColor rgb="FF000080"/>
      <rgbColor rgb="FF808000"/>
      <rgbColor rgb="FF800080"/>
      <rgbColor rgb="FF008080"/>
      <rgbColor rgb="FFC9C9C9"/>
      <rgbColor rgb="FF808080"/>
      <rgbColor rgb="FFAFABAB"/>
      <rgbColor rgb="FF993366"/>
      <rgbColor rgb="FFEDEDED"/>
      <rgbColor rgb="FFE7E6E6"/>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A5A5A5"/>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4.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352080</xdr:colOff>
      <xdr:row>1</xdr:row>
      <xdr:rowOff>136440</xdr:rowOff>
    </xdr:from>
    <xdr:to>
      <xdr:col>1</xdr:col>
      <xdr:colOff>102240</xdr:colOff>
      <xdr:row>1</xdr:row>
      <xdr:rowOff>1134720</xdr:rowOff>
    </xdr:to>
    <xdr:pic>
      <xdr:nvPicPr>
        <xdr:cNvPr id="0" name="Imagem 1" descr=""/>
        <xdr:cNvPicPr/>
      </xdr:nvPicPr>
      <xdr:blipFill>
        <a:blip r:embed="rId1"/>
        <a:stretch/>
      </xdr:blipFill>
      <xdr:spPr>
        <a:xfrm>
          <a:off x="352080" y="326880"/>
          <a:ext cx="959040" cy="998280"/>
        </a:xfrm>
        <a:prstGeom prst="rect">
          <a:avLst/>
        </a:prstGeom>
        <a:ln w="0">
          <a:noFill/>
        </a:ln>
      </xdr:spPr>
    </xdr:pic>
    <xdr:clientData/>
  </xdr:twoCellAnchor>
</xdr:wsDr>
</file>

<file path=xl/worksheets/_rels/sheet2.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XFD822"/>
  <sheetViews>
    <sheetView showFormulas="false" showGridLines="true" showRowColHeaders="true" showZeros="true" rightToLeft="false" tabSelected="true" showOutlineSymbols="true" defaultGridColor="true" view="pageBreakPreview" topLeftCell="F551" colorId="64" zoomScale="100" zoomScaleNormal="90" zoomScalePageLayoutView="100" workbookViewId="0">
      <selection pane="topLeft" activeCell="O1" activeCellId="0" sqref="O1"/>
    </sheetView>
  </sheetViews>
  <sheetFormatPr defaultColWidth="8.6796875" defaultRowHeight="13.8" zeroHeight="false" outlineLevelRow="0" outlineLevelCol="0"/>
  <cols>
    <col collapsed="false" customWidth="true" hidden="false" outlineLevel="0" max="1" min="1" style="1" width="9.07"/>
    <col collapsed="false" customWidth="true" hidden="false" outlineLevel="0" max="2" min="2" style="2" width="57.44"/>
    <col collapsed="false" customWidth="true" hidden="false" outlineLevel="0" max="3" min="3" style="1" width="8.15"/>
    <col collapsed="false" customWidth="true" hidden="false" outlineLevel="0" max="4" min="4" style="1" width="11.29"/>
    <col collapsed="false" customWidth="true" hidden="false" outlineLevel="0" max="5" min="5" style="1" width="15.71"/>
    <col collapsed="false" customWidth="true" hidden="false" outlineLevel="0" max="6" min="6" style="1" width="10.09"/>
    <col collapsed="false" customWidth="true" hidden="false" outlineLevel="0" max="7" min="7" style="1" width="10.14"/>
    <col collapsed="false" customWidth="true" hidden="false" outlineLevel="0" max="8" min="8" style="1" width="9.29"/>
    <col collapsed="false" customWidth="true" hidden="false" outlineLevel="0" max="9" min="9" style="1" width="12.15"/>
    <col collapsed="false" customWidth="true" hidden="false" outlineLevel="0" max="10" min="10" style="1" width="16.96"/>
    <col collapsed="false" customWidth="true" hidden="false" outlineLevel="0" max="11" min="11" style="1" width="11.43"/>
    <col collapsed="false" customWidth="true" hidden="false" outlineLevel="0" max="12" min="12" style="1" width="10.29"/>
    <col collapsed="false" customWidth="true" hidden="false" outlineLevel="0" max="13" min="13" style="1" width="16.1"/>
    <col collapsed="false" customWidth="true" hidden="false" outlineLevel="0" max="14" min="14" style="1" width="9.29"/>
    <col collapsed="false" customWidth="true" hidden="false" outlineLevel="0" max="15" min="15" style="1" width="24.15"/>
    <col collapsed="false" customWidth="true" hidden="false" outlineLevel="0" max="16384" min="16381" style="0" width="11.53"/>
  </cols>
  <sheetData>
    <row r="1" s="7" customFormat="true" ht="12.75" hidden="false" customHeight="true" outlineLevel="0" collapsed="false">
      <c r="A1" s="3" t="s">
        <v>0</v>
      </c>
      <c r="B1" s="3"/>
      <c r="C1" s="3"/>
      <c r="D1" s="3"/>
      <c r="E1" s="4" t="str">
        <f aca="false">I7</f>
        <v>MEDIÇÃO 03</v>
      </c>
      <c r="F1" s="4"/>
      <c r="G1" s="4"/>
      <c r="H1" s="4"/>
      <c r="I1" s="4"/>
      <c r="J1" s="4"/>
      <c r="K1" s="5" t="s">
        <v>1</v>
      </c>
      <c r="L1" s="5"/>
      <c r="M1" s="5"/>
      <c r="N1" s="5"/>
      <c r="O1" s="6"/>
      <c r="P1" s="1"/>
      <c r="XFA1" s="0"/>
      <c r="XFB1" s="0"/>
      <c r="XFC1" s="0"/>
      <c r="XFD1" s="0"/>
    </row>
    <row r="2" s="7" customFormat="true" ht="8.25" hidden="false" customHeight="true" outlineLevel="0" collapsed="false">
      <c r="A2" s="3"/>
      <c r="B2" s="3"/>
      <c r="C2" s="3"/>
      <c r="D2" s="3"/>
      <c r="E2" s="4"/>
      <c r="F2" s="4"/>
      <c r="G2" s="4"/>
      <c r="H2" s="4"/>
      <c r="I2" s="4"/>
      <c r="J2" s="4"/>
      <c r="K2" s="5"/>
      <c r="L2" s="5"/>
      <c r="M2" s="5"/>
      <c r="N2" s="5"/>
      <c r="O2" s="6"/>
      <c r="P2" s="1"/>
      <c r="XFA2" s="0"/>
      <c r="XFB2" s="0"/>
      <c r="XFC2" s="0"/>
      <c r="XFD2" s="0"/>
    </row>
    <row r="3" s="15" customFormat="true" ht="17.25" hidden="false" customHeight="true" outlineLevel="0" collapsed="false">
      <c r="A3" s="8" t="s">
        <v>2</v>
      </c>
      <c r="B3" s="8"/>
      <c r="C3" s="8"/>
      <c r="D3" s="9" t="s">
        <v>3</v>
      </c>
      <c r="E3" s="9"/>
      <c r="F3" s="10" t="s">
        <v>4</v>
      </c>
      <c r="G3" s="10"/>
      <c r="H3" s="11" t="s">
        <v>5</v>
      </c>
      <c r="I3" s="11"/>
      <c r="J3" s="11"/>
      <c r="K3" s="12" t="s">
        <v>6</v>
      </c>
      <c r="L3" s="12"/>
      <c r="M3" s="13" t="n">
        <v>44928</v>
      </c>
      <c r="N3" s="13"/>
      <c r="O3" s="14"/>
      <c r="P3" s="1"/>
      <c r="XFA3" s="0"/>
      <c r="XFB3" s="0"/>
      <c r="XFC3" s="0"/>
      <c r="XFD3" s="0"/>
    </row>
    <row r="4" s="15" customFormat="true" ht="12.75" hidden="false" customHeight="true" outlineLevel="0" collapsed="false">
      <c r="A4" s="8"/>
      <c r="B4" s="8"/>
      <c r="C4" s="8"/>
      <c r="D4" s="9"/>
      <c r="E4" s="9"/>
      <c r="F4" s="10"/>
      <c r="G4" s="10"/>
      <c r="H4" s="11"/>
      <c r="I4" s="11"/>
      <c r="J4" s="11"/>
      <c r="K4" s="16" t="s">
        <v>7</v>
      </c>
      <c r="L4" s="16"/>
      <c r="M4" s="17" t="n">
        <v>45288</v>
      </c>
      <c r="N4" s="17"/>
      <c r="O4" s="14"/>
      <c r="P4" s="1"/>
      <c r="XFA4" s="0"/>
      <c r="XFB4" s="0"/>
      <c r="XFC4" s="0"/>
      <c r="XFD4" s="0"/>
    </row>
    <row r="5" s="15" customFormat="true" ht="30.75" hidden="false" customHeight="true" outlineLevel="0" collapsed="false">
      <c r="A5" s="18" t="s">
        <v>8</v>
      </c>
      <c r="B5" s="18"/>
      <c r="C5" s="18"/>
      <c r="D5" s="19" t="s">
        <v>9</v>
      </c>
      <c r="E5" s="19"/>
      <c r="F5" s="20" t="n">
        <v>44992</v>
      </c>
      <c r="G5" s="20"/>
      <c r="H5" s="21" t="s">
        <v>10</v>
      </c>
      <c r="I5" s="22" t="n">
        <v>45022</v>
      </c>
      <c r="J5" s="22"/>
      <c r="K5" s="23" t="s">
        <v>11</v>
      </c>
      <c r="L5" s="23"/>
      <c r="M5" s="24" t="s">
        <v>12</v>
      </c>
      <c r="N5" s="24"/>
      <c r="O5" s="14"/>
      <c r="P5" s="1"/>
      <c r="XFA5" s="0"/>
      <c r="XFB5" s="0"/>
      <c r="XFC5" s="0"/>
      <c r="XFD5" s="0"/>
    </row>
    <row r="6" s="15" customFormat="true" ht="18.75" hidden="false" customHeight="true" outlineLevel="0" collapsed="false">
      <c r="A6" s="25" t="s">
        <v>13</v>
      </c>
      <c r="B6" s="25"/>
      <c r="C6" s="25"/>
      <c r="D6" s="25"/>
      <c r="E6" s="25"/>
      <c r="F6" s="26" t="str">
        <f aca="false">I7</f>
        <v>MEDIÇÃO 03</v>
      </c>
      <c r="G6" s="26"/>
      <c r="H6" s="26"/>
      <c r="I6" s="27" t="n">
        <f aca="false">L556</f>
        <v>142637.386373561</v>
      </c>
      <c r="J6" s="27"/>
      <c r="K6" s="28" t="s">
        <v>14</v>
      </c>
      <c r="L6" s="29" t="n">
        <f aca="false">H556</f>
        <v>0.0213349768108247</v>
      </c>
      <c r="M6" s="30" t="s">
        <v>15</v>
      </c>
      <c r="N6" s="31" t="n">
        <f aca="false">H557</f>
        <v>0.0689483003784641</v>
      </c>
      <c r="O6" s="14"/>
      <c r="P6" s="1"/>
      <c r="XFA6" s="0"/>
      <c r="XFB6" s="0"/>
      <c r="XFC6" s="0"/>
      <c r="XFD6" s="0"/>
    </row>
    <row r="7" s="41" customFormat="true" ht="16.5" hidden="false" customHeight="true" outlineLevel="0" collapsed="false">
      <c r="A7" s="32" t="s">
        <v>16</v>
      </c>
      <c r="B7" s="33" t="s">
        <v>17</v>
      </c>
      <c r="C7" s="34" t="s">
        <v>18</v>
      </c>
      <c r="D7" s="35" t="s">
        <v>19</v>
      </c>
      <c r="E7" s="36" t="s">
        <v>20</v>
      </c>
      <c r="F7" s="37" t="s">
        <v>21</v>
      </c>
      <c r="G7" s="37"/>
      <c r="H7" s="37"/>
      <c r="I7" s="38" t="s">
        <v>22</v>
      </c>
      <c r="J7" s="38"/>
      <c r="K7" s="38"/>
      <c r="L7" s="39" t="s">
        <v>23</v>
      </c>
      <c r="M7" s="39"/>
      <c r="N7" s="39"/>
      <c r="O7" s="40"/>
      <c r="P7" s="1"/>
      <c r="XFA7" s="0"/>
      <c r="XFB7" s="0"/>
      <c r="XFC7" s="0"/>
      <c r="XFD7" s="0"/>
    </row>
    <row r="8" s="41" customFormat="true" ht="14.25" hidden="false" customHeight="true" outlineLevel="0" collapsed="false">
      <c r="A8" s="32"/>
      <c r="B8" s="33"/>
      <c r="C8" s="34"/>
      <c r="D8" s="35"/>
      <c r="E8" s="36"/>
      <c r="F8" s="42" t="s">
        <v>19</v>
      </c>
      <c r="G8" s="43" t="s">
        <v>24</v>
      </c>
      <c r="H8" s="44" t="s">
        <v>25</v>
      </c>
      <c r="I8" s="42" t="s">
        <v>19</v>
      </c>
      <c r="J8" s="45" t="s">
        <v>24</v>
      </c>
      <c r="K8" s="44" t="s">
        <v>25</v>
      </c>
      <c r="L8" s="46" t="s">
        <v>19</v>
      </c>
      <c r="M8" s="45" t="s">
        <v>24</v>
      </c>
      <c r="N8" s="44" t="s">
        <v>25</v>
      </c>
      <c r="O8" s="40"/>
      <c r="P8" s="1"/>
      <c r="XFA8" s="0"/>
      <c r="XFB8" s="0"/>
      <c r="XFC8" s="0"/>
      <c r="XFD8" s="0"/>
    </row>
    <row r="9" s="41" customFormat="true" ht="14.25" hidden="false" customHeight="true" outlineLevel="0" collapsed="false">
      <c r="A9" s="47" t="n">
        <v>1</v>
      </c>
      <c r="B9" s="48" t="s">
        <v>26</v>
      </c>
      <c r="C9" s="49"/>
      <c r="D9" s="50"/>
      <c r="E9" s="51"/>
      <c r="F9" s="52"/>
      <c r="G9" s="53"/>
      <c r="H9" s="54"/>
      <c r="I9" s="50"/>
      <c r="J9" s="55" t="n">
        <f aca="false">SUM(J11:J12)</f>
        <v>2044.6524</v>
      </c>
      <c r="K9" s="54"/>
      <c r="L9" s="53"/>
      <c r="M9" s="53"/>
      <c r="N9" s="54"/>
      <c r="O9" s="40"/>
      <c r="P9" s="1"/>
      <c r="XFA9" s="0"/>
      <c r="XFB9" s="0"/>
      <c r="XFC9" s="0"/>
      <c r="XFD9" s="0"/>
    </row>
    <row r="10" s="41" customFormat="true" ht="14.25" hidden="false" customHeight="true" outlineLevel="0" collapsed="false">
      <c r="A10" s="56" t="s">
        <v>27</v>
      </c>
      <c r="B10" s="57" t="s">
        <v>28</v>
      </c>
      <c r="C10" s="58"/>
      <c r="D10" s="59"/>
      <c r="E10" s="60"/>
      <c r="F10" s="61"/>
      <c r="G10" s="62"/>
      <c r="H10" s="63"/>
      <c r="I10" s="64"/>
      <c r="J10" s="62"/>
      <c r="K10" s="63"/>
      <c r="L10" s="65"/>
      <c r="M10" s="65"/>
      <c r="N10" s="66"/>
      <c r="O10" s="40"/>
      <c r="P10" s="1"/>
      <c r="XFA10" s="0"/>
      <c r="XFB10" s="0"/>
      <c r="XFC10" s="0"/>
      <c r="XFD10" s="0"/>
    </row>
    <row r="11" s="41" customFormat="true" ht="14.25" hidden="false" customHeight="true" outlineLevel="0" collapsed="false">
      <c r="A11" s="67" t="s">
        <v>29</v>
      </c>
      <c r="B11" s="33" t="s">
        <v>30</v>
      </c>
      <c r="C11" s="34" t="s">
        <v>31</v>
      </c>
      <c r="D11" s="35" t="n">
        <v>985</v>
      </c>
      <c r="E11" s="36" t="n">
        <v>10.382232</v>
      </c>
      <c r="F11" s="68" t="n">
        <v>985</v>
      </c>
      <c r="G11" s="69" t="n">
        <f aca="false">F11*E11</f>
        <v>10226.49852</v>
      </c>
      <c r="H11" s="70" t="n">
        <f aca="false">F11/D11</f>
        <v>1</v>
      </c>
      <c r="I11" s="35"/>
      <c r="J11" s="71" t="n">
        <f aca="false">I11*E11</f>
        <v>0</v>
      </c>
      <c r="K11" s="70" t="n">
        <f aca="false">I11/D11</f>
        <v>0</v>
      </c>
      <c r="L11" s="72" t="n">
        <f aca="false">F11+I11</f>
        <v>985</v>
      </c>
      <c r="M11" s="73" t="n">
        <f aca="false">G11+J11</f>
        <v>10226.49852</v>
      </c>
      <c r="N11" s="74" t="n">
        <f aca="false">H11+K11</f>
        <v>1</v>
      </c>
      <c r="O11" s="40"/>
      <c r="P11" s="1"/>
      <c r="XFA11" s="0"/>
      <c r="XFB11" s="0"/>
      <c r="XFC11" s="0"/>
      <c r="XFD11" s="0"/>
    </row>
    <row r="12" s="41" customFormat="true" ht="23.85" hidden="false" customHeight="false" outlineLevel="0" collapsed="false">
      <c r="A12" s="67" t="s">
        <v>32</v>
      </c>
      <c r="B12" s="33" t="s">
        <v>33</v>
      </c>
      <c r="C12" s="34" t="s">
        <v>34</v>
      </c>
      <c r="D12" s="35" t="n">
        <v>0.25</v>
      </c>
      <c r="E12" s="36" t="n">
        <v>22718.36</v>
      </c>
      <c r="F12" s="68" t="n">
        <v>0.16</v>
      </c>
      <c r="G12" s="69" t="n">
        <f aca="false">F12*E12</f>
        <v>3634.9376</v>
      </c>
      <c r="H12" s="70" t="n">
        <f aca="false">F12/D12</f>
        <v>0.64</v>
      </c>
      <c r="I12" s="35" t="n">
        <f aca="false">D12-F12</f>
        <v>0.09</v>
      </c>
      <c r="J12" s="71" t="n">
        <f aca="false">I12*E12</f>
        <v>2044.6524</v>
      </c>
      <c r="K12" s="70" t="n">
        <f aca="false">I12/D12</f>
        <v>0.36</v>
      </c>
      <c r="L12" s="72" t="n">
        <f aca="false">F12+I12</f>
        <v>0.25</v>
      </c>
      <c r="M12" s="73" t="n">
        <f aca="false">G12+J12</f>
        <v>5679.59</v>
      </c>
      <c r="N12" s="74" t="n">
        <f aca="false">H12+K12</f>
        <v>1</v>
      </c>
      <c r="O12" s="40"/>
      <c r="P12" s="1"/>
      <c r="XFA12" s="0"/>
      <c r="XFB12" s="0"/>
      <c r="XFC12" s="0"/>
      <c r="XFD12" s="0"/>
    </row>
    <row r="13" s="41" customFormat="true" ht="14.25" hidden="false" customHeight="true" outlineLevel="0" collapsed="false">
      <c r="A13" s="47" t="n">
        <v>2</v>
      </c>
      <c r="B13" s="75" t="s">
        <v>35</v>
      </c>
      <c r="C13" s="49"/>
      <c r="D13" s="50"/>
      <c r="E13" s="51"/>
      <c r="F13" s="52"/>
      <c r="G13" s="53"/>
      <c r="H13" s="54"/>
      <c r="I13" s="50"/>
      <c r="J13" s="55" t="n">
        <f aca="false">SUM(J15:J29)</f>
        <v>0</v>
      </c>
      <c r="K13" s="54"/>
      <c r="L13" s="53"/>
      <c r="M13" s="53"/>
      <c r="N13" s="54"/>
      <c r="O13" s="40"/>
      <c r="P13" s="1"/>
      <c r="XFA13" s="0"/>
      <c r="XFB13" s="0"/>
      <c r="XFC13" s="0"/>
      <c r="XFD13" s="0"/>
    </row>
    <row r="14" s="41" customFormat="true" ht="14.25" hidden="false" customHeight="true" outlineLevel="0" collapsed="false">
      <c r="A14" s="76" t="s">
        <v>36</v>
      </c>
      <c r="B14" s="57" t="s">
        <v>37</v>
      </c>
      <c r="C14" s="58"/>
      <c r="D14" s="59"/>
      <c r="E14" s="60"/>
      <c r="F14" s="61"/>
      <c r="G14" s="62"/>
      <c r="H14" s="63"/>
      <c r="I14" s="64"/>
      <c r="J14" s="62"/>
      <c r="K14" s="63"/>
      <c r="L14" s="65"/>
      <c r="M14" s="65"/>
      <c r="N14" s="66"/>
      <c r="O14" s="40"/>
      <c r="P14" s="1"/>
      <c r="XFA14" s="0"/>
      <c r="XFB14" s="0"/>
      <c r="XFC14" s="0"/>
      <c r="XFD14" s="0"/>
    </row>
    <row r="15" s="41" customFormat="true" ht="14.25" hidden="false" customHeight="true" outlineLevel="0" collapsed="false">
      <c r="A15" s="32" t="s">
        <v>38</v>
      </c>
      <c r="B15" s="33" t="s">
        <v>39</v>
      </c>
      <c r="C15" s="34" t="s">
        <v>31</v>
      </c>
      <c r="D15" s="35" t="n">
        <v>8</v>
      </c>
      <c r="E15" s="36" t="n">
        <v>352.55</v>
      </c>
      <c r="F15" s="68" t="n">
        <v>8</v>
      </c>
      <c r="G15" s="69" t="n">
        <f aca="false">F15*E15</f>
        <v>2820.4</v>
      </c>
      <c r="H15" s="70" t="n">
        <f aca="false">F15/D15</f>
        <v>1</v>
      </c>
      <c r="I15" s="35"/>
      <c r="J15" s="71" t="n">
        <f aca="false">I15*E15</f>
        <v>0</v>
      </c>
      <c r="K15" s="70" t="n">
        <f aca="false">I15/D15</f>
        <v>0</v>
      </c>
      <c r="L15" s="72" t="n">
        <f aca="false">F15+I15</f>
        <v>8</v>
      </c>
      <c r="M15" s="73" t="n">
        <f aca="false">G15+J15</f>
        <v>2820.4</v>
      </c>
      <c r="N15" s="74" t="n">
        <f aca="false">H15+K15</f>
        <v>1</v>
      </c>
      <c r="O15" s="77"/>
      <c r="P15" s="1"/>
      <c r="XFA15" s="0"/>
      <c r="XFB15" s="0"/>
      <c r="XFC15" s="0"/>
      <c r="XFD15" s="0"/>
    </row>
    <row r="16" s="41" customFormat="true" ht="35.05" hidden="false" customHeight="false" outlineLevel="0" collapsed="false">
      <c r="A16" s="32" t="s">
        <v>40</v>
      </c>
      <c r="B16" s="33" t="s">
        <v>41</v>
      </c>
      <c r="C16" s="34" t="s">
        <v>31</v>
      </c>
      <c r="D16" s="35" t="n">
        <v>1151.2</v>
      </c>
      <c r="E16" s="36" t="n">
        <v>26.8299947880473</v>
      </c>
      <c r="F16" s="68" t="n">
        <v>0</v>
      </c>
      <c r="G16" s="69" t="n">
        <f aca="false">F16*E16</f>
        <v>0</v>
      </c>
      <c r="H16" s="70" t="n">
        <f aca="false">F16/D16</f>
        <v>0</v>
      </c>
      <c r="I16" s="35"/>
      <c r="J16" s="71" t="n">
        <f aca="false">I16*E16</f>
        <v>0</v>
      </c>
      <c r="K16" s="70" t="n">
        <f aca="false">I16/D16</f>
        <v>0</v>
      </c>
      <c r="L16" s="72" t="n">
        <f aca="false">F16+I16</f>
        <v>0</v>
      </c>
      <c r="M16" s="73" t="n">
        <f aca="false">G16+J16</f>
        <v>0</v>
      </c>
      <c r="N16" s="74" t="n">
        <f aca="false">H16+K16</f>
        <v>0</v>
      </c>
      <c r="O16" s="77"/>
      <c r="P16" s="1"/>
      <c r="XFA16" s="0"/>
      <c r="XFB16" s="0"/>
      <c r="XFC16" s="0"/>
      <c r="XFD16" s="0"/>
    </row>
    <row r="17" s="41" customFormat="true" ht="35.05" hidden="false" customHeight="false" outlineLevel="0" collapsed="false">
      <c r="A17" s="32" t="s">
        <v>42</v>
      </c>
      <c r="B17" s="33" t="s">
        <v>43</v>
      </c>
      <c r="C17" s="34" t="s">
        <v>31</v>
      </c>
      <c r="D17" s="35" t="n">
        <v>1151.2</v>
      </c>
      <c r="E17" s="36" t="n">
        <v>24.42126</v>
      </c>
      <c r="F17" s="68" t="n">
        <v>0</v>
      </c>
      <c r="G17" s="69" t="n">
        <f aca="false">F17*E17</f>
        <v>0</v>
      </c>
      <c r="H17" s="70" t="n">
        <f aca="false">F17/D17</f>
        <v>0</v>
      </c>
      <c r="I17" s="35"/>
      <c r="J17" s="71" t="n">
        <f aca="false">I17*E17</f>
        <v>0</v>
      </c>
      <c r="K17" s="70" t="n">
        <f aca="false">I17/D17</f>
        <v>0</v>
      </c>
      <c r="L17" s="72" t="n">
        <f aca="false">F17+I17</f>
        <v>0</v>
      </c>
      <c r="M17" s="73" t="n">
        <f aca="false">G17+J17</f>
        <v>0</v>
      </c>
      <c r="N17" s="74" t="n">
        <f aca="false">H17+K17</f>
        <v>0</v>
      </c>
      <c r="O17" s="77"/>
      <c r="P17" s="1"/>
      <c r="XFA17" s="0"/>
      <c r="XFB17" s="0"/>
      <c r="XFC17" s="0"/>
      <c r="XFD17" s="0"/>
    </row>
    <row r="18" s="41" customFormat="true" ht="46.25" hidden="false" customHeight="false" outlineLevel="0" collapsed="false">
      <c r="A18" s="32" t="s">
        <v>44</v>
      </c>
      <c r="B18" s="33" t="s">
        <v>45</v>
      </c>
      <c r="C18" s="34" t="s">
        <v>46</v>
      </c>
      <c r="D18" s="35" t="n">
        <v>308.95</v>
      </c>
      <c r="E18" s="36" t="n">
        <v>207.222702</v>
      </c>
      <c r="F18" s="68" t="n">
        <v>162.55</v>
      </c>
      <c r="G18" s="69" t="n">
        <f aca="false">F18*E18</f>
        <v>33684.0502101</v>
      </c>
      <c r="H18" s="70" t="n">
        <f aca="false">F18/D18</f>
        <v>0.526136915358472</v>
      </c>
      <c r="I18" s="35"/>
      <c r="J18" s="71" t="n">
        <f aca="false">I18*E18</f>
        <v>0</v>
      </c>
      <c r="K18" s="70" t="n">
        <f aca="false">I18/D18</f>
        <v>0</v>
      </c>
      <c r="L18" s="72" t="n">
        <f aca="false">F18+I18</f>
        <v>162.55</v>
      </c>
      <c r="M18" s="73" t="n">
        <f aca="false">G18+J18</f>
        <v>33684.0502101</v>
      </c>
      <c r="N18" s="74" t="n">
        <f aca="false">H18+K18</f>
        <v>0.526136915358472</v>
      </c>
      <c r="O18" s="77"/>
      <c r="P18" s="1"/>
      <c r="XFA18" s="0"/>
      <c r="XFB18" s="0"/>
      <c r="XFC18" s="0"/>
      <c r="XFD18" s="0"/>
    </row>
    <row r="19" s="41" customFormat="true" ht="14.25" hidden="false" customHeight="true" outlineLevel="0" collapsed="false">
      <c r="A19" s="76" t="s">
        <v>47</v>
      </c>
      <c r="B19" s="78" t="s">
        <v>48</v>
      </c>
      <c r="C19" s="58"/>
      <c r="D19" s="59"/>
      <c r="E19" s="60"/>
      <c r="F19" s="61"/>
      <c r="G19" s="62"/>
      <c r="H19" s="63"/>
      <c r="I19" s="64"/>
      <c r="J19" s="62"/>
      <c r="K19" s="63"/>
      <c r="L19" s="65"/>
      <c r="M19" s="65"/>
      <c r="N19" s="66"/>
      <c r="O19" s="40"/>
      <c r="P19" s="1"/>
      <c r="XFA19" s="0"/>
      <c r="XFB19" s="0"/>
      <c r="XFC19" s="0"/>
      <c r="XFD19" s="0"/>
    </row>
    <row r="20" s="41" customFormat="true" ht="46.25" hidden="false" customHeight="false" outlineLevel="0" collapsed="false">
      <c r="A20" s="32" t="s">
        <v>49</v>
      </c>
      <c r="B20" s="33" t="s">
        <v>50</v>
      </c>
      <c r="C20" s="34" t="s">
        <v>31</v>
      </c>
      <c r="D20" s="35" t="n">
        <v>14.5</v>
      </c>
      <c r="E20" s="36" t="n">
        <v>623.681901</v>
      </c>
      <c r="F20" s="68" t="n">
        <v>14.5</v>
      </c>
      <c r="G20" s="69" t="n">
        <f aca="false">F20*E20</f>
        <v>9043.3875645</v>
      </c>
      <c r="H20" s="70" t="n">
        <f aca="false">F20/D20</f>
        <v>1</v>
      </c>
      <c r="I20" s="35"/>
      <c r="J20" s="71" t="n">
        <f aca="false">I20*E20</f>
        <v>0</v>
      </c>
      <c r="K20" s="70" t="n">
        <f aca="false">I20/D20</f>
        <v>0</v>
      </c>
      <c r="L20" s="72" t="n">
        <f aca="false">F20+I20</f>
        <v>14.5</v>
      </c>
      <c r="M20" s="73" t="n">
        <f aca="false">G20+J20</f>
        <v>9043.3875645</v>
      </c>
      <c r="N20" s="74" t="n">
        <f aca="false">H20+K20</f>
        <v>1</v>
      </c>
      <c r="O20" s="40"/>
      <c r="P20" s="1"/>
      <c r="XFA20" s="0"/>
      <c r="XFB20" s="0"/>
      <c r="XFC20" s="0"/>
      <c r="XFD20" s="0"/>
    </row>
    <row r="21" s="41" customFormat="true" ht="46.25" hidden="false" customHeight="false" outlineLevel="0" collapsed="false">
      <c r="A21" s="32" t="s">
        <v>51</v>
      </c>
      <c r="B21" s="33" t="s">
        <v>52</v>
      </c>
      <c r="C21" s="34" t="s">
        <v>31</v>
      </c>
      <c r="D21" s="35" t="n">
        <v>10.9</v>
      </c>
      <c r="E21" s="36" t="n">
        <v>470.748555</v>
      </c>
      <c r="F21" s="68" t="n">
        <v>10.9</v>
      </c>
      <c r="G21" s="69" t="n">
        <f aca="false">F21*E21</f>
        <v>5131.1592495</v>
      </c>
      <c r="H21" s="70" t="n">
        <f aca="false">F21/D21</f>
        <v>1</v>
      </c>
      <c r="I21" s="35"/>
      <c r="J21" s="71" t="n">
        <f aca="false">I21*E21</f>
        <v>0</v>
      </c>
      <c r="K21" s="70" t="n">
        <f aca="false">I21/D21</f>
        <v>0</v>
      </c>
      <c r="L21" s="72" t="n">
        <f aca="false">F21+I21</f>
        <v>10.9</v>
      </c>
      <c r="M21" s="73" t="n">
        <f aca="false">G21+J21</f>
        <v>5131.1592495</v>
      </c>
      <c r="N21" s="74" t="n">
        <f aca="false">H21+K21</f>
        <v>1</v>
      </c>
      <c r="O21" s="40"/>
      <c r="P21" s="1"/>
      <c r="XFA21" s="0"/>
      <c r="XFB21" s="0"/>
      <c r="XFC21" s="0"/>
      <c r="XFD21" s="0"/>
    </row>
    <row r="22" s="41" customFormat="true" ht="46.25" hidden="false" customHeight="false" outlineLevel="0" collapsed="false">
      <c r="A22" s="32" t="s">
        <v>53</v>
      </c>
      <c r="B22" s="33" t="s">
        <v>54</v>
      </c>
      <c r="C22" s="34" t="s">
        <v>31</v>
      </c>
      <c r="D22" s="35" t="n">
        <v>10.9</v>
      </c>
      <c r="E22" s="36" t="n">
        <v>413.786925</v>
      </c>
      <c r="F22" s="68" t="n">
        <v>10.9</v>
      </c>
      <c r="G22" s="69" t="n">
        <f aca="false">F22*E22</f>
        <v>4510.2774825</v>
      </c>
      <c r="H22" s="70" t="n">
        <f aca="false">F22/D22</f>
        <v>1</v>
      </c>
      <c r="I22" s="35"/>
      <c r="J22" s="71" t="n">
        <f aca="false">I22*E22</f>
        <v>0</v>
      </c>
      <c r="K22" s="70" t="n">
        <f aca="false">I22/D22</f>
        <v>0</v>
      </c>
      <c r="L22" s="72" t="n">
        <f aca="false">F22+I22</f>
        <v>10.9</v>
      </c>
      <c r="M22" s="73" t="n">
        <f aca="false">G22+J22</f>
        <v>4510.2774825</v>
      </c>
      <c r="N22" s="74" t="n">
        <f aca="false">H22+K22</f>
        <v>1</v>
      </c>
      <c r="O22" s="40"/>
      <c r="P22" s="1"/>
      <c r="XFA22" s="0"/>
      <c r="XFB22" s="0"/>
      <c r="XFC22" s="0"/>
      <c r="XFD22" s="0"/>
    </row>
    <row r="23" s="41" customFormat="true" ht="46.25" hidden="false" customHeight="false" outlineLevel="0" collapsed="false">
      <c r="A23" s="32" t="s">
        <v>55</v>
      </c>
      <c r="B23" s="33" t="s">
        <v>56</v>
      </c>
      <c r="C23" s="34" t="s">
        <v>57</v>
      </c>
      <c r="D23" s="35" t="n">
        <v>1</v>
      </c>
      <c r="E23" s="36" t="n">
        <v>12460.2223095</v>
      </c>
      <c r="F23" s="68" t="n">
        <v>1</v>
      </c>
      <c r="G23" s="69" t="n">
        <f aca="false">F23*E23</f>
        <v>12460.2223095</v>
      </c>
      <c r="H23" s="70" t="n">
        <f aca="false">F23/D23</f>
        <v>1</v>
      </c>
      <c r="I23" s="35"/>
      <c r="J23" s="71" t="n">
        <f aca="false">I23*E23</f>
        <v>0</v>
      </c>
      <c r="K23" s="70" t="n">
        <f aca="false">I23/D23</f>
        <v>0</v>
      </c>
      <c r="L23" s="72" t="n">
        <f aca="false">F23+I23</f>
        <v>1</v>
      </c>
      <c r="M23" s="73" t="n">
        <f aca="false">G23+J23</f>
        <v>12460.2223095</v>
      </c>
      <c r="N23" s="74" t="n">
        <f aca="false">H23+K23</f>
        <v>1</v>
      </c>
      <c r="O23" s="40"/>
      <c r="P23" s="1"/>
      <c r="XFA23" s="0"/>
      <c r="XFB23" s="0"/>
      <c r="XFC23" s="0"/>
      <c r="XFD23" s="0"/>
    </row>
    <row r="24" s="41" customFormat="true" ht="46.25" hidden="false" customHeight="false" outlineLevel="0" collapsed="false">
      <c r="A24" s="32" t="s">
        <v>58</v>
      </c>
      <c r="B24" s="33" t="s">
        <v>59</v>
      </c>
      <c r="C24" s="34" t="s">
        <v>31</v>
      </c>
      <c r="D24" s="35" t="n">
        <v>12</v>
      </c>
      <c r="E24" s="36" t="n">
        <v>151.8880905</v>
      </c>
      <c r="F24" s="68" t="n">
        <v>12</v>
      </c>
      <c r="G24" s="69" t="n">
        <f aca="false">F24*E24</f>
        <v>1822.657086</v>
      </c>
      <c r="H24" s="70" t="n">
        <f aca="false">F24/D24</f>
        <v>1</v>
      </c>
      <c r="I24" s="35"/>
      <c r="J24" s="71" t="n">
        <f aca="false">I24*E24</f>
        <v>0</v>
      </c>
      <c r="K24" s="70" t="n">
        <f aca="false">I24/D24</f>
        <v>0</v>
      </c>
      <c r="L24" s="72" t="n">
        <f aca="false">F24+I24</f>
        <v>12</v>
      </c>
      <c r="M24" s="73" t="n">
        <f aca="false">G24+J24</f>
        <v>1822.657086</v>
      </c>
      <c r="N24" s="74" t="n">
        <f aca="false">H24+K24</f>
        <v>1</v>
      </c>
      <c r="O24" s="40"/>
      <c r="P24" s="1"/>
      <c r="XFA24" s="0"/>
      <c r="XFB24" s="0"/>
      <c r="XFC24" s="0"/>
      <c r="XFD24" s="0"/>
    </row>
    <row r="25" s="41" customFormat="true" ht="46.25" hidden="false" customHeight="false" outlineLevel="0" collapsed="false">
      <c r="A25" s="32" t="s">
        <v>60</v>
      </c>
      <c r="B25" s="33" t="s">
        <v>61</v>
      </c>
      <c r="C25" s="34" t="s">
        <v>31</v>
      </c>
      <c r="D25" s="35" t="n">
        <v>6</v>
      </c>
      <c r="E25" s="36" t="n">
        <v>204.3426555</v>
      </c>
      <c r="F25" s="68" t="n">
        <v>6</v>
      </c>
      <c r="G25" s="69" t="n">
        <f aca="false">F25*E25</f>
        <v>1226.055933</v>
      </c>
      <c r="H25" s="70" t="n">
        <f aca="false">F25/D25</f>
        <v>1</v>
      </c>
      <c r="I25" s="35"/>
      <c r="J25" s="71" t="n">
        <f aca="false">I25*E25</f>
        <v>0</v>
      </c>
      <c r="K25" s="70" t="n">
        <f aca="false">I25/D25</f>
        <v>0</v>
      </c>
      <c r="L25" s="72" t="n">
        <f aca="false">F25+I25</f>
        <v>6</v>
      </c>
      <c r="M25" s="73" t="n">
        <f aca="false">G25+J25</f>
        <v>1226.055933</v>
      </c>
      <c r="N25" s="74" t="n">
        <f aca="false">H25+K25</f>
        <v>1</v>
      </c>
      <c r="O25" s="40"/>
      <c r="P25" s="1"/>
      <c r="XFA25" s="0"/>
      <c r="XFB25" s="0"/>
      <c r="XFC25" s="0"/>
      <c r="XFD25" s="0"/>
    </row>
    <row r="26" s="41" customFormat="true" ht="23.85" hidden="false" customHeight="false" outlineLevel="0" collapsed="false">
      <c r="A26" s="32" t="s">
        <v>62</v>
      </c>
      <c r="B26" s="33" t="s">
        <v>63</v>
      </c>
      <c r="C26" s="34" t="s">
        <v>57</v>
      </c>
      <c r="D26" s="35" t="n">
        <v>1</v>
      </c>
      <c r="E26" s="36" t="n">
        <v>1298.03472</v>
      </c>
      <c r="F26" s="68" t="n">
        <v>1</v>
      </c>
      <c r="G26" s="69" t="n">
        <f aca="false">F26*E26</f>
        <v>1298.03472</v>
      </c>
      <c r="H26" s="70" t="n">
        <f aca="false">F26/D26</f>
        <v>1</v>
      </c>
      <c r="I26" s="35"/>
      <c r="J26" s="71" t="n">
        <f aca="false">I26*E26</f>
        <v>0</v>
      </c>
      <c r="K26" s="70" t="n">
        <f aca="false">I26/D26</f>
        <v>0</v>
      </c>
      <c r="L26" s="72" t="n">
        <f aca="false">F26+I26</f>
        <v>1</v>
      </c>
      <c r="M26" s="73" t="n">
        <f aca="false">G26+J26</f>
        <v>1298.03472</v>
      </c>
      <c r="N26" s="74" t="n">
        <f aca="false">H26+K26</f>
        <v>1</v>
      </c>
      <c r="O26" s="40"/>
      <c r="P26" s="1"/>
      <c r="XFA26" s="0"/>
      <c r="XFB26" s="0"/>
      <c r="XFC26" s="0"/>
      <c r="XFD26" s="0"/>
    </row>
    <row r="27" s="41" customFormat="true" ht="14.25" hidden="false" customHeight="true" outlineLevel="0" collapsed="false">
      <c r="A27" s="32" t="s">
        <v>64</v>
      </c>
      <c r="B27" s="33" t="s">
        <v>65</v>
      </c>
      <c r="C27" s="34" t="s">
        <v>46</v>
      </c>
      <c r="D27" s="35" t="n">
        <v>25</v>
      </c>
      <c r="E27" s="36" t="n">
        <v>33.467355</v>
      </c>
      <c r="F27" s="68" t="n">
        <v>25</v>
      </c>
      <c r="G27" s="69" t="n">
        <f aca="false">F27*E27</f>
        <v>836.683875</v>
      </c>
      <c r="H27" s="70" t="n">
        <f aca="false">F27/D27</f>
        <v>1</v>
      </c>
      <c r="I27" s="35"/>
      <c r="J27" s="71" t="n">
        <f aca="false">I27*E27</f>
        <v>0</v>
      </c>
      <c r="K27" s="70" t="n">
        <f aca="false">I27/D27</f>
        <v>0</v>
      </c>
      <c r="L27" s="72" t="n">
        <f aca="false">F27+I27</f>
        <v>25</v>
      </c>
      <c r="M27" s="73" t="n">
        <f aca="false">G27+J27</f>
        <v>836.683875</v>
      </c>
      <c r="N27" s="74" t="n">
        <f aca="false">H27+K27</f>
        <v>1</v>
      </c>
      <c r="O27" s="40"/>
      <c r="P27" s="1"/>
      <c r="XFA27" s="0"/>
      <c r="XFB27" s="0"/>
      <c r="XFC27" s="0"/>
      <c r="XFD27" s="0"/>
    </row>
    <row r="28" s="41" customFormat="true" ht="35.05" hidden="false" customHeight="false" outlineLevel="0" collapsed="false">
      <c r="A28" s="32" t="s">
        <v>66</v>
      </c>
      <c r="B28" s="33" t="s">
        <v>67</v>
      </c>
      <c r="C28" s="34" t="s">
        <v>46</v>
      </c>
      <c r="D28" s="35" t="n">
        <v>25</v>
      </c>
      <c r="E28" s="36" t="n">
        <v>383.2060095</v>
      </c>
      <c r="F28" s="68" t="n">
        <v>25</v>
      </c>
      <c r="G28" s="69" t="n">
        <f aca="false">F28*E28</f>
        <v>9580.1502375</v>
      </c>
      <c r="H28" s="70" t="n">
        <f aca="false">F28/D28</f>
        <v>1</v>
      </c>
      <c r="I28" s="35"/>
      <c r="J28" s="71" t="n">
        <f aca="false">I28*E28</f>
        <v>0</v>
      </c>
      <c r="K28" s="70" t="n">
        <f aca="false">I28/D28</f>
        <v>0</v>
      </c>
      <c r="L28" s="72" t="n">
        <f aca="false">F28+I28</f>
        <v>25</v>
      </c>
      <c r="M28" s="73" t="n">
        <f aca="false">G28+J28</f>
        <v>9580.1502375</v>
      </c>
      <c r="N28" s="74" t="n">
        <f aca="false">H28+K28</f>
        <v>1</v>
      </c>
      <c r="O28" s="40"/>
      <c r="P28" s="1"/>
      <c r="XFA28" s="0"/>
      <c r="XFB28" s="0"/>
      <c r="XFC28" s="0"/>
      <c r="XFD28" s="0"/>
    </row>
    <row r="29" s="41" customFormat="true" ht="46.25" hidden="false" customHeight="false" outlineLevel="0" collapsed="false">
      <c r="A29" s="32" t="s">
        <v>68</v>
      </c>
      <c r="B29" s="33" t="s">
        <v>69</v>
      </c>
      <c r="C29" s="34" t="s">
        <v>46</v>
      </c>
      <c r="D29" s="35" t="n">
        <v>10</v>
      </c>
      <c r="E29" s="36" t="n">
        <v>479.2352625</v>
      </c>
      <c r="F29" s="68" t="n">
        <v>10</v>
      </c>
      <c r="G29" s="69" t="n">
        <f aca="false">F29*E29</f>
        <v>4792.352625</v>
      </c>
      <c r="H29" s="70" t="n">
        <f aca="false">F29/D29</f>
        <v>1</v>
      </c>
      <c r="I29" s="35"/>
      <c r="J29" s="71" t="n">
        <f aca="false">I29*E29</f>
        <v>0</v>
      </c>
      <c r="K29" s="70" t="n">
        <f aca="false">I29/D29</f>
        <v>0</v>
      </c>
      <c r="L29" s="72" t="n">
        <f aca="false">F29+I29</f>
        <v>10</v>
      </c>
      <c r="M29" s="73" t="n">
        <f aca="false">G29+J29</f>
        <v>4792.352625</v>
      </c>
      <c r="N29" s="74" t="n">
        <f aca="false">H29+K29</f>
        <v>1</v>
      </c>
      <c r="O29" s="40"/>
      <c r="P29" s="1"/>
      <c r="XFA29" s="0"/>
      <c r="XFB29" s="0"/>
      <c r="XFC29" s="0"/>
      <c r="XFD29" s="0"/>
    </row>
    <row r="30" s="41" customFormat="true" ht="14.25" hidden="false" customHeight="true" outlineLevel="0" collapsed="false">
      <c r="A30" s="47" t="n">
        <v>3</v>
      </c>
      <c r="B30" s="75" t="s">
        <v>70</v>
      </c>
      <c r="C30" s="49"/>
      <c r="D30" s="50"/>
      <c r="E30" s="51"/>
      <c r="F30" s="52"/>
      <c r="G30" s="53"/>
      <c r="H30" s="54"/>
      <c r="I30" s="50"/>
      <c r="J30" s="55" t="n">
        <f aca="false">SUM(J32:J38)</f>
        <v>8014.88050943583</v>
      </c>
      <c r="K30" s="54"/>
      <c r="L30" s="53"/>
      <c r="M30" s="53"/>
      <c r="N30" s="54"/>
      <c r="O30" s="40"/>
      <c r="P30" s="1"/>
      <c r="XFA30" s="0"/>
      <c r="XFB30" s="0"/>
      <c r="XFC30" s="0"/>
      <c r="XFD30" s="0"/>
    </row>
    <row r="31" s="41" customFormat="true" ht="14.25" hidden="false" customHeight="true" outlineLevel="0" collapsed="false">
      <c r="A31" s="76" t="s">
        <v>71</v>
      </c>
      <c r="B31" s="78" t="s">
        <v>72</v>
      </c>
      <c r="C31" s="58"/>
      <c r="D31" s="59"/>
      <c r="E31" s="60"/>
      <c r="F31" s="61"/>
      <c r="G31" s="62"/>
      <c r="H31" s="63"/>
      <c r="I31" s="64"/>
      <c r="J31" s="62"/>
      <c r="K31" s="63"/>
      <c r="L31" s="65"/>
      <c r="M31" s="65"/>
      <c r="N31" s="66"/>
      <c r="O31" s="40"/>
      <c r="P31" s="1"/>
      <c r="XFA31" s="0"/>
      <c r="XFB31" s="0"/>
      <c r="XFC31" s="0"/>
      <c r="XFD31" s="0"/>
    </row>
    <row r="32" s="41" customFormat="true" ht="14.25" hidden="false" customHeight="true" outlineLevel="0" collapsed="false">
      <c r="A32" s="32" t="s">
        <v>73</v>
      </c>
      <c r="B32" s="33" t="s">
        <v>74</v>
      </c>
      <c r="C32" s="34" t="s">
        <v>75</v>
      </c>
      <c r="D32" s="35" t="n">
        <v>3237.54</v>
      </c>
      <c r="E32" s="36" t="n">
        <v>14.5899973436622</v>
      </c>
      <c r="F32" s="68" t="n">
        <v>1986.23</v>
      </c>
      <c r="G32" s="69" t="n">
        <f aca="false">F32*E32</f>
        <v>28979.0904239022</v>
      </c>
      <c r="H32" s="70" t="n">
        <f aca="false">F32/D32</f>
        <v>0.613499755987571</v>
      </c>
      <c r="I32" s="35" t="n">
        <v>335.38</v>
      </c>
      <c r="J32" s="71" t="n">
        <f aca="false">I32*E32</f>
        <v>4893.19330911743</v>
      </c>
      <c r="K32" s="70" t="n">
        <f aca="false">I32/D32</f>
        <v>0.103590998103498</v>
      </c>
      <c r="L32" s="72" t="n">
        <f aca="false">F32+I32</f>
        <v>2321.61</v>
      </c>
      <c r="M32" s="73" t="n">
        <f aca="false">G32+J32</f>
        <v>33872.2837330196</v>
      </c>
      <c r="N32" s="74" t="n">
        <f aca="false">H32+K32</f>
        <v>0.717090754091069</v>
      </c>
      <c r="O32" s="40"/>
      <c r="P32" s="1"/>
      <c r="XFA32" s="0"/>
      <c r="XFB32" s="0"/>
      <c r="XFC32" s="0"/>
      <c r="XFD32" s="0"/>
    </row>
    <row r="33" s="41" customFormat="true" ht="14.25" hidden="false" customHeight="true" outlineLevel="0" collapsed="false">
      <c r="A33" s="76" t="s">
        <v>76</v>
      </c>
      <c r="B33" s="78" t="s">
        <v>77</v>
      </c>
      <c r="C33" s="58"/>
      <c r="D33" s="59"/>
      <c r="E33" s="60"/>
      <c r="F33" s="61"/>
      <c r="G33" s="62"/>
      <c r="H33" s="63"/>
      <c r="I33" s="64"/>
      <c r="J33" s="62"/>
      <c r="K33" s="63"/>
      <c r="L33" s="65"/>
      <c r="M33" s="65"/>
      <c r="N33" s="66"/>
      <c r="O33" s="40"/>
      <c r="P33" s="1"/>
      <c r="XFA33" s="0"/>
      <c r="XFB33" s="0"/>
      <c r="XFC33" s="0"/>
      <c r="XFD33" s="0"/>
    </row>
    <row r="34" s="41" customFormat="true" ht="13.8" hidden="false" customHeight="false" outlineLevel="0" collapsed="false">
      <c r="A34" s="32" t="s">
        <v>78</v>
      </c>
      <c r="B34" s="33" t="s">
        <v>79</v>
      </c>
      <c r="C34" s="34" t="s">
        <v>75</v>
      </c>
      <c r="D34" s="35" t="n">
        <v>16.74</v>
      </c>
      <c r="E34" s="36" t="n">
        <v>70.8996415770609</v>
      </c>
      <c r="F34" s="68" t="n">
        <v>0</v>
      </c>
      <c r="G34" s="69" t="n">
        <f aca="false">F34*E34</f>
        <v>0</v>
      </c>
      <c r="H34" s="70" t="n">
        <f aca="false">F34/D34</f>
        <v>0</v>
      </c>
      <c r="I34" s="35"/>
      <c r="J34" s="71" t="n">
        <f aca="false">I34*E34</f>
        <v>0</v>
      </c>
      <c r="K34" s="70" t="n">
        <f aca="false">I34/D34</f>
        <v>0</v>
      </c>
      <c r="L34" s="72" t="n">
        <f aca="false">F34+I34</f>
        <v>0</v>
      </c>
      <c r="M34" s="73" t="n">
        <f aca="false">G34+J34</f>
        <v>0</v>
      </c>
      <c r="N34" s="74" t="n">
        <f aca="false">H34+K34</f>
        <v>0</v>
      </c>
      <c r="O34" s="40"/>
      <c r="P34" s="1"/>
      <c r="XFA34" s="0"/>
      <c r="XFB34" s="0"/>
      <c r="XFC34" s="0"/>
      <c r="XFD34" s="0"/>
    </row>
    <row r="35" s="41" customFormat="true" ht="23.85" hidden="false" customHeight="false" outlineLevel="0" collapsed="false">
      <c r="A35" s="32" t="s">
        <v>80</v>
      </c>
      <c r="B35" s="33" t="s">
        <v>81</v>
      </c>
      <c r="C35" s="34" t="s">
        <v>75</v>
      </c>
      <c r="D35" s="35" t="n">
        <v>800</v>
      </c>
      <c r="E35" s="36" t="n">
        <v>35.11</v>
      </c>
      <c r="F35" s="68" t="n">
        <v>0</v>
      </c>
      <c r="G35" s="69" t="n">
        <f aca="false">F35*E35</f>
        <v>0</v>
      </c>
      <c r="H35" s="70" t="n">
        <f aca="false">F35/D35</f>
        <v>0</v>
      </c>
      <c r="I35" s="35"/>
      <c r="J35" s="71" t="n">
        <f aca="false">I35*E35</f>
        <v>0</v>
      </c>
      <c r="K35" s="70" t="n">
        <f aca="false">I35/D35</f>
        <v>0</v>
      </c>
      <c r="L35" s="72" t="n">
        <f aca="false">F35+I35</f>
        <v>0</v>
      </c>
      <c r="M35" s="73" t="n">
        <f aca="false">G35+J35</f>
        <v>0</v>
      </c>
      <c r="N35" s="74" t="n">
        <f aca="false">H35+K35</f>
        <v>0</v>
      </c>
      <c r="O35" s="40"/>
      <c r="P35" s="1"/>
      <c r="XFA35" s="0"/>
      <c r="XFB35" s="0"/>
      <c r="XFC35" s="0"/>
      <c r="XFD35" s="0"/>
    </row>
    <row r="36" s="41" customFormat="true" ht="14.25" hidden="false" customHeight="true" outlineLevel="0" collapsed="false">
      <c r="A36" s="76" t="s">
        <v>82</v>
      </c>
      <c r="B36" s="78" t="s">
        <v>83</v>
      </c>
      <c r="C36" s="58"/>
      <c r="D36" s="59"/>
      <c r="E36" s="60"/>
      <c r="F36" s="61"/>
      <c r="G36" s="62"/>
      <c r="H36" s="63"/>
      <c r="I36" s="64"/>
      <c r="J36" s="62"/>
      <c r="K36" s="63"/>
      <c r="L36" s="65"/>
      <c r="M36" s="65"/>
      <c r="N36" s="66"/>
      <c r="O36" s="40"/>
      <c r="P36" s="1"/>
      <c r="XFA36" s="0"/>
      <c r="XFB36" s="0"/>
      <c r="XFC36" s="0"/>
      <c r="XFD36" s="0"/>
    </row>
    <row r="37" s="41" customFormat="true" ht="35.05" hidden="false" customHeight="false" outlineLevel="0" collapsed="false">
      <c r="A37" s="32" t="s">
        <v>84</v>
      </c>
      <c r="B37" s="33" t="s">
        <v>85</v>
      </c>
      <c r="C37" s="34" t="s">
        <v>75</v>
      </c>
      <c r="D37" s="35" t="n">
        <v>209.29</v>
      </c>
      <c r="E37" s="36" t="n">
        <v>81.7899565196617</v>
      </c>
      <c r="F37" s="68" t="n">
        <v>0</v>
      </c>
      <c r="G37" s="69" t="n">
        <f aca="false">F37*E37</f>
        <v>0</v>
      </c>
      <c r="H37" s="70" t="n">
        <f aca="false">F37/D37</f>
        <v>0</v>
      </c>
      <c r="I37" s="35"/>
      <c r="J37" s="71" t="n">
        <f aca="false">I37*E37</f>
        <v>0</v>
      </c>
      <c r="K37" s="70" t="n">
        <f aca="false">I37/D37</f>
        <v>0</v>
      </c>
      <c r="L37" s="72" t="n">
        <f aca="false">F37+I37</f>
        <v>0</v>
      </c>
      <c r="M37" s="73" t="n">
        <f aca="false">G37+J37</f>
        <v>0</v>
      </c>
      <c r="N37" s="74" t="n">
        <f aca="false">H37+K37</f>
        <v>0</v>
      </c>
      <c r="O37" s="40"/>
      <c r="P37" s="1"/>
      <c r="XFA37" s="0"/>
      <c r="XFB37" s="0"/>
      <c r="XFC37" s="0"/>
      <c r="XFD37" s="0"/>
    </row>
    <row r="38" s="41" customFormat="true" ht="23.85" hidden="false" customHeight="false" outlineLevel="0" collapsed="false">
      <c r="A38" s="32" t="s">
        <v>86</v>
      </c>
      <c r="B38" s="33" t="s">
        <v>87</v>
      </c>
      <c r="C38" s="34" t="s">
        <v>75</v>
      </c>
      <c r="D38" s="35" t="n">
        <v>3052.74</v>
      </c>
      <c r="E38" s="36" t="n">
        <v>7.15999724837359</v>
      </c>
      <c r="F38" s="68" t="n">
        <v>2582.09</v>
      </c>
      <c r="G38" s="69" t="n">
        <f aca="false">F38*E38</f>
        <v>18487.757295053</v>
      </c>
      <c r="H38" s="70" t="n">
        <f aca="false">F38/D38</f>
        <v>0.845827027522816</v>
      </c>
      <c r="I38" s="35" t="n">
        <v>435.99</v>
      </c>
      <c r="J38" s="71" t="n">
        <f aca="false">I38*E38</f>
        <v>3121.6872003184</v>
      </c>
      <c r="K38" s="70" t="n">
        <f aca="false">I38/D38</f>
        <v>0.142819237799485</v>
      </c>
      <c r="L38" s="72" t="n">
        <f aca="false">F38+I38</f>
        <v>3018.08</v>
      </c>
      <c r="M38" s="73" t="n">
        <f aca="false">G38+J38</f>
        <v>21609.4444953714</v>
      </c>
      <c r="N38" s="74" t="n">
        <f aca="false">H38+K38</f>
        <v>0.988646265322301</v>
      </c>
      <c r="O38" s="40"/>
      <c r="P38" s="1"/>
      <c r="XFA38" s="0"/>
      <c r="XFB38" s="0"/>
      <c r="XFC38" s="0"/>
      <c r="XFD38" s="0"/>
    </row>
    <row r="39" s="41" customFormat="true" ht="14.25" hidden="false" customHeight="true" outlineLevel="0" collapsed="false">
      <c r="A39" s="47" t="n">
        <v>4</v>
      </c>
      <c r="B39" s="75" t="s">
        <v>88</v>
      </c>
      <c r="C39" s="49"/>
      <c r="D39" s="50"/>
      <c r="E39" s="51"/>
      <c r="F39" s="52"/>
      <c r="G39" s="53"/>
      <c r="H39" s="54"/>
      <c r="I39" s="50"/>
      <c r="J39" s="55" t="n">
        <f aca="false">SUM(J41:J61)</f>
        <v>132481.343464125</v>
      </c>
      <c r="K39" s="54"/>
      <c r="L39" s="53"/>
      <c r="M39" s="53"/>
      <c r="N39" s="54"/>
      <c r="O39" s="40"/>
      <c r="P39" s="1"/>
      <c r="XFA39" s="0"/>
      <c r="XFB39" s="0"/>
      <c r="XFC39" s="0"/>
      <c r="XFD39" s="0"/>
    </row>
    <row r="40" s="41" customFormat="true" ht="14.25" hidden="false" customHeight="true" outlineLevel="0" collapsed="false">
      <c r="A40" s="76" t="s">
        <v>89</v>
      </c>
      <c r="B40" s="78" t="s">
        <v>90</v>
      </c>
      <c r="C40" s="58"/>
      <c r="D40" s="59"/>
      <c r="E40" s="60"/>
      <c r="F40" s="61"/>
      <c r="G40" s="62"/>
      <c r="H40" s="63"/>
      <c r="I40" s="79"/>
      <c r="J40" s="62"/>
      <c r="K40" s="63"/>
      <c r="L40" s="65"/>
      <c r="M40" s="65"/>
      <c r="N40" s="66"/>
      <c r="O40" s="40"/>
      <c r="P40" s="1"/>
      <c r="XFA40" s="0"/>
      <c r="XFB40" s="0"/>
      <c r="XFC40" s="0"/>
      <c r="XFD40" s="0"/>
    </row>
    <row r="41" s="41" customFormat="true" ht="23.85" hidden="false" customHeight="false" outlineLevel="0" collapsed="false">
      <c r="A41" s="32" t="s">
        <v>91</v>
      </c>
      <c r="B41" s="33" t="s">
        <v>92</v>
      </c>
      <c r="C41" s="34" t="s">
        <v>93</v>
      </c>
      <c r="D41" s="35" t="n">
        <v>1</v>
      </c>
      <c r="E41" s="36" t="n">
        <v>12030.98</v>
      </c>
      <c r="F41" s="68" t="n">
        <v>1</v>
      </c>
      <c r="G41" s="69" t="n">
        <f aca="false">F41*E41</f>
        <v>12030.98</v>
      </c>
      <c r="H41" s="70" t="n">
        <f aca="false">F41/D41</f>
        <v>1</v>
      </c>
      <c r="I41" s="35"/>
      <c r="J41" s="71" t="n">
        <f aca="false">I41*E41</f>
        <v>0</v>
      </c>
      <c r="K41" s="70" t="n">
        <f aca="false">I41/D41</f>
        <v>0</v>
      </c>
      <c r="L41" s="72" t="n">
        <f aca="false">F41+I41</f>
        <v>1</v>
      </c>
      <c r="M41" s="73" t="n">
        <f aca="false">G41+J41</f>
        <v>12030.98</v>
      </c>
      <c r="N41" s="74" t="n">
        <f aca="false">H41+K41</f>
        <v>1</v>
      </c>
      <c r="O41" s="40"/>
      <c r="P41" s="1"/>
      <c r="XFA41" s="0"/>
      <c r="XFB41" s="0"/>
      <c r="XFC41" s="0"/>
      <c r="XFD41" s="0"/>
    </row>
    <row r="42" s="41" customFormat="true" ht="23.85" hidden="false" customHeight="false" outlineLevel="0" collapsed="false">
      <c r="A42" s="32" t="s">
        <v>94</v>
      </c>
      <c r="B42" s="33" t="s">
        <v>95</v>
      </c>
      <c r="C42" s="34" t="s">
        <v>96</v>
      </c>
      <c r="D42" s="35" t="n">
        <v>334</v>
      </c>
      <c r="E42" s="36" t="n">
        <v>114.939747</v>
      </c>
      <c r="F42" s="68" t="n">
        <v>334</v>
      </c>
      <c r="G42" s="69" t="n">
        <f aca="false">F42*E42</f>
        <v>38389.875498</v>
      </c>
      <c r="H42" s="70" t="n">
        <f aca="false">F42/D42</f>
        <v>1</v>
      </c>
      <c r="I42" s="35"/>
      <c r="J42" s="71" t="n">
        <f aca="false">I42*E42</f>
        <v>0</v>
      </c>
      <c r="K42" s="70" t="n">
        <f aca="false">I42/D42</f>
        <v>0</v>
      </c>
      <c r="L42" s="72" t="n">
        <f aca="false">F42+I42</f>
        <v>334</v>
      </c>
      <c r="M42" s="73" t="n">
        <f aca="false">G42+J42</f>
        <v>38389.875498</v>
      </c>
      <c r="N42" s="74" t="n">
        <f aca="false">H42+K42</f>
        <v>1</v>
      </c>
      <c r="O42" s="40"/>
      <c r="P42" s="1"/>
      <c r="XFA42" s="0"/>
      <c r="XFB42" s="0"/>
      <c r="XFC42" s="0"/>
      <c r="XFD42" s="0"/>
    </row>
    <row r="43" s="41" customFormat="true" ht="23.85" hidden="false" customHeight="false" outlineLevel="0" collapsed="false">
      <c r="A43" s="32" t="s">
        <v>97</v>
      </c>
      <c r="B43" s="33" t="s">
        <v>98</v>
      </c>
      <c r="C43" s="34" t="s">
        <v>96</v>
      </c>
      <c r="D43" s="35" t="n">
        <v>392</v>
      </c>
      <c r="E43" s="36" t="n">
        <v>148.2632595</v>
      </c>
      <c r="F43" s="68" t="n">
        <v>392</v>
      </c>
      <c r="G43" s="69" t="n">
        <f aca="false">F43*E43</f>
        <v>58119.197724</v>
      </c>
      <c r="H43" s="70" t="n">
        <f aca="false">F43/D43</f>
        <v>1</v>
      </c>
      <c r="I43" s="35"/>
      <c r="J43" s="71" t="n">
        <f aca="false">I43*E43</f>
        <v>0</v>
      </c>
      <c r="K43" s="70" t="n">
        <f aca="false">I43/D43</f>
        <v>0</v>
      </c>
      <c r="L43" s="72" t="n">
        <f aca="false">F43+I43</f>
        <v>392</v>
      </c>
      <c r="M43" s="73" t="n">
        <f aca="false">G43+J43</f>
        <v>58119.197724</v>
      </c>
      <c r="N43" s="74" t="n">
        <f aca="false">H43+K43</f>
        <v>1</v>
      </c>
      <c r="O43" s="40"/>
      <c r="P43" s="1"/>
      <c r="XFA43" s="0"/>
      <c r="XFB43" s="0"/>
      <c r="XFC43" s="0"/>
      <c r="XFD43" s="0"/>
    </row>
    <row r="44" s="41" customFormat="true" ht="23.85" hidden="false" customHeight="false" outlineLevel="0" collapsed="false">
      <c r="A44" s="32" t="s">
        <v>99</v>
      </c>
      <c r="B44" s="33" t="s">
        <v>100</v>
      </c>
      <c r="C44" s="34" t="s">
        <v>96</v>
      </c>
      <c r="D44" s="35" t="n">
        <v>334</v>
      </c>
      <c r="E44" s="36" t="n">
        <v>62.4</v>
      </c>
      <c r="F44" s="68" t="n">
        <v>334</v>
      </c>
      <c r="G44" s="69" t="n">
        <f aca="false">F44*E44</f>
        <v>20841.6</v>
      </c>
      <c r="H44" s="70" t="n">
        <f aca="false">F44/D44</f>
        <v>1</v>
      </c>
      <c r="I44" s="35"/>
      <c r="J44" s="71" t="n">
        <f aca="false">I44*E44</f>
        <v>0</v>
      </c>
      <c r="K44" s="70" t="n">
        <f aca="false">I44/D44</f>
        <v>0</v>
      </c>
      <c r="L44" s="72" t="n">
        <f aca="false">F44+I44</f>
        <v>334</v>
      </c>
      <c r="M44" s="73" t="n">
        <f aca="false">G44+J44</f>
        <v>20841.6</v>
      </c>
      <c r="N44" s="74" t="n">
        <f aca="false">H44+K44</f>
        <v>1</v>
      </c>
      <c r="O44" s="40"/>
      <c r="P44" s="1"/>
      <c r="XFA44" s="0"/>
      <c r="XFB44" s="0"/>
      <c r="XFC44" s="0"/>
      <c r="XFD44" s="0"/>
    </row>
    <row r="45" s="41" customFormat="true" ht="23.85" hidden="false" customHeight="false" outlineLevel="0" collapsed="false">
      <c r="A45" s="32" t="s">
        <v>101</v>
      </c>
      <c r="B45" s="33" t="s">
        <v>102</v>
      </c>
      <c r="C45" s="34" t="s">
        <v>96</v>
      </c>
      <c r="D45" s="35" t="n">
        <v>392</v>
      </c>
      <c r="E45" s="36" t="n">
        <v>70.49</v>
      </c>
      <c r="F45" s="68" t="n">
        <v>392</v>
      </c>
      <c r="G45" s="69" t="n">
        <f aca="false">F45*E45</f>
        <v>27632.08</v>
      </c>
      <c r="H45" s="70" t="n">
        <f aca="false">F45/D45</f>
        <v>1</v>
      </c>
      <c r="I45" s="35"/>
      <c r="J45" s="71" t="n">
        <f aca="false">I45*E45</f>
        <v>0</v>
      </c>
      <c r="K45" s="70" t="n">
        <f aca="false">I45/D45</f>
        <v>0</v>
      </c>
      <c r="L45" s="72" t="n">
        <f aca="false">F45+I45</f>
        <v>392</v>
      </c>
      <c r="M45" s="73" t="n">
        <f aca="false">G45+J45</f>
        <v>27632.08</v>
      </c>
      <c r="N45" s="74" t="n">
        <f aca="false">H45+K45</f>
        <v>1</v>
      </c>
      <c r="O45" s="40"/>
      <c r="P45" s="1"/>
      <c r="XFA45" s="0"/>
      <c r="XFB45" s="0"/>
      <c r="XFC45" s="0"/>
      <c r="XFD45" s="0"/>
    </row>
    <row r="46" s="41" customFormat="true" ht="14.25" hidden="false" customHeight="true" outlineLevel="0" collapsed="false">
      <c r="A46" s="32" t="s">
        <v>103</v>
      </c>
      <c r="B46" s="33" t="s">
        <v>104</v>
      </c>
      <c r="C46" s="34" t="s">
        <v>93</v>
      </c>
      <c r="D46" s="35" t="n">
        <v>50</v>
      </c>
      <c r="E46" s="36" t="n">
        <v>70.99</v>
      </c>
      <c r="F46" s="68" t="n">
        <v>50</v>
      </c>
      <c r="G46" s="69" t="n">
        <f aca="false">F46*E46</f>
        <v>3549.5</v>
      </c>
      <c r="H46" s="70" t="n">
        <f aca="false">F46/D46</f>
        <v>1</v>
      </c>
      <c r="I46" s="35"/>
      <c r="J46" s="71" t="n">
        <f aca="false">I46*E46</f>
        <v>0</v>
      </c>
      <c r="K46" s="70" t="n">
        <f aca="false">I46/D46</f>
        <v>0</v>
      </c>
      <c r="L46" s="72" t="n">
        <f aca="false">F46+I46</f>
        <v>50</v>
      </c>
      <c r="M46" s="73" t="n">
        <f aca="false">G46+J46</f>
        <v>3549.5</v>
      </c>
      <c r="N46" s="74" t="n">
        <f aca="false">H46+K46</f>
        <v>1</v>
      </c>
      <c r="O46" s="40"/>
      <c r="P46" s="1"/>
      <c r="XFA46" s="0"/>
      <c r="XFB46" s="0"/>
      <c r="XFC46" s="0"/>
      <c r="XFD46" s="0"/>
    </row>
    <row r="47" s="41" customFormat="true" ht="14.25" hidden="false" customHeight="true" outlineLevel="0" collapsed="false">
      <c r="A47" s="32" t="s">
        <v>105</v>
      </c>
      <c r="B47" s="33" t="s">
        <v>106</v>
      </c>
      <c r="C47" s="34" t="s">
        <v>93</v>
      </c>
      <c r="D47" s="35" t="n">
        <v>56</v>
      </c>
      <c r="E47" s="36" t="n">
        <v>70.99</v>
      </c>
      <c r="F47" s="68" t="n">
        <v>56</v>
      </c>
      <c r="G47" s="69" t="n">
        <f aca="false">F47*E47</f>
        <v>3975.44</v>
      </c>
      <c r="H47" s="70" t="n">
        <f aca="false">F47/D47</f>
        <v>1</v>
      </c>
      <c r="I47" s="35"/>
      <c r="J47" s="71" t="n">
        <f aca="false">I47*E47</f>
        <v>0</v>
      </c>
      <c r="K47" s="70" t="n">
        <f aca="false">I47/D47</f>
        <v>0</v>
      </c>
      <c r="L47" s="72" t="n">
        <f aca="false">F47+I47</f>
        <v>56</v>
      </c>
      <c r="M47" s="73" t="n">
        <f aca="false">G47+J47</f>
        <v>3975.44</v>
      </c>
      <c r="N47" s="74" t="n">
        <f aca="false">H47+K47</f>
        <v>1</v>
      </c>
      <c r="O47" s="40"/>
      <c r="P47" s="1"/>
      <c r="XFA47" s="0"/>
      <c r="XFB47" s="0"/>
      <c r="XFC47" s="0"/>
      <c r="XFD47" s="0"/>
    </row>
    <row r="48" s="41" customFormat="true" ht="23.85" hidden="false" customHeight="false" outlineLevel="0" collapsed="false">
      <c r="A48" s="32" t="s">
        <v>107</v>
      </c>
      <c r="B48" s="33" t="s">
        <v>108</v>
      </c>
      <c r="C48" s="34" t="s">
        <v>93</v>
      </c>
      <c r="D48" s="35" t="n">
        <v>106</v>
      </c>
      <c r="E48" s="36" t="n">
        <v>59.68</v>
      </c>
      <c r="F48" s="68" t="n">
        <v>88</v>
      </c>
      <c r="G48" s="69" t="n">
        <f aca="false">F48*E48</f>
        <v>5251.84</v>
      </c>
      <c r="H48" s="70" t="n">
        <f aca="false">F48/D48</f>
        <v>0.830188679245283</v>
      </c>
      <c r="I48" s="35" t="n">
        <v>12</v>
      </c>
      <c r="J48" s="71" t="n">
        <f aca="false">I48*E48</f>
        <v>716.16</v>
      </c>
      <c r="K48" s="70" t="n">
        <f aca="false">I48/D48</f>
        <v>0.113207547169811</v>
      </c>
      <c r="L48" s="72" t="n">
        <f aca="false">F48+I48</f>
        <v>100</v>
      </c>
      <c r="M48" s="73" t="n">
        <f aca="false">G48+J48</f>
        <v>5968</v>
      </c>
      <c r="N48" s="74" t="n">
        <f aca="false">H48+K48</f>
        <v>0.943396226415094</v>
      </c>
      <c r="O48" s="40"/>
      <c r="P48" s="1"/>
      <c r="XFA48" s="0"/>
      <c r="XFB48" s="0"/>
      <c r="XFC48" s="0"/>
      <c r="XFD48" s="0"/>
    </row>
    <row r="49" s="41" customFormat="true" ht="14.25" hidden="false" customHeight="true" outlineLevel="0" collapsed="false">
      <c r="A49" s="76" t="s">
        <v>109</v>
      </c>
      <c r="B49" s="78" t="s">
        <v>110</v>
      </c>
      <c r="C49" s="58"/>
      <c r="D49" s="59"/>
      <c r="E49" s="60"/>
      <c r="F49" s="61"/>
      <c r="G49" s="62"/>
      <c r="H49" s="63"/>
      <c r="I49" s="79"/>
      <c r="J49" s="62"/>
      <c r="K49" s="63"/>
      <c r="L49" s="65"/>
      <c r="M49" s="65"/>
      <c r="N49" s="66"/>
      <c r="O49" s="40"/>
      <c r="P49" s="1"/>
      <c r="XFA49" s="0"/>
      <c r="XFB49" s="0"/>
      <c r="XFC49" s="0"/>
      <c r="XFD49" s="0"/>
    </row>
    <row r="50" s="41" customFormat="true" ht="35.05" hidden="false" customHeight="false" outlineLevel="0" collapsed="false">
      <c r="A50" s="32" t="s">
        <v>111</v>
      </c>
      <c r="B50" s="33" t="s">
        <v>112</v>
      </c>
      <c r="C50" s="34" t="s">
        <v>31</v>
      </c>
      <c r="D50" s="35" t="n">
        <v>1218</v>
      </c>
      <c r="E50" s="36" t="n">
        <v>73.696896</v>
      </c>
      <c r="F50" s="68" t="n">
        <v>0</v>
      </c>
      <c r="G50" s="69" t="n">
        <f aca="false">F50*E50</f>
        <v>0</v>
      </c>
      <c r="H50" s="70" t="n">
        <f aca="false">F50/D50</f>
        <v>0</v>
      </c>
      <c r="I50" s="80" t="n">
        <v>265.39</v>
      </c>
      <c r="J50" s="71" t="n">
        <f aca="false">I50*E50</f>
        <v>19558.41922944</v>
      </c>
      <c r="K50" s="70" t="n">
        <f aca="false">I50/D50</f>
        <v>0.217889983579639</v>
      </c>
      <c r="L50" s="72" t="n">
        <f aca="false">F50+I50</f>
        <v>265.39</v>
      </c>
      <c r="M50" s="73" t="n">
        <f aca="false">G50+J50</f>
        <v>19558.41922944</v>
      </c>
      <c r="N50" s="74" t="n">
        <f aca="false">H50+K50</f>
        <v>0.217889983579639</v>
      </c>
      <c r="O50" s="40"/>
      <c r="P50" s="1"/>
      <c r="XFA50" s="0"/>
      <c r="XFB50" s="0"/>
      <c r="XFC50" s="0"/>
      <c r="XFD50" s="0"/>
    </row>
    <row r="51" s="41" customFormat="true" ht="23.85" hidden="false" customHeight="false" outlineLevel="0" collapsed="false">
      <c r="A51" s="32" t="s">
        <v>113</v>
      </c>
      <c r="B51" s="33" t="s">
        <v>114</v>
      </c>
      <c r="C51" s="34" t="s">
        <v>75</v>
      </c>
      <c r="D51" s="35" t="n">
        <v>225.3</v>
      </c>
      <c r="E51" s="36" t="n">
        <v>858.609986684421</v>
      </c>
      <c r="F51" s="68" t="n">
        <v>0</v>
      </c>
      <c r="G51" s="69" t="n">
        <f aca="false">F51*E51</f>
        <v>0</v>
      </c>
      <c r="H51" s="70" t="n">
        <f aca="false">F51/D51</f>
        <v>0</v>
      </c>
      <c r="I51" s="80" t="n">
        <v>44.51</v>
      </c>
      <c r="J51" s="71" t="n">
        <f aca="false">I51*E51</f>
        <v>38216.7305073236</v>
      </c>
      <c r="K51" s="70" t="n">
        <f aca="false">I51/D51</f>
        <v>0.197558810474922</v>
      </c>
      <c r="L51" s="72" t="n">
        <f aca="false">F51+I51</f>
        <v>44.51</v>
      </c>
      <c r="M51" s="73" t="n">
        <f aca="false">G51+J51</f>
        <v>38216.7305073236</v>
      </c>
      <c r="N51" s="74" t="n">
        <f aca="false">H51+K51</f>
        <v>0.197558810474922</v>
      </c>
      <c r="O51" s="40"/>
      <c r="P51" s="1"/>
      <c r="XFA51" s="0"/>
      <c r="XFB51" s="0"/>
      <c r="XFC51" s="0"/>
      <c r="XFD51" s="0"/>
    </row>
    <row r="52" s="41" customFormat="true" ht="35.05" hidden="false" customHeight="false" outlineLevel="0" collapsed="false">
      <c r="A52" s="32" t="s">
        <v>115</v>
      </c>
      <c r="B52" s="33" t="s">
        <v>116</v>
      </c>
      <c r="C52" s="34" t="s">
        <v>75</v>
      </c>
      <c r="D52" s="35" t="n">
        <v>50.7</v>
      </c>
      <c r="E52" s="36" t="n">
        <v>762.079881656805</v>
      </c>
      <c r="F52" s="68" t="n">
        <v>0</v>
      </c>
      <c r="G52" s="69" t="n">
        <f aca="false">F52*E52</f>
        <v>0</v>
      </c>
      <c r="H52" s="70" t="n">
        <f aca="false">F52/D52</f>
        <v>0</v>
      </c>
      <c r="I52" s="80" t="n">
        <v>3.55</v>
      </c>
      <c r="J52" s="71" t="n">
        <f aca="false">I52*E52</f>
        <v>2705.38357988166</v>
      </c>
      <c r="K52" s="70" t="n">
        <f aca="false">I52/D52</f>
        <v>0.0700197238658777</v>
      </c>
      <c r="L52" s="72" t="n">
        <f aca="false">F52+I52</f>
        <v>3.55</v>
      </c>
      <c r="M52" s="73" t="n">
        <f aca="false">G52+J52</f>
        <v>2705.38357988166</v>
      </c>
      <c r="N52" s="74" t="n">
        <f aca="false">H52+K52</f>
        <v>0.0700197238658777</v>
      </c>
      <c r="O52" s="40"/>
      <c r="P52" s="1"/>
      <c r="XFA52" s="0"/>
      <c r="XFB52" s="0"/>
      <c r="XFC52" s="0"/>
      <c r="XFD52" s="0"/>
    </row>
    <row r="53" s="41" customFormat="true" ht="23.85" hidden="false" customHeight="false" outlineLevel="0" collapsed="false">
      <c r="A53" s="32" t="s">
        <v>117</v>
      </c>
      <c r="B53" s="33" t="s">
        <v>118</v>
      </c>
      <c r="C53" s="34" t="s">
        <v>119</v>
      </c>
      <c r="D53" s="35" t="n">
        <v>3886</v>
      </c>
      <c r="E53" s="36" t="n">
        <v>11.750334</v>
      </c>
      <c r="F53" s="68" t="n">
        <v>0</v>
      </c>
      <c r="G53" s="69" t="n">
        <f aca="false">F53*E53</f>
        <v>0</v>
      </c>
      <c r="H53" s="70" t="n">
        <f aca="false">F53/D53</f>
        <v>0</v>
      </c>
      <c r="I53" s="80" t="n">
        <v>66.46</v>
      </c>
      <c r="J53" s="71" t="n">
        <f aca="false">I53*E53</f>
        <v>780.92719764</v>
      </c>
      <c r="K53" s="70" t="n">
        <f aca="false">I53/D53</f>
        <v>0.0171024189397838</v>
      </c>
      <c r="L53" s="72" t="n">
        <f aca="false">F53+I53</f>
        <v>66.46</v>
      </c>
      <c r="M53" s="73" t="n">
        <f aca="false">G53+J53</f>
        <v>780.92719764</v>
      </c>
      <c r="N53" s="74" t="n">
        <f aca="false">H53+K53</f>
        <v>0.0171024189397838</v>
      </c>
      <c r="O53" s="40"/>
      <c r="P53" s="1"/>
      <c r="XFA53" s="0"/>
      <c r="XFB53" s="0"/>
      <c r="XFC53" s="0"/>
      <c r="XFD53" s="0"/>
    </row>
    <row r="54" s="41" customFormat="true" ht="23.85" hidden="false" customHeight="false" outlineLevel="0" collapsed="false">
      <c r="A54" s="32" t="s">
        <v>120</v>
      </c>
      <c r="B54" s="33" t="s">
        <v>121</v>
      </c>
      <c r="C54" s="34" t="s">
        <v>119</v>
      </c>
      <c r="D54" s="35" t="n">
        <v>5586</v>
      </c>
      <c r="E54" s="36" t="n">
        <v>11.302824</v>
      </c>
      <c r="F54" s="68" t="n">
        <v>0</v>
      </c>
      <c r="G54" s="69" t="n">
        <f aca="false">F54*E54</f>
        <v>0</v>
      </c>
      <c r="H54" s="70" t="n">
        <f aca="false">F54/D54</f>
        <v>0</v>
      </c>
      <c r="I54" s="80" t="n">
        <v>1427.33</v>
      </c>
      <c r="J54" s="71" t="n">
        <f aca="false">I54*E54</f>
        <v>16132.85977992</v>
      </c>
      <c r="K54" s="70" t="n">
        <f aca="false">I54/D54</f>
        <v>0.255519155030433</v>
      </c>
      <c r="L54" s="72" t="n">
        <f aca="false">F54+I54</f>
        <v>1427.33</v>
      </c>
      <c r="M54" s="73" t="n">
        <f aca="false">G54+J54</f>
        <v>16132.85977992</v>
      </c>
      <c r="N54" s="74" t="n">
        <f aca="false">H54+K54</f>
        <v>0.255519155030433</v>
      </c>
      <c r="O54" s="40"/>
      <c r="P54" s="1"/>
      <c r="XFA54" s="0"/>
      <c r="XFB54" s="0"/>
      <c r="XFC54" s="0"/>
      <c r="XFD54" s="0"/>
    </row>
    <row r="55" s="41" customFormat="true" ht="23.85" hidden="false" customHeight="false" outlineLevel="0" collapsed="false">
      <c r="A55" s="32" t="s">
        <v>122</v>
      </c>
      <c r="B55" s="33" t="s">
        <v>123</v>
      </c>
      <c r="C55" s="34" t="s">
        <v>119</v>
      </c>
      <c r="D55" s="35" t="n">
        <v>9427</v>
      </c>
      <c r="E55" s="36" t="n">
        <v>11.622474</v>
      </c>
      <c r="F55" s="68" t="n">
        <v>0</v>
      </c>
      <c r="G55" s="69" t="n">
        <f aca="false">F55*E55</f>
        <v>0</v>
      </c>
      <c r="H55" s="70" t="n">
        <f aca="false">F55/D55</f>
        <v>0</v>
      </c>
      <c r="I55" s="80" t="n">
        <v>4678.08</v>
      </c>
      <c r="J55" s="71" t="n">
        <f aca="false">I55*E55</f>
        <v>54370.86316992</v>
      </c>
      <c r="K55" s="70" t="n">
        <f aca="false">I55/D55</f>
        <v>0.496242707117853</v>
      </c>
      <c r="L55" s="72" t="n">
        <f aca="false">F55+I55</f>
        <v>4678.08</v>
      </c>
      <c r="M55" s="73" t="n">
        <f aca="false">G55+J55</f>
        <v>54370.86316992</v>
      </c>
      <c r="N55" s="74" t="n">
        <f aca="false">H55+K55</f>
        <v>0.496242707117853</v>
      </c>
      <c r="O55" s="40"/>
      <c r="P55" s="1"/>
      <c r="XFA55" s="0"/>
      <c r="XFB55" s="0"/>
      <c r="XFC55" s="0"/>
      <c r="XFD55" s="0"/>
    </row>
    <row r="56" s="41" customFormat="true" ht="14.25" hidden="false" customHeight="true" outlineLevel="0" collapsed="false">
      <c r="A56" s="76" t="s">
        <v>124</v>
      </c>
      <c r="B56" s="78" t="s">
        <v>125</v>
      </c>
      <c r="C56" s="58"/>
      <c r="D56" s="59"/>
      <c r="E56" s="60"/>
      <c r="F56" s="61"/>
      <c r="G56" s="62"/>
      <c r="H56" s="63"/>
      <c r="I56" s="79"/>
      <c r="J56" s="62"/>
      <c r="K56" s="63"/>
      <c r="L56" s="65"/>
      <c r="M56" s="65"/>
      <c r="N56" s="66"/>
      <c r="O56" s="40"/>
      <c r="P56" s="1"/>
      <c r="XFA56" s="0"/>
      <c r="XFB56" s="0"/>
      <c r="XFC56" s="0"/>
      <c r="XFD56" s="0"/>
    </row>
    <row r="57" s="41" customFormat="true" ht="46.25" hidden="false" customHeight="false" outlineLevel="0" collapsed="false">
      <c r="A57" s="32" t="s">
        <v>126</v>
      </c>
      <c r="B57" s="33" t="s">
        <v>127</v>
      </c>
      <c r="C57" s="34" t="s">
        <v>31</v>
      </c>
      <c r="D57" s="35" t="n">
        <v>3793</v>
      </c>
      <c r="E57" s="36" t="n">
        <v>119.138208</v>
      </c>
      <c r="F57" s="68" t="n">
        <v>0</v>
      </c>
      <c r="G57" s="69" t="n">
        <f aca="false">F57*E57</f>
        <v>0</v>
      </c>
      <c r="H57" s="70" t="n">
        <f aca="false">F57/D57</f>
        <v>0</v>
      </c>
      <c r="I57" s="80"/>
      <c r="J57" s="71" t="n">
        <f aca="false">I57*E57</f>
        <v>0</v>
      </c>
      <c r="K57" s="70" t="n">
        <f aca="false">I57/D57</f>
        <v>0</v>
      </c>
      <c r="L57" s="72" t="n">
        <f aca="false">F57+I57</f>
        <v>0</v>
      </c>
      <c r="M57" s="73" t="n">
        <f aca="false">G57+J57</f>
        <v>0</v>
      </c>
      <c r="N57" s="74" t="n">
        <f aca="false">H57+K57</f>
        <v>0</v>
      </c>
      <c r="O57" s="40"/>
      <c r="P57" s="1"/>
      <c r="XFA57" s="0"/>
      <c r="XFB57" s="0"/>
      <c r="XFC57" s="0"/>
      <c r="XFD57" s="0"/>
    </row>
    <row r="58" s="41" customFormat="true" ht="35.05" hidden="false" customHeight="false" outlineLevel="0" collapsed="false">
      <c r="A58" s="32" t="s">
        <v>128</v>
      </c>
      <c r="B58" s="33" t="s">
        <v>129</v>
      </c>
      <c r="C58" s="34" t="s">
        <v>75</v>
      </c>
      <c r="D58" s="35" t="n">
        <v>481.7</v>
      </c>
      <c r="E58" s="36" t="n">
        <v>623.839983392153</v>
      </c>
      <c r="F58" s="68" t="n">
        <v>0</v>
      </c>
      <c r="G58" s="69" t="n">
        <f aca="false">F58*E58</f>
        <v>0</v>
      </c>
      <c r="H58" s="70" t="n">
        <f aca="false">F58/D58</f>
        <v>0</v>
      </c>
      <c r="I58" s="80"/>
      <c r="J58" s="71" t="n">
        <f aca="false">I58*E58</f>
        <v>0</v>
      </c>
      <c r="K58" s="70" t="n">
        <f aca="false">I58/D58</f>
        <v>0</v>
      </c>
      <c r="L58" s="72" t="n">
        <f aca="false">F58+I58</f>
        <v>0</v>
      </c>
      <c r="M58" s="73" t="n">
        <f aca="false">G58+J58</f>
        <v>0</v>
      </c>
      <c r="N58" s="74" t="n">
        <f aca="false">H58+K58</f>
        <v>0</v>
      </c>
      <c r="O58" s="40"/>
      <c r="P58" s="1"/>
      <c r="XFA58" s="0"/>
      <c r="XFB58" s="0"/>
      <c r="XFC58" s="0"/>
      <c r="XFD58" s="0"/>
    </row>
    <row r="59" s="41" customFormat="true" ht="23.85" hidden="false" customHeight="false" outlineLevel="0" collapsed="false">
      <c r="A59" s="32" t="s">
        <v>130</v>
      </c>
      <c r="B59" s="33" t="s">
        <v>118</v>
      </c>
      <c r="C59" s="34" t="s">
        <v>119</v>
      </c>
      <c r="D59" s="35" t="n">
        <v>4067</v>
      </c>
      <c r="E59" s="36" t="n">
        <v>11.733792</v>
      </c>
      <c r="F59" s="68" t="n">
        <v>0</v>
      </c>
      <c r="G59" s="69" t="n">
        <f aca="false">F59*E59</f>
        <v>0</v>
      </c>
      <c r="H59" s="70" t="n">
        <f aca="false">F59/D59</f>
        <v>0</v>
      </c>
      <c r="I59" s="80"/>
      <c r="J59" s="71" t="n">
        <f aca="false">I59*E59</f>
        <v>0</v>
      </c>
      <c r="K59" s="70" t="n">
        <f aca="false">I59/D59</f>
        <v>0</v>
      </c>
      <c r="L59" s="72" t="n">
        <f aca="false">F59+I59</f>
        <v>0</v>
      </c>
      <c r="M59" s="73" t="n">
        <f aca="false">G59+J59</f>
        <v>0</v>
      </c>
      <c r="N59" s="74" t="n">
        <f aca="false">H59+K59</f>
        <v>0</v>
      </c>
      <c r="O59" s="40"/>
      <c r="P59" s="1"/>
      <c r="XFA59" s="0"/>
      <c r="XFB59" s="0"/>
      <c r="XFC59" s="0"/>
      <c r="XFD59" s="0"/>
    </row>
    <row r="60" s="41" customFormat="true" ht="23.85" hidden="false" customHeight="false" outlineLevel="0" collapsed="false">
      <c r="A60" s="32" t="s">
        <v>131</v>
      </c>
      <c r="B60" s="33" t="s">
        <v>121</v>
      </c>
      <c r="C60" s="34" t="s">
        <v>119</v>
      </c>
      <c r="D60" s="35" t="n">
        <v>13959</v>
      </c>
      <c r="E60" s="36" t="n">
        <v>11.286912</v>
      </c>
      <c r="F60" s="68" t="n">
        <v>0</v>
      </c>
      <c r="G60" s="69" t="n">
        <f aca="false">F60*E60</f>
        <v>0</v>
      </c>
      <c r="H60" s="70" t="n">
        <f aca="false">F60/D60</f>
        <v>0</v>
      </c>
      <c r="I60" s="80"/>
      <c r="J60" s="71" t="n">
        <f aca="false">I60*E60</f>
        <v>0</v>
      </c>
      <c r="K60" s="70" t="n">
        <f aca="false">I60/D60</f>
        <v>0</v>
      </c>
      <c r="L60" s="72" t="n">
        <f aca="false">F60+I60</f>
        <v>0</v>
      </c>
      <c r="M60" s="73" t="n">
        <f aca="false">G60+J60</f>
        <v>0</v>
      </c>
      <c r="N60" s="74" t="n">
        <f aca="false">H60+K60</f>
        <v>0</v>
      </c>
      <c r="O60" s="40"/>
      <c r="P60" s="1"/>
      <c r="XFA60" s="0"/>
      <c r="XFB60" s="0"/>
      <c r="XFC60" s="0"/>
      <c r="XFD60" s="0"/>
    </row>
    <row r="61" s="41" customFormat="true" ht="23.85" hidden="false" customHeight="false" outlineLevel="0" collapsed="false">
      <c r="A61" s="32" t="s">
        <v>132</v>
      </c>
      <c r="B61" s="33" t="s">
        <v>133</v>
      </c>
      <c r="C61" s="34" t="s">
        <v>119</v>
      </c>
      <c r="D61" s="35" t="n">
        <v>12205</v>
      </c>
      <c r="E61" s="36" t="n">
        <v>11.606112</v>
      </c>
      <c r="F61" s="68" t="n">
        <v>0</v>
      </c>
      <c r="G61" s="69" t="n">
        <f aca="false">F61*E61</f>
        <v>0</v>
      </c>
      <c r="H61" s="70" t="n">
        <f aca="false">F61/D61</f>
        <v>0</v>
      </c>
      <c r="I61" s="80"/>
      <c r="J61" s="71" t="n">
        <f aca="false">I61*E61</f>
        <v>0</v>
      </c>
      <c r="K61" s="70" t="n">
        <f aca="false">I61/D61</f>
        <v>0</v>
      </c>
      <c r="L61" s="72" t="n">
        <f aca="false">F61+I61</f>
        <v>0</v>
      </c>
      <c r="M61" s="73" t="n">
        <f aca="false">G61+J61</f>
        <v>0</v>
      </c>
      <c r="N61" s="74" t="n">
        <f aca="false">H61+K61</f>
        <v>0</v>
      </c>
      <c r="O61" s="40"/>
      <c r="P61" s="1"/>
      <c r="XFA61" s="0"/>
      <c r="XFB61" s="0"/>
      <c r="XFC61" s="0"/>
      <c r="XFD61" s="0"/>
    </row>
    <row r="62" s="41" customFormat="true" ht="14.25" hidden="false" customHeight="true" outlineLevel="0" collapsed="false">
      <c r="A62" s="47" t="n">
        <v>5</v>
      </c>
      <c r="B62" s="75" t="s">
        <v>134</v>
      </c>
      <c r="C62" s="49"/>
      <c r="D62" s="50"/>
      <c r="E62" s="51"/>
      <c r="F62" s="52"/>
      <c r="G62" s="53"/>
      <c r="H62" s="54"/>
      <c r="I62" s="50"/>
      <c r="J62" s="55" t="n">
        <f aca="false">SUM(J64:J70)</f>
        <v>0</v>
      </c>
      <c r="K62" s="54"/>
      <c r="L62" s="53"/>
      <c r="M62" s="53"/>
      <c r="N62" s="54"/>
      <c r="O62" s="40"/>
      <c r="P62" s="1"/>
      <c r="XFA62" s="0"/>
      <c r="XFB62" s="0"/>
      <c r="XFC62" s="0"/>
      <c r="XFD62" s="0"/>
    </row>
    <row r="63" s="41" customFormat="true" ht="14.25" hidden="false" customHeight="true" outlineLevel="0" collapsed="false">
      <c r="A63" s="76" t="s">
        <v>135</v>
      </c>
      <c r="B63" s="78" t="s">
        <v>136</v>
      </c>
      <c r="C63" s="58"/>
      <c r="D63" s="59"/>
      <c r="E63" s="60"/>
      <c r="F63" s="61"/>
      <c r="G63" s="62"/>
      <c r="H63" s="63"/>
      <c r="I63" s="79"/>
      <c r="J63" s="62"/>
      <c r="K63" s="63"/>
      <c r="L63" s="65"/>
      <c r="M63" s="65"/>
      <c r="N63" s="66"/>
      <c r="O63" s="40"/>
      <c r="P63" s="1"/>
      <c r="XFA63" s="0"/>
      <c r="XFB63" s="0"/>
      <c r="XFC63" s="0"/>
      <c r="XFD63" s="0"/>
    </row>
    <row r="64" s="41" customFormat="true" ht="35.05" hidden="false" customHeight="false" outlineLevel="0" collapsed="false">
      <c r="A64" s="32" t="s">
        <v>137</v>
      </c>
      <c r="B64" s="33" t="s">
        <v>138</v>
      </c>
      <c r="C64" s="34" t="s">
        <v>31</v>
      </c>
      <c r="D64" s="35" t="n">
        <v>14.08</v>
      </c>
      <c r="E64" s="36" t="n">
        <v>233.299715909091</v>
      </c>
      <c r="F64" s="68" t="n">
        <v>0</v>
      </c>
      <c r="G64" s="69" t="n">
        <f aca="false">F64*E64</f>
        <v>0</v>
      </c>
      <c r="H64" s="70" t="n">
        <f aca="false">F64/D64</f>
        <v>0</v>
      </c>
      <c r="I64" s="80"/>
      <c r="J64" s="71" t="n">
        <f aca="false">I64*E64</f>
        <v>0</v>
      </c>
      <c r="K64" s="70" t="n">
        <f aca="false">I64/D64</f>
        <v>0</v>
      </c>
      <c r="L64" s="72" t="n">
        <f aca="false">F64+I64</f>
        <v>0</v>
      </c>
      <c r="M64" s="73" t="n">
        <f aca="false">G64+J64</f>
        <v>0</v>
      </c>
      <c r="N64" s="74" t="n">
        <f aca="false">H64+K64</f>
        <v>0</v>
      </c>
      <c r="O64" s="40"/>
      <c r="P64" s="1"/>
      <c r="XFA64" s="0"/>
      <c r="XFB64" s="0"/>
      <c r="XFC64" s="0"/>
      <c r="XFD64" s="0"/>
    </row>
    <row r="65" s="41" customFormat="true" ht="14.25" hidden="false" customHeight="true" outlineLevel="0" collapsed="false">
      <c r="A65" s="76" t="s">
        <v>139</v>
      </c>
      <c r="B65" s="78" t="s">
        <v>140</v>
      </c>
      <c r="C65" s="58"/>
      <c r="D65" s="59"/>
      <c r="E65" s="60"/>
      <c r="F65" s="61"/>
      <c r="G65" s="62"/>
      <c r="H65" s="63"/>
      <c r="I65" s="79"/>
      <c r="J65" s="62"/>
      <c r="K65" s="63"/>
      <c r="L65" s="65"/>
      <c r="M65" s="65"/>
      <c r="N65" s="66"/>
      <c r="O65" s="40"/>
      <c r="P65" s="1"/>
      <c r="XFA65" s="0"/>
      <c r="XFB65" s="0"/>
      <c r="XFC65" s="0"/>
      <c r="XFD65" s="0"/>
    </row>
    <row r="66" s="41" customFormat="true" ht="23.85" hidden="false" customHeight="false" outlineLevel="0" collapsed="false">
      <c r="A66" s="32" t="s">
        <v>141</v>
      </c>
      <c r="B66" s="33" t="s">
        <v>142</v>
      </c>
      <c r="C66" s="34" t="s">
        <v>31</v>
      </c>
      <c r="D66" s="35" t="n">
        <v>51.31</v>
      </c>
      <c r="E66" s="36" t="n">
        <v>485.860704</v>
      </c>
      <c r="F66" s="68" t="n">
        <v>0</v>
      </c>
      <c r="G66" s="69" t="n">
        <f aca="false">F66*E66</f>
        <v>0</v>
      </c>
      <c r="H66" s="70" t="n">
        <f aca="false">F66/D66</f>
        <v>0</v>
      </c>
      <c r="I66" s="80"/>
      <c r="J66" s="71" t="n">
        <f aca="false">I66*E66</f>
        <v>0</v>
      </c>
      <c r="K66" s="70" t="n">
        <f aca="false">I66/D66</f>
        <v>0</v>
      </c>
      <c r="L66" s="72" t="n">
        <f aca="false">F66+I66</f>
        <v>0</v>
      </c>
      <c r="M66" s="73" t="n">
        <f aca="false">G66+J66</f>
        <v>0</v>
      </c>
      <c r="N66" s="74" t="n">
        <f aca="false">H66+K66</f>
        <v>0</v>
      </c>
      <c r="O66" s="40"/>
      <c r="P66" s="1"/>
      <c r="XFA66" s="0"/>
      <c r="XFB66" s="0"/>
      <c r="XFC66" s="0"/>
      <c r="XFD66" s="0"/>
    </row>
    <row r="67" s="41" customFormat="true" ht="14.25" hidden="false" customHeight="true" outlineLevel="0" collapsed="false">
      <c r="A67" s="76" t="s">
        <v>143</v>
      </c>
      <c r="B67" s="78" t="s">
        <v>144</v>
      </c>
      <c r="C67" s="58"/>
      <c r="D67" s="59"/>
      <c r="E67" s="60"/>
      <c r="F67" s="61"/>
      <c r="G67" s="62"/>
      <c r="H67" s="63"/>
      <c r="I67" s="79"/>
      <c r="J67" s="62"/>
      <c r="K67" s="63"/>
      <c r="L67" s="65"/>
      <c r="M67" s="65"/>
      <c r="N67" s="66"/>
      <c r="O67" s="40"/>
      <c r="P67" s="1"/>
      <c r="XFA67" s="0"/>
      <c r="XFB67" s="0"/>
      <c r="XFC67" s="0"/>
      <c r="XFD67" s="0"/>
    </row>
    <row r="68" s="41" customFormat="true" ht="23.85" hidden="false" customHeight="false" outlineLevel="0" collapsed="false">
      <c r="A68" s="32" t="s">
        <v>145</v>
      </c>
      <c r="B68" s="33" t="s">
        <v>146</v>
      </c>
      <c r="C68" s="34" t="s">
        <v>46</v>
      </c>
      <c r="D68" s="35" t="n">
        <v>114.4</v>
      </c>
      <c r="E68" s="36" t="n">
        <v>11.9399475524476</v>
      </c>
      <c r="F68" s="68" t="n">
        <v>0</v>
      </c>
      <c r="G68" s="69" t="n">
        <f aca="false">F68*E68</f>
        <v>0</v>
      </c>
      <c r="H68" s="70" t="n">
        <f aca="false">F68/D68</f>
        <v>0</v>
      </c>
      <c r="I68" s="80"/>
      <c r="J68" s="71" t="n">
        <f aca="false">I68*E68</f>
        <v>0</v>
      </c>
      <c r="K68" s="70" t="n">
        <f aca="false">I68/D68</f>
        <v>0</v>
      </c>
      <c r="L68" s="72" t="n">
        <f aca="false">F68+I68</f>
        <v>0</v>
      </c>
      <c r="M68" s="73" t="n">
        <f aca="false">G68+J68</f>
        <v>0</v>
      </c>
      <c r="N68" s="74" t="n">
        <f aca="false">H68+K68</f>
        <v>0</v>
      </c>
      <c r="O68" s="40"/>
      <c r="P68" s="1"/>
      <c r="XFA68" s="0"/>
      <c r="XFB68" s="0"/>
      <c r="XFC68" s="0"/>
      <c r="XFD68" s="0"/>
    </row>
    <row r="69" s="41" customFormat="true" ht="23.85" hidden="false" customHeight="false" outlineLevel="0" collapsed="false">
      <c r="A69" s="76" t="s">
        <v>147</v>
      </c>
      <c r="B69" s="78" t="s">
        <v>148</v>
      </c>
      <c r="C69" s="58"/>
      <c r="D69" s="59"/>
      <c r="E69" s="60"/>
      <c r="F69" s="61"/>
      <c r="G69" s="62"/>
      <c r="H69" s="63"/>
      <c r="I69" s="79"/>
      <c r="J69" s="62"/>
      <c r="K69" s="63"/>
      <c r="L69" s="65"/>
      <c r="M69" s="65"/>
      <c r="N69" s="66"/>
      <c r="O69" s="40"/>
      <c r="P69" s="1"/>
      <c r="XFA69" s="0"/>
      <c r="XFB69" s="0"/>
      <c r="XFC69" s="0"/>
      <c r="XFD69" s="0"/>
    </row>
    <row r="70" s="41" customFormat="true" ht="46.25" hidden="false" customHeight="false" outlineLevel="0" collapsed="false">
      <c r="A70" s="32" t="s">
        <v>149</v>
      </c>
      <c r="B70" s="33" t="s">
        <v>150</v>
      </c>
      <c r="C70" s="34" t="s">
        <v>31</v>
      </c>
      <c r="D70" s="35" t="n">
        <v>1978.1</v>
      </c>
      <c r="E70" s="36" t="n">
        <v>60.430944</v>
      </c>
      <c r="F70" s="68" t="n">
        <v>0</v>
      </c>
      <c r="G70" s="69" t="n">
        <f aca="false">F70*E70</f>
        <v>0</v>
      </c>
      <c r="H70" s="70" t="n">
        <f aca="false">F70/D70</f>
        <v>0</v>
      </c>
      <c r="I70" s="80"/>
      <c r="J70" s="71" t="n">
        <f aca="false">I70*E70</f>
        <v>0</v>
      </c>
      <c r="K70" s="70" t="n">
        <f aca="false">I70/D70</f>
        <v>0</v>
      </c>
      <c r="L70" s="72" t="n">
        <f aca="false">F70+I70</f>
        <v>0</v>
      </c>
      <c r="M70" s="73" t="n">
        <f aca="false">G70+J70</f>
        <v>0</v>
      </c>
      <c r="N70" s="74" t="n">
        <f aca="false">H70+K70</f>
        <v>0</v>
      </c>
      <c r="O70" s="40"/>
      <c r="P70" s="1"/>
      <c r="XFA70" s="0"/>
      <c r="XFB70" s="0"/>
      <c r="XFC70" s="0"/>
      <c r="XFD70" s="0"/>
    </row>
    <row r="71" s="41" customFormat="true" ht="14.25" hidden="false" customHeight="true" outlineLevel="0" collapsed="false">
      <c r="A71" s="47" t="n">
        <v>6</v>
      </c>
      <c r="B71" s="75" t="s">
        <v>151</v>
      </c>
      <c r="C71" s="49"/>
      <c r="D71" s="50"/>
      <c r="E71" s="51"/>
      <c r="F71" s="52"/>
      <c r="G71" s="53"/>
      <c r="H71" s="54"/>
      <c r="I71" s="50"/>
      <c r="J71" s="55" t="n">
        <f aca="false">SUM(J73:J77)</f>
        <v>0</v>
      </c>
      <c r="K71" s="54"/>
      <c r="L71" s="53"/>
      <c r="M71" s="53"/>
      <c r="N71" s="54"/>
      <c r="O71" s="40"/>
      <c r="P71" s="1"/>
      <c r="XFA71" s="0"/>
      <c r="XFB71" s="0"/>
      <c r="XFC71" s="0"/>
      <c r="XFD71" s="0"/>
    </row>
    <row r="72" s="41" customFormat="true" ht="14.25" hidden="false" customHeight="true" outlineLevel="0" collapsed="false">
      <c r="A72" s="76" t="s">
        <v>152</v>
      </c>
      <c r="B72" s="78" t="s">
        <v>153</v>
      </c>
      <c r="C72" s="58"/>
      <c r="D72" s="59"/>
      <c r="E72" s="60"/>
      <c r="F72" s="61"/>
      <c r="G72" s="62"/>
      <c r="H72" s="63"/>
      <c r="I72" s="79"/>
      <c r="J72" s="62"/>
      <c r="K72" s="63"/>
      <c r="L72" s="65"/>
      <c r="M72" s="65"/>
      <c r="N72" s="66"/>
      <c r="O72" s="40"/>
      <c r="P72" s="1"/>
      <c r="XFA72" s="0"/>
      <c r="XFB72" s="0"/>
      <c r="XFC72" s="0"/>
      <c r="XFD72" s="0"/>
    </row>
    <row r="73" s="41" customFormat="true" ht="35.05" hidden="false" customHeight="false" outlineLevel="0" collapsed="false">
      <c r="A73" s="32" t="s">
        <v>154</v>
      </c>
      <c r="B73" s="33" t="s">
        <v>155</v>
      </c>
      <c r="C73" s="34" t="s">
        <v>57</v>
      </c>
      <c r="D73" s="35" t="n">
        <v>40</v>
      </c>
      <c r="E73" s="36" t="n">
        <v>368.893056</v>
      </c>
      <c r="F73" s="68" t="n">
        <v>0</v>
      </c>
      <c r="G73" s="69" t="n">
        <f aca="false">F73*E73</f>
        <v>0</v>
      </c>
      <c r="H73" s="70" t="n">
        <f aca="false">F73/D73</f>
        <v>0</v>
      </c>
      <c r="I73" s="80"/>
      <c r="J73" s="71" t="n">
        <f aca="false">I73*E73</f>
        <v>0</v>
      </c>
      <c r="K73" s="70" t="n">
        <f aca="false">I73/D73</f>
        <v>0</v>
      </c>
      <c r="L73" s="72" t="n">
        <f aca="false">F73+I73</f>
        <v>0</v>
      </c>
      <c r="M73" s="73" t="n">
        <f aca="false">G73+J73</f>
        <v>0</v>
      </c>
      <c r="N73" s="74" t="n">
        <f aca="false">H73+K73</f>
        <v>0</v>
      </c>
      <c r="O73" s="40"/>
      <c r="P73" s="1"/>
      <c r="XFA73" s="0"/>
      <c r="XFB73" s="0"/>
      <c r="XFC73" s="0"/>
      <c r="XFD73" s="0"/>
    </row>
    <row r="74" s="41" customFormat="true" ht="15" hidden="false" customHeight="false" outlineLevel="0" collapsed="false">
      <c r="A74" s="76" t="s">
        <v>156</v>
      </c>
      <c r="B74" s="81" t="s">
        <v>157</v>
      </c>
      <c r="C74" s="58"/>
      <c r="D74" s="59"/>
      <c r="E74" s="60"/>
      <c r="F74" s="61"/>
      <c r="G74" s="62"/>
      <c r="H74" s="63"/>
      <c r="I74" s="79"/>
      <c r="J74" s="62"/>
      <c r="K74" s="63"/>
      <c r="L74" s="65"/>
      <c r="M74" s="65"/>
      <c r="N74" s="66"/>
      <c r="O74" s="40"/>
      <c r="P74" s="1"/>
      <c r="XFA74" s="0"/>
      <c r="XFB74" s="0"/>
      <c r="XFC74" s="0"/>
      <c r="XFD74" s="0"/>
    </row>
    <row r="75" s="41" customFormat="true" ht="46.25" hidden="false" customHeight="false" outlineLevel="0" collapsed="false">
      <c r="A75" s="32" t="s">
        <v>158</v>
      </c>
      <c r="B75" s="33" t="s">
        <v>159</v>
      </c>
      <c r="C75" s="34" t="s">
        <v>57</v>
      </c>
      <c r="D75" s="35" t="n">
        <v>35</v>
      </c>
      <c r="E75" s="36" t="n">
        <v>1010.370144</v>
      </c>
      <c r="F75" s="68" t="n">
        <v>0</v>
      </c>
      <c r="G75" s="69" t="n">
        <f aca="false">F75*E75</f>
        <v>0</v>
      </c>
      <c r="H75" s="70" t="n">
        <f aca="false">F75/D75</f>
        <v>0</v>
      </c>
      <c r="I75" s="80"/>
      <c r="J75" s="71" t="n">
        <f aca="false">I75*E75</f>
        <v>0</v>
      </c>
      <c r="K75" s="70" t="n">
        <f aca="false">I75/D75</f>
        <v>0</v>
      </c>
      <c r="L75" s="72" t="n">
        <f aca="false">F75+I75</f>
        <v>0</v>
      </c>
      <c r="M75" s="73" t="n">
        <f aca="false">G75+J75</f>
        <v>0</v>
      </c>
      <c r="N75" s="74" t="n">
        <f aca="false">H75+K75</f>
        <v>0</v>
      </c>
      <c r="O75" s="40"/>
      <c r="P75" s="1"/>
      <c r="XFA75" s="0"/>
      <c r="XFB75" s="0"/>
      <c r="XFC75" s="0"/>
      <c r="XFD75" s="0"/>
    </row>
    <row r="76" s="41" customFormat="true" ht="57.45" hidden="false" customHeight="false" outlineLevel="0" collapsed="false">
      <c r="A76" s="32" t="s">
        <v>160</v>
      </c>
      <c r="B76" s="33" t="s">
        <v>161</v>
      </c>
      <c r="C76" s="34" t="s">
        <v>57</v>
      </c>
      <c r="D76" s="35" t="n">
        <v>4</v>
      </c>
      <c r="E76" s="36" t="n">
        <v>1151.047968</v>
      </c>
      <c r="F76" s="68" t="n">
        <v>0</v>
      </c>
      <c r="G76" s="69" t="n">
        <f aca="false">F76*E76</f>
        <v>0</v>
      </c>
      <c r="H76" s="70" t="n">
        <f aca="false">F76/D76</f>
        <v>0</v>
      </c>
      <c r="I76" s="80"/>
      <c r="J76" s="71" t="n">
        <f aca="false">I76*E76</f>
        <v>0</v>
      </c>
      <c r="K76" s="70" t="n">
        <f aca="false">I76/D76</f>
        <v>0</v>
      </c>
      <c r="L76" s="72" t="n">
        <f aca="false">F76+I76</f>
        <v>0</v>
      </c>
      <c r="M76" s="73" t="n">
        <f aca="false">G76+J76</f>
        <v>0</v>
      </c>
      <c r="N76" s="74" t="n">
        <f aca="false">H76+K76</f>
        <v>0</v>
      </c>
      <c r="O76" s="40"/>
      <c r="P76" s="1"/>
      <c r="XFA76" s="0"/>
      <c r="XFB76" s="0"/>
      <c r="XFC76" s="0"/>
      <c r="XFD76" s="0"/>
    </row>
    <row r="77" s="41" customFormat="true" ht="46.25" hidden="false" customHeight="false" outlineLevel="0" collapsed="false">
      <c r="A77" s="32" t="s">
        <v>162</v>
      </c>
      <c r="B77" s="33" t="s">
        <v>163</v>
      </c>
      <c r="C77" s="34" t="s">
        <v>57</v>
      </c>
      <c r="D77" s="35" t="n">
        <v>1</v>
      </c>
      <c r="E77" s="36" t="n">
        <v>885.345888</v>
      </c>
      <c r="F77" s="68" t="n">
        <v>0</v>
      </c>
      <c r="G77" s="69" t="n">
        <f aca="false">F77*E77</f>
        <v>0</v>
      </c>
      <c r="H77" s="70" t="n">
        <f aca="false">F77/D77</f>
        <v>0</v>
      </c>
      <c r="I77" s="80"/>
      <c r="J77" s="71" t="n">
        <f aca="false">I77*E77</f>
        <v>0</v>
      </c>
      <c r="K77" s="70" t="n">
        <f aca="false">I77/D77</f>
        <v>0</v>
      </c>
      <c r="L77" s="72" t="n">
        <f aca="false">F77+I77</f>
        <v>0</v>
      </c>
      <c r="M77" s="73" t="n">
        <f aca="false">G77+J77</f>
        <v>0</v>
      </c>
      <c r="N77" s="74" t="n">
        <f aca="false">H77+K77</f>
        <v>0</v>
      </c>
      <c r="O77" s="40"/>
      <c r="P77" s="1"/>
      <c r="XFA77" s="0"/>
      <c r="XFB77" s="0"/>
      <c r="XFC77" s="0"/>
      <c r="XFD77" s="0"/>
    </row>
    <row r="78" s="41" customFormat="true" ht="14.25" hidden="false" customHeight="true" outlineLevel="0" collapsed="false">
      <c r="A78" s="47" t="n">
        <v>7</v>
      </c>
      <c r="B78" s="75" t="s">
        <v>164</v>
      </c>
      <c r="C78" s="49"/>
      <c r="D78" s="50"/>
      <c r="E78" s="51"/>
      <c r="F78" s="52"/>
      <c r="G78" s="53"/>
      <c r="H78" s="54"/>
      <c r="I78" s="50"/>
      <c r="J78" s="55" t="n">
        <f aca="false">SUM(J80:J83)</f>
        <v>0</v>
      </c>
      <c r="K78" s="54"/>
      <c r="L78" s="53"/>
      <c r="M78" s="53"/>
      <c r="N78" s="54"/>
      <c r="O78" s="40"/>
      <c r="P78" s="1"/>
      <c r="XFA78" s="0"/>
      <c r="XFB78" s="0"/>
      <c r="XFC78" s="0"/>
      <c r="XFD78" s="0"/>
    </row>
    <row r="79" s="41" customFormat="true" ht="14.25" hidden="false" customHeight="true" outlineLevel="0" collapsed="false">
      <c r="A79" s="76" t="s">
        <v>165</v>
      </c>
      <c r="B79" s="78" t="s">
        <v>166</v>
      </c>
      <c r="C79" s="58"/>
      <c r="D79" s="59"/>
      <c r="E79" s="60"/>
      <c r="F79" s="61"/>
      <c r="G79" s="62"/>
      <c r="H79" s="63"/>
      <c r="I79" s="79"/>
      <c r="J79" s="62"/>
      <c r="K79" s="63"/>
      <c r="L79" s="65"/>
      <c r="M79" s="65"/>
      <c r="N79" s="66"/>
      <c r="O79" s="40"/>
      <c r="P79" s="1"/>
      <c r="XFA79" s="0"/>
      <c r="XFB79" s="0"/>
      <c r="XFC79" s="0"/>
      <c r="XFD79" s="0"/>
    </row>
    <row r="80" s="41" customFormat="true" ht="23.85" hidden="false" customHeight="false" outlineLevel="0" collapsed="false">
      <c r="A80" s="32" t="s">
        <v>167</v>
      </c>
      <c r="B80" s="33" t="s">
        <v>168</v>
      </c>
      <c r="C80" s="34" t="s">
        <v>31</v>
      </c>
      <c r="D80" s="35" t="n">
        <v>6.3</v>
      </c>
      <c r="E80" s="36" t="n">
        <v>1273.835654</v>
      </c>
      <c r="F80" s="68" t="n">
        <v>0</v>
      </c>
      <c r="G80" s="69" t="n">
        <f aca="false">F80*E80</f>
        <v>0</v>
      </c>
      <c r="H80" s="70" t="n">
        <f aca="false">F80/D80</f>
        <v>0</v>
      </c>
      <c r="I80" s="80"/>
      <c r="J80" s="71" t="n">
        <f aca="false">I80*E80</f>
        <v>0</v>
      </c>
      <c r="K80" s="70" t="n">
        <f aca="false">I80/D80</f>
        <v>0</v>
      </c>
      <c r="L80" s="72" t="n">
        <f aca="false">F80+I80</f>
        <v>0</v>
      </c>
      <c r="M80" s="73" t="n">
        <f aca="false">G80+J80</f>
        <v>0</v>
      </c>
      <c r="N80" s="74" t="n">
        <f aca="false">H80+K80</f>
        <v>0</v>
      </c>
      <c r="O80" s="40"/>
      <c r="P80" s="1"/>
      <c r="XFA80" s="0"/>
      <c r="XFB80" s="0"/>
      <c r="XFC80" s="0"/>
      <c r="XFD80" s="0"/>
    </row>
    <row r="81" s="41" customFormat="true" ht="14.25" hidden="false" customHeight="true" outlineLevel="0" collapsed="false">
      <c r="A81" s="76" t="s">
        <v>169</v>
      </c>
      <c r="B81" s="78" t="s">
        <v>170</v>
      </c>
      <c r="C81" s="58"/>
      <c r="D81" s="59"/>
      <c r="E81" s="60"/>
      <c r="F81" s="61"/>
      <c r="G81" s="62"/>
      <c r="H81" s="63"/>
      <c r="I81" s="79"/>
      <c r="J81" s="62"/>
      <c r="K81" s="63"/>
      <c r="L81" s="65"/>
      <c r="M81" s="65"/>
      <c r="N81" s="66"/>
      <c r="O81" s="40"/>
      <c r="P81" s="1"/>
      <c r="XFA81" s="0"/>
      <c r="XFB81" s="0"/>
      <c r="XFC81" s="0"/>
      <c r="XFD81" s="0"/>
    </row>
    <row r="82" s="41" customFormat="true" ht="35.05" hidden="false" customHeight="false" outlineLevel="0" collapsed="false">
      <c r="A82" s="32" t="s">
        <v>171</v>
      </c>
      <c r="B82" s="33" t="s">
        <v>172</v>
      </c>
      <c r="C82" s="34" t="s">
        <v>31</v>
      </c>
      <c r="D82" s="35" t="n">
        <v>10.82</v>
      </c>
      <c r="E82" s="36" t="n">
        <v>376.804428</v>
      </c>
      <c r="F82" s="68" t="n">
        <v>0</v>
      </c>
      <c r="G82" s="69" t="n">
        <f aca="false">F82*E82</f>
        <v>0</v>
      </c>
      <c r="H82" s="70" t="n">
        <f aca="false">F82/D82</f>
        <v>0</v>
      </c>
      <c r="I82" s="80"/>
      <c r="J82" s="71" t="n">
        <f aca="false">I82*E82</f>
        <v>0</v>
      </c>
      <c r="K82" s="70" t="n">
        <f aca="false">I82/D82</f>
        <v>0</v>
      </c>
      <c r="L82" s="72" t="n">
        <f aca="false">F82+I82</f>
        <v>0</v>
      </c>
      <c r="M82" s="73" t="n">
        <f aca="false">G82+J82</f>
        <v>0</v>
      </c>
      <c r="N82" s="74" t="n">
        <f aca="false">H82+K82</f>
        <v>0</v>
      </c>
      <c r="O82" s="40"/>
      <c r="P82" s="1"/>
      <c r="XFA82" s="0"/>
      <c r="XFB82" s="0"/>
      <c r="XFC82" s="0"/>
      <c r="XFD82" s="0"/>
    </row>
    <row r="83" s="41" customFormat="true" ht="23.85" hidden="false" customHeight="false" outlineLevel="0" collapsed="false">
      <c r="A83" s="32" t="s">
        <v>173</v>
      </c>
      <c r="B83" s="33" t="s">
        <v>174</v>
      </c>
      <c r="C83" s="34" t="s">
        <v>31</v>
      </c>
      <c r="D83" s="35" t="n">
        <v>17.88</v>
      </c>
      <c r="E83" s="36" t="n">
        <v>865.526844</v>
      </c>
      <c r="F83" s="68" t="n">
        <v>0</v>
      </c>
      <c r="G83" s="69" t="n">
        <f aca="false">F83*E83</f>
        <v>0</v>
      </c>
      <c r="H83" s="70" t="n">
        <f aca="false">F83/D83</f>
        <v>0</v>
      </c>
      <c r="I83" s="80"/>
      <c r="J83" s="71" t="n">
        <f aca="false">I83*E83</f>
        <v>0</v>
      </c>
      <c r="K83" s="70" t="n">
        <f aca="false">I83/D83</f>
        <v>0</v>
      </c>
      <c r="L83" s="72" t="n">
        <f aca="false">F83+I83</f>
        <v>0</v>
      </c>
      <c r="M83" s="73" t="n">
        <f aca="false">G83+J83</f>
        <v>0</v>
      </c>
      <c r="N83" s="74" t="n">
        <f aca="false">H83+K83</f>
        <v>0</v>
      </c>
      <c r="O83" s="40"/>
      <c r="P83" s="1"/>
      <c r="XFA83" s="0"/>
      <c r="XFB83" s="0"/>
      <c r="XFC83" s="0"/>
      <c r="XFD83" s="0"/>
    </row>
    <row r="84" s="41" customFormat="true" ht="14.25" hidden="false" customHeight="true" outlineLevel="0" collapsed="false">
      <c r="A84" s="47" t="n">
        <v>8</v>
      </c>
      <c r="B84" s="75" t="s">
        <v>175</v>
      </c>
      <c r="C84" s="49"/>
      <c r="D84" s="50"/>
      <c r="E84" s="51"/>
      <c r="F84" s="52"/>
      <c r="G84" s="53"/>
      <c r="H84" s="54"/>
      <c r="I84" s="50"/>
      <c r="J84" s="55" t="n">
        <f aca="false">SUM(J86:J107)</f>
        <v>0</v>
      </c>
      <c r="K84" s="54"/>
      <c r="L84" s="53"/>
      <c r="M84" s="53"/>
      <c r="N84" s="54"/>
      <c r="O84" s="40"/>
      <c r="P84" s="1"/>
      <c r="XFA84" s="0"/>
      <c r="XFB84" s="0"/>
      <c r="XFC84" s="0"/>
      <c r="XFD84" s="0"/>
    </row>
    <row r="85" s="41" customFormat="true" ht="14.25" hidden="false" customHeight="true" outlineLevel="0" collapsed="false">
      <c r="A85" s="76" t="s">
        <v>176</v>
      </c>
      <c r="B85" s="78" t="s">
        <v>177</v>
      </c>
      <c r="C85" s="58"/>
      <c r="D85" s="59"/>
      <c r="E85" s="60"/>
      <c r="F85" s="61"/>
      <c r="G85" s="62"/>
      <c r="H85" s="63"/>
      <c r="I85" s="79"/>
      <c r="J85" s="62"/>
      <c r="K85" s="63"/>
      <c r="L85" s="65"/>
      <c r="M85" s="65"/>
      <c r="N85" s="66"/>
      <c r="O85" s="40"/>
      <c r="P85" s="1"/>
      <c r="XFA85" s="0"/>
      <c r="XFB85" s="0"/>
      <c r="XFC85" s="0"/>
      <c r="XFD85" s="0"/>
    </row>
    <row r="86" s="41" customFormat="true" ht="14.25" hidden="false" customHeight="true" outlineLevel="0" collapsed="false">
      <c r="A86" s="32" t="s">
        <v>178</v>
      </c>
      <c r="B86" s="33" t="s">
        <v>179</v>
      </c>
      <c r="C86" s="34" t="s">
        <v>31</v>
      </c>
      <c r="D86" s="35" t="n">
        <v>10.82</v>
      </c>
      <c r="E86" s="36" t="n">
        <v>333.96782965</v>
      </c>
      <c r="F86" s="68" t="n">
        <v>0</v>
      </c>
      <c r="G86" s="69" t="n">
        <f aca="false">F86*E86</f>
        <v>0</v>
      </c>
      <c r="H86" s="70" t="n">
        <f aca="false">F86/D86</f>
        <v>0</v>
      </c>
      <c r="I86" s="80"/>
      <c r="J86" s="71" t="n">
        <f aca="false">I86*E86</f>
        <v>0</v>
      </c>
      <c r="K86" s="70" t="n">
        <f aca="false">I86/D86</f>
        <v>0</v>
      </c>
      <c r="L86" s="72" t="n">
        <f aca="false">F86+I86</f>
        <v>0</v>
      </c>
      <c r="M86" s="73" t="n">
        <f aca="false">G86+J86</f>
        <v>0</v>
      </c>
      <c r="N86" s="74" t="n">
        <f aca="false">H86+K86</f>
        <v>0</v>
      </c>
      <c r="O86" s="40"/>
      <c r="P86" s="1"/>
      <c r="XFA86" s="0"/>
      <c r="XFB86" s="0"/>
      <c r="XFC86" s="0"/>
      <c r="XFD86" s="0"/>
    </row>
    <row r="87" s="41" customFormat="true" ht="14.25" hidden="false" customHeight="true" outlineLevel="0" collapsed="false">
      <c r="A87" s="76" t="s">
        <v>180</v>
      </c>
      <c r="B87" s="78" t="s">
        <v>181</v>
      </c>
      <c r="C87" s="58"/>
      <c r="D87" s="59"/>
      <c r="E87" s="60"/>
      <c r="F87" s="61"/>
      <c r="G87" s="62"/>
      <c r="H87" s="63"/>
      <c r="I87" s="79"/>
      <c r="J87" s="62"/>
      <c r="K87" s="63"/>
      <c r="L87" s="65"/>
      <c r="M87" s="65"/>
      <c r="N87" s="66"/>
      <c r="O87" s="40"/>
      <c r="P87" s="1"/>
      <c r="XFA87" s="0"/>
      <c r="XFB87" s="0"/>
      <c r="XFC87" s="0"/>
      <c r="XFD87" s="0"/>
    </row>
    <row r="88" s="41" customFormat="true" ht="35.05" hidden="false" customHeight="false" outlineLevel="0" collapsed="false">
      <c r="A88" s="32" t="s">
        <v>182</v>
      </c>
      <c r="B88" s="33" t="s">
        <v>183</v>
      </c>
      <c r="C88" s="34" t="s">
        <v>31</v>
      </c>
      <c r="D88" s="35" t="n">
        <v>15.07</v>
      </c>
      <c r="E88" s="36" t="n">
        <v>698.8795268</v>
      </c>
      <c r="F88" s="68" t="n">
        <v>0</v>
      </c>
      <c r="G88" s="69" t="n">
        <f aca="false">F88*E88</f>
        <v>0</v>
      </c>
      <c r="H88" s="70" t="n">
        <f aca="false">F88/D88</f>
        <v>0</v>
      </c>
      <c r="I88" s="80"/>
      <c r="J88" s="71" t="n">
        <f aca="false">I88*E88</f>
        <v>0</v>
      </c>
      <c r="K88" s="70" t="n">
        <f aca="false">I88/D88</f>
        <v>0</v>
      </c>
      <c r="L88" s="72" t="n">
        <f aca="false">F88+I88</f>
        <v>0</v>
      </c>
      <c r="M88" s="73" t="n">
        <f aca="false">G88+J88</f>
        <v>0</v>
      </c>
      <c r="N88" s="74" t="n">
        <f aca="false">H88+K88</f>
        <v>0</v>
      </c>
      <c r="O88" s="40"/>
      <c r="P88" s="1"/>
      <c r="XFA88" s="0"/>
      <c r="XFB88" s="0"/>
      <c r="XFC88" s="0"/>
      <c r="XFD88" s="0"/>
    </row>
    <row r="89" s="41" customFormat="true" ht="14.25" hidden="false" customHeight="true" outlineLevel="0" collapsed="false">
      <c r="A89" s="76" t="s">
        <v>184</v>
      </c>
      <c r="B89" s="78" t="s">
        <v>185</v>
      </c>
      <c r="C89" s="58"/>
      <c r="D89" s="59"/>
      <c r="E89" s="60"/>
      <c r="F89" s="61"/>
      <c r="G89" s="62"/>
      <c r="H89" s="63"/>
      <c r="I89" s="79"/>
      <c r="J89" s="62"/>
      <c r="K89" s="63"/>
      <c r="L89" s="65"/>
      <c r="M89" s="65"/>
      <c r="N89" s="66"/>
      <c r="O89" s="40"/>
      <c r="P89" s="1"/>
      <c r="XFA89" s="0"/>
      <c r="XFB89" s="0"/>
      <c r="XFC89" s="0"/>
      <c r="XFD89" s="0"/>
    </row>
    <row r="90" s="41" customFormat="true" ht="23.85" hidden="false" customHeight="false" outlineLevel="0" collapsed="false">
      <c r="A90" s="32" t="s">
        <v>186</v>
      </c>
      <c r="B90" s="33" t="s">
        <v>187</v>
      </c>
      <c r="C90" s="34" t="s">
        <v>93</v>
      </c>
      <c r="D90" s="35" t="n">
        <v>1</v>
      </c>
      <c r="E90" s="36" t="n">
        <v>1107.60381095</v>
      </c>
      <c r="F90" s="68" t="n">
        <v>0</v>
      </c>
      <c r="G90" s="69" t="n">
        <f aca="false">F90*E90</f>
        <v>0</v>
      </c>
      <c r="H90" s="70" t="n">
        <f aca="false">F90/D90</f>
        <v>0</v>
      </c>
      <c r="I90" s="80"/>
      <c r="J90" s="71" t="n">
        <f aca="false">I90*E90</f>
        <v>0</v>
      </c>
      <c r="K90" s="70" t="n">
        <f aca="false">I90/D90</f>
        <v>0</v>
      </c>
      <c r="L90" s="72" t="n">
        <f aca="false">F90+I90</f>
        <v>0</v>
      </c>
      <c r="M90" s="73" t="n">
        <f aca="false">G90+J90</f>
        <v>0</v>
      </c>
      <c r="N90" s="74" t="n">
        <f aca="false">H90+K90</f>
        <v>0</v>
      </c>
      <c r="O90" s="40"/>
      <c r="P90" s="1"/>
      <c r="XFA90" s="0"/>
      <c r="XFB90" s="0"/>
      <c r="XFC90" s="0"/>
      <c r="XFD90" s="0"/>
    </row>
    <row r="91" s="41" customFormat="true" ht="35.05" hidden="false" customHeight="false" outlineLevel="0" collapsed="false">
      <c r="A91" s="32" t="s">
        <v>188</v>
      </c>
      <c r="B91" s="33" t="s">
        <v>189</v>
      </c>
      <c r="C91" s="34" t="s">
        <v>93</v>
      </c>
      <c r="D91" s="35" t="n">
        <v>6</v>
      </c>
      <c r="E91" s="36" t="n">
        <v>1870.37505655</v>
      </c>
      <c r="F91" s="68" t="n">
        <v>0</v>
      </c>
      <c r="G91" s="69" t="n">
        <f aca="false">F91*E91</f>
        <v>0</v>
      </c>
      <c r="H91" s="70" t="n">
        <f aca="false">F91/D91</f>
        <v>0</v>
      </c>
      <c r="I91" s="80"/>
      <c r="J91" s="71" t="n">
        <f aca="false">I91*E91</f>
        <v>0</v>
      </c>
      <c r="K91" s="70" t="n">
        <f aca="false">I91/D91</f>
        <v>0</v>
      </c>
      <c r="L91" s="72" t="n">
        <f aca="false">F91+I91</f>
        <v>0</v>
      </c>
      <c r="M91" s="73" t="n">
        <f aca="false">G91+J91</f>
        <v>0</v>
      </c>
      <c r="N91" s="74" t="n">
        <f aca="false">H91+K91</f>
        <v>0</v>
      </c>
      <c r="O91" s="40"/>
      <c r="P91" s="1"/>
      <c r="XFA91" s="0"/>
      <c r="XFB91" s="0"/>
      <c r="XFC91" s="0"/>
      <c r="XFD91" s="0"/>
    </row>
    <row r="92" s="41" customFormat="true" ht="23.85" hidden="false" customHeight="false" outlineLevel="0" collapsed="false">
      <c r="A92" s="32" t="s">
        <v>190</v>
      </c>
      <c r="B92" s="33" t="s">
        <v>191</v>
      </c>
      <c r="C92" s="34" t="s">
        <v>93</v>
      </c>
      <c r="D92" s="35" t="n">
        <v>2</v>
      </c>
      <c r="E92" s="36" t="n">
        <v>1666.55811595</v>
      </c>
      <c r="F92" s="68" t="n">
        <v>0</v>
      </c>
      <c r="G92" s="69" t="n">
        <f aca="false">F92*E92</f>
        <v>0</v>
      </c>
      <c r="H92" s="70" t="n">
        <f aca="false">F92/D92</f>
        <v>0</v>
      </c>
      <c r="I92" s="80"/>
      <c r="J92" s="71" t="n">
        <f aca="false">I92*E92</f>
        <v>0</v>
      </c>
      <c r="K92" s="70" t="n">
        <f aca="false">I92/D92</f>
        <v>0</v>
      </c>
      <c r="L92" s="72" t="n">
        <f aca="false">F92+I92</f>
        <v>0</v>
      </c>
      <c r="M92" s="73" t="n">
        <f aca="false">G92+J92</f>
        <v>0</v>
      </c>
      <c r="N92" s="74" t="n">
        <f aca="false">H92+K92</f>
        <v>0</v>
      </c>
      <c r="O92" s="40"/>
      <c r="P92" s="1"/>
      <c r="XFA92" s="0"/>
      <c r="XFB92" s="0"/>
      <c r="XFC92" s="0"/>
      <c r="XFD92" s="0"/>
    </row>
    <row r="93" s="41" customFormat="true" ht="14.25" hidden="false" customHeight="true" outlineLevel="0" collapsed="false">
      <c r="A93" s="76" t="s">
        <v>192</v>
      </c>
      <c r="B93" s="78" t="s">
        <v>193</v>
      </c>
      <c r="C93" s="58"/>
      <c r="D93" s="59"/>
      <c r="E93" s="60"/>
      <c r="F93" s="61"/>
      <c r="G93" s="62"/>
      <c r="H93" s="63"/>
      <c r="I93" s="79"/>
      <c r="J93" s="62"/>
      <c r="K93" s="63"/>
      <c r="L93" s="65"/>
      <c r="M93" s="65"/>
      <c r="N93" s="66"/>
      <c r="O93" s="40"/>
      <c r="P93" s="1"/>
      <c r="XFA93" s="0"/>
      <c r="XFB93" s="0"/>
      <c r="XFC93" s="0"/>
      <c r="XFD93" s="0"/>
    </row>
    <row r="94" s="41" customFormat="true" ht="46.25" hidden="false" customHeight="false" outlineLevel="0" collapsed="false">
      <c r="A94" s="32" t="s">
        <v>194</v>
      </c>
      <c r="B94" s="33" t="s">
        <v>195</v>
      </c>
      <c r="C94" s="34" t="s">
        <v>31</v>
      </c>
      <c r="D94" s="35" t="n">
        <v>41.2</v>
      </c>
      <c r="E94" s="36" t="n">
        <v>1886.1024</v>
      </c>
      <c r="F94" s="68" t="n">
        <v>0</v>
      </c>
      <c r="G94" s="69" t="n">
        <f aca="false">F94*E94</f>
        <v>0</v>
      </c>
      <c r="H94" s="70" t="n">
        <f aca="false">F94/D94</f>
        <v>0</v>
      </c>
      <c r="I94" s="80"/>
      <c r="J94" s="71" t="n">
        <f aca="false">I94*E94</f>
        <v>0</v>
      </c>
      <c r="K94" s="70" t="n">
        <f aca="false">I94/D94</f>
        <v>0</v>
      </c>
      <c r="L94" s="72" t="n">
        <f aca="false">F94+I94</f>
        <v>0</v>
      </c>
      <c r="M94" s="73" t="n">
        <f aca="false">G94+J94</f>
        <v>0</v>
      </c>
      <c r="N94" s="74" t="n">
        <f aca="false">H94+K94</f>
        <v>0</v>
      </c>
      <c r="O94" s="40"/>
      <c r="P94" s="1"/>
      <c r="XFA94" s="0"/>
      <c r="XFB94" s="0"/>
      <c r="XFC94" s="0"/>
      <c r="XFD94" s="0"/>
    </row>
    <row r="95" s="41" customFormat="true" ht="35.05" hidden="false" customHeight="false" outlineLevel="0" collapsed="false">
      <c r="A95" s="32" t="s">
        <v>196</v>
      </c>
      <c r="B95" s="33" t="s">
        <v>197</v>
      </c>
      <c r="C95" s="34" t="s">
        <v>31</v>
      </c>
      <c r="D95" s="35" t="n">
        <v>10.02</v>
      </c>
      <c r="E95" s="36" t="n">
        <v>1886.1024</v>
      </c>
      <c r="F95" s="68" t="n">
        <v>0</v>
      </c>
      <c r="G95" s="69" t="n">
        <f aca="false">F95*E95</f>
        <v>0</v>
      </c>
      <c r="H95" s="70" t="n">
        <f aca="false">F95/D95</f>
        <v>0</v>
      </c>
      <c r="I95" s="80"/>
      <c r="J95" s="71" t="n">
        <f aca="false">I95*E95</f>
        <v>0</v>
      </c>
      <c r="K95" s="70" t="n">
        <f aca="false">I95/D95</f>
        <v>0</v>
      </c>
      <c r="L95" s="72" t="n">
        <f aca="false">F95+I95</f>
        <v>0</v>
      </c>
      <c r="M95" s="73" t="n">
        <f aca="false">G95+J95</f>
        <v>0</v>
      </c>
      <c r="N95" s="74" t="n">
        <f aca="false">H95+K95</f>
        <v>0</v>
      </c>
      <c r="O95" s="40"/>
      <c r="P95" s="1"/>
      <c r="XFA95" s="0"/>
      <c r="XFB95" s="0"/>
      <c r="XFC95" s="0"/>
      <c r="XFD95" s="0"/>
    </row>
    <row r="96" s="41" customFormat="true" ht="35.05" hidden="false" customHeight="false" outlineLevel="0" collapsed="false">
      <c r="A96" s="32" t="s">
        <v>198</v>
      </c>
      <c r="B96" s="33" t="s">
        <v>199</v>
      </c>
      <c r="C96" s="34" t="s">
        <v>31</v>
      </c>
      <c r="D96" s="35" t="n">
        <v>10.02</v>
      </c>
      <c r="E96" s="36" t="n">
        <v>1886.1024</v>
      </c>
      <c r="F96" s="68" t="n">
        <v>0</v>
      </c>
      <c r="G96" s="69" t="n">
        <f aca="false">F96*E96</f>
        <v>0</v>
      </c>
      <c r="H96" s="70" t="n">
        <f aca="false">F96/D96</f>
        <v>0</v>
      </c>
      <c r="I96" s="80"/>
      <c r="J96" s="71" t="n">
        <f aca="false">I96*E96</f>
        <v>0</v>
      </c>
      <c r="K96" s="70" t="n">
        <f aca="false">I96/D96</f>
        <v>0</v>
      </c>
      <c r="L96" s="72" t="n">
        <f aca="false">F96+I96</f>
        <v>0</v>
      </c>
      <c r="M96" s="73" t="n">
        <f aca="false">G96+J96</f>
        <v>0</v>
      </c>
      <c r="N96" s="74" t="n">
        <f aca="false">H96+K96</f>
        <v>0</v>
      </c>
      <c r="O96" s="40"/>
      <c r="P96" s="1"/>
      <c r="XFA96" s="0"/>
      <c r="XFB96" s="0"/>
      <c r="XFC96" s="0"/>
      <c r="XFD96" s="0"/>
    </row>
    <row r="97" s="41" customFormat="true" ht="57.45" hidden="false" customHeight="false" outlineLevel="0" collapsed="false">
      <c r="A97" s="32" t="s">
        <v>200</v>
      </c>
      <c r="B97" s="33" t="s">
        <v>201</v>
      </c>
      <c r="C97" s="34" t="s">
        <v>31</v>
      </c>
      <c r="D97" s="35" t="n">
        <v>73.22</v>
      </c>
      <c r="E97" s="36" t="n">
        <v>1793.727299</v>
      </c>
      <c r="F97" s="68" t="n">
        <v>0</v>
      </c>
      <c r="G97" s="69" t="n">
        <f aca="false">F97*E97</f>
        <v>0</v>
      </c>
      <c r="H97" s="70" t="n">
        <f aca="false">F97/D97</f>
        <v>0</v>
      </c>
      <c r="I97" s="80"/>
      <c r="J97" s="71" t="n">
        <f aca="false">I97*E97</f>
        <v>0</v>
      </c>
      <c r="K97" s="70" t="n">
        <f aca="false">I97/D97</f>
        <v>0</v>
      </c>
      <c r="L97" s="72" t="n">
        <f aca="false">F97+I97</f>
        <v>0</v>
      </c>
      <c r="M97" s="73" t="n">
        <f aca="false">G97+J97</f>
        <v>0</v>
      </c>
      <c r="N97" s="74" t="n">
        <f aca="false">H97+K97</f>
        <v>0</v>
      </c>
      <c r="O97" s="40"/>
      <c r="P97" s="1"/>
      <c r="XFA97" s="0"/>
      <c r="XFB97" s="0"/>
      <c r="XFC97" s="0"/>
      <c r="XFD97" s="0"/>
    </row>
    <row r="98" s="41" customFormat="true" ht="57.45" hidden="false" customHeight="false" outlineLevel="0" collapsed="false">
      <c r="A98" s="32" t="s">
        <v>202</v>
      </c>
      <c r="B98" s="33" t="s">
        <v>203</v>
      </c>
      <c r="C98" s="34" t="s">
        <v>31</v>
      </c>
      <c r="D98" s="35" t="n">
        <v>89.41</v>
      </c>
      <c r="E98" s="36" t="n">
        <v>1813.720909</v>
      </c>
      <c r="F98" s="68" t="n">
        <v>0</v>
      </c>
      <c r="G98" s="69" t="n">
        <f aca="false">F98*E98</f>
        <v>0</v>
      </c>
      <c r="H98" s="70" t="n">
        <f aca="false">F98/D98</f>
        <v>0</v>
      </c>
      <c r="I98" s="80"/>
      <c r="J98" s="71" t="n">
        <f aca="false">I98*E98</f>
        <v>0</v>
      </c>
      <c r="K98" s="70" t="n">
        <f aca="false">I98/D98</f>
        <v>0</v>
      </c>
      <c r="L98" s="72" t="n">
        <f aca="false">F98+I98</f>
        <v>0</v>
      </c>
      <c r="M98" s="73" t="n">
        <f aca="false">G98+J98</f>
        <v>0</v>
      </c>
      <c r="N98" s="74" t="n">
        <f aca="false">H98+K98</f>
        <v>0</v>
      </c>
      <c r="O98" s="40"/>
      <c r="P98" s="1"/>
      <c r="XFA98" s="0"/>
      <c r="XFB98" s="0"/>
      <c r="XFC98" s="0"/>
      <c r="XFD98" s="0"/>
    </row>
    <row r="99" s="41" customFormat="true" ht="68.65" hidden="false" customHeight="false" outlineLevel="0" collapsed="false">
      <c r="A99" s="32" t="s">
        <v>204</v>
      </c>
      <c r="B99" s="33" t="s">
        <v>205</v>
      </c>
      <c r="C99" s="34" t="s">
        <v>31</v>
      </c>
      <c r="D99" s="35" t="n">
        <v>66.18</v>
      </c>
      <c r="E99" s="36" t="n">
        <v>1813.720909</v>
      </c>
      <c r="F99" s="68" t="n">
        <v>0</v>
      </c>
      <c r="G99" s="69" t="n">
        <f aca="false">F99*E99</f>
        <v>0</v>
      </c>
      <c r="H99" s="70" t="n">
        <f aca="false">F99/D99</f>
        <v>0</v>
      </c>
      <c r="I99" s="80"/>
      <c r="J99" s="71" t="n">
        <f aca="false">I99*E99</f>
        <v>0</v>
      </c>
      <c r="K99" s="70" t="n">
        <f aca="false">I99/D99</f>
        <v>0</v>
      </c>
      <c r="L99" s="72" t="n">
        <f aca="false">F99+I99</f>
        <v>0</v>
      </c>
      <c r="M99" s="73" t="n">
        <f aca="false">G99+J99</f>
        <v>0</v>
      </c>
      <c r="N99" s="74" t="n">
        <f aca="false">H99+K99</f>
        <v>0</v>
      </c>
      <c r="O99" s="40"/>
      <c r="P99" s="1"/>
      <c r="XFA99" s="0"/>
      <c r="XFB99" s="0"/>
      <c r="XFC99" s="0"/>
      <c r="XFD99" s="0"/>
    </row>
    <row r="100" s="41" customFormat="true" ht="57.45" hidden="false" customHeight="false" outlineLevel="0" collapsed="false">
      <c r="A100" s="32" t="s">
        <v>206</v>
      </c>
      <c r="B100" s="33" t="s">
        <v>207</v>
      </c>
      <c r="C100" s="34" t="s">
        <v>31</v>
      </c>
      <c r="D100" s="35" t="n">
        <v>42.21</v>
      </c>
      <c r="E100" s="36" t="n">
        <v>1813.720909</v>
      </c>
      <c r="F100" s="68" t="n">
        <v>0</v>
      </c>
      <c r="G100" s="69" t="n">
        <f aca="false">F100*E100</f>
        <v>0</v>
      </c>
      <c r="H100" s="70" t="n">
        <f aca="false">F100/D100</f>
        <v>0</v>
      </c>
      <c r="I100" s="80"/>
      <c r="J100" s="71" t="n">
        <f aca="false">I100*E100</f>
        <v>0</v>
      </c>
      <c r="K100" s="70" t="n">
        <f aca="false">I100/D100</f>
        <v>0</v>
      </c>
      <c r="L100" s="72" t="n">
        <f aca="false">F100+I100</f>
        <v>0</v>
      </c>
      <c r="M100" s="73" t="n">
        <f aca="false">G100+J100</f>
        <v>0</v>
      </c>
      <c r="N100" s="74" t="n">
        <f aca="false">H100+K100</f>
        <v>0</v>
      </c>
      <c r="O100" s="40"/>
      <c r="P100" s="1"/>
      <c r="XFA100" s="0"/>
      <c r="XFB100" s="0"/>
      <c r="XFC100" s="0"/>
      <c r="XFD100" s="0"/>
    </row>
    <row r="101" s="41" customFormat="true" ht="79.85" hidden="false" customHeight="false" outlineLevel="0" collapsed="false">
      <c r="A101" s="32" t="s">
        <v>208</v>
      </c>
      <c r="B101" s="33" t="s">
        <v>209</v>
      </c>
      <c r="C101" s="34" t="s">
        <v>31</v>
      </c>
      <c r="D101" s="35" t="n">
        <v>61.57</v>
      </c>
      <c r="E101" s="36" t="n">
        <v>1862.167853</v>
      </c>
      <c r="F101" s="68" t="n">
        <v>0</v>
      </c>
      <c r="G101" s="69" t="n">
        <f aca="false">F101*E101</f>
        <v>0</v>
      </c>
      <c r="H101" s="70" t="n">
        <f aca="false">F101/D101</f>
        <v>0</v>
      </c>
      <c r="I101" s="80"/>
      <c r="J101" s="71" t="n">
        <f aca="false">I101*E101</f>
        <v>0</v>
      </c>
      <c r="K101" s="70" t="n">
        <f aca="false">I101/D101</f>
        <v>0</v>
      </c>
      <c r="L101" s="72" t="n">
        <f aca="false">F101+I101</f>
        <v>0</v>
      </c>
      <c r="M101" s="73" t="n">
        <f aca="false">G101+J101</f>
        <v>0</v>
      </c>
      <c r="N101" s="74" t="n">
        <f aca="false">H101+K101</f>
        <v>0</v>
      </c>
      <c r="O101" s="40"/>
      <c r="P101" s="1"/>
      <c r="XFA101" s="0"/>
      <c r="XFB101" s="0"/>
      <c r="XFC101" s="0"/>
      <c r="XFD101" s="0"/>
    </row>
    <row r="102" s="41" customFormat="true" ht="46.25" hidden="false" customHeight="false" outlineLevel="0" collapsed="false">
      <c r="A102" s="32" t="s">
        <v>210</v>
      </c>
      <c r="B102" s="33" t="s">
        <v>211</v>
      </c>
      <c r="C102" s="34" t="s">
        <v>31</v>
      </c>
      <c r="D102" s="35" t="n">
        <v>23.8</v>
      </c>
      <c r="E102" s="36" t="n">
        <v>1793.727299</v>
      </c>
      <c r="F102" s="68" t="n">
        <v>0</v>
      </c>
      <c r="G102" s="69" t="n">
        <f aca="false">F102*E102</f>
        <v>0</v>
      </c>
      <c r="H102" s="70" t="n">
        <f aca="false">F102/D102</f>
        <v>0</v>
      </c>
      <c r="I102" s="80"/>
      <c r="J102" s="71" t="n">
        <f aca="false">I102*E102</f>
        <v>0</v>
      </c>
      <c r="K102" s="70" t="n">
        <f aca="false">I102/D102</f>
        <v>0</v>
      </c>
      <c r="L102" s="72" t="n">
        <f aca="false">F102+I102</f>
        <v>0</v>
      </c>
      <c r="M102" s="73" t="n">
        <f aca="false">G102+J102</f>
        <v>0</v>
      </c>
      <c r="N102" s="74" t="n">
        <f aca="false">H102+K102</f>
        <v>0</v>
      </c>
      <c r="O102" s="40"/>
      <c r="P102" s="1"/>
      <c r="XFA102" s="0"/>
      <c r="XFB102" s="0"/>
      <c r="XFC102" s="0"/>
      <c r="XFD102" s="0"/>
    </row>
    <row r="103" s="41" customFormat="true" ht="46.25" hidden="false" customHeight="false" outlineLevel="0" collapsed="false">
      <c r="A103" s="32" t="s">
        <v>212</v>
      </c>
      <c r="B103" s="33" t="s">
        <v>213</v>
      </c>
      <c r="C103" s="34" t="s">
        <v>31</v>
      </c>
      <c r="D103" s="35" t="n">
        <v>26.1</v>
      </c>
      <c r="E103" s="36" t="n">
        <v>1793.727299</v>
      </c>
      <c r="F103" s="68" t="n">
        <v>0</v>
      </c>
      <c r="G103" s="69" t="n">
        <f aca="false">F103*E103</f>
        <v>0</v>
      </c>
      <c r="H103" s="70" t="n">
        <f aca="false">F103/D103</f>
        <v>0</v>
      </c>
      <c r="I103" s="80"/>
      <c r="J103" s="71" t="n">
        <f aca="false">I103*E103</f>
        <v>0</v>
      </c>
      <c r="K103" s="70" t="n">
        <f aca="false">I103/D103</f>
        <v>0</v>
      </c>
      <c r="L103" s="72" t="n">
        <f aca="false">F103+I103</f>
        <v>0</v>
      </c>
      <c r="M103" s="73" t="n">
        <f aca="false">G103+J103</f>
        <v>0</v>
      </c>
      <c r="N103" s="74" t="n">
        <f aca="false">H103+K103</f>
        <v>0</v>
      </c>
      <c r="O103" s="40"/>
      <c r="P103" s="1"/>
      <c r="XFA103" s="0"/>
      <c r="XFB103" s="0"/>
      <c r="XFC103" s="0"/>
      <c r="XFD103" s="0"/>
    </row>
    <row r="104" s="41" customFormat="true" ht="15" hidden="false" customHeight="false" outlineLevel="0" collapsed="false">
      <c r="A104" s="76" t="s">
        <v>214</v>
      </c>
      <c r="B104" s="78" t="s">
        <v>215</v>
      </c>
      <c r="C104" s="58"/>
      <c r="D104" s="59"/>
      <c r="E104" s="60"/>
      <c r="F104" s="61"/>
      <c r="G104" s="62"/>
      <c r="H104" s="63"/>
      <c r="I104" s="79"/>
      <c r="J104" s="62"/>
      <c r="K104" s="63"/>
      <c r="L104" s="65"/>
      <c r="M104" s="65"/>
      <c r="N104" s="66"/>
      <c r="O104" s="40"/>
      <c r="P104" s="1"/>
      <c r="XFA104" s="0"/>
      <c r="XFB104" s="0"/>
      <c r="XFC104" s="0"/>
      <c r="XFD104" s="0"/>
    </row>
    <row r="105" s="41" customFormat="true" ht="13.8" hidden="false" customHeight="false" outlineLevel="0" collapsed="false">
      <c r="A105" s="32" t="s">
        <v>216</v>
      </c>
      <c r="B105" s="33" t="s">
        <v>217</v>
      </c>
      <c r="C105" s="34" t="s">
        <v>31</v>
      </c>
      <c r="D105" s="35" t="n">
        <v>5.8</v>
      </c>
      <c r="E105" s="36" t="n">
        <v>718.629310344828</v>
      </c>
      <c r="F105" s="68" t="n">
        <v>0</v>
      </c>
      <c r="G105" s="69" t="n">
        <f aca="false">F105*E105</f>
        <v>0</v>
      </c>
      <c r="H105" s="70" t="n">
        <f aca="false">F105/D105</f>
        <v>0</v>
      </c>
      <c r="I105" s="80"/>
      <c r="J105" s="71" t="n">
        <f aca="false">I105*E105</f>
        <v>0</v>
      </c>
      <c r="K105" s="70" t="n">
        <f aca="false">I105/D105</f>
        <v>0</v>
      </c>
      <c r="L105" s="72" t="n">
        <f aca="false">F105+I105</f>
        <v>0</v>
      </c>
      <c r="M105" s="73" t="n">
        <f aca="false">G105+J105</f>
        <v>0</v>
      </c>
      <c r="N105" s="74" t="n">
        <f aca="false">H105+K105</f>
        <v>0</v>
      </c>
      <c r="O105" s="40"/>
      <c r="P105" s="1"/>
      <c r="XFA105" s="0"/>
      <c r="XFB105" s="0"/>
      <c r="XFC105" s="0"/>
      <c r="XFD105" s="0"/>
    </row>
    <row r="106" s="41" customFormat="true" ht="23.85" hidden="false" customHeight="false" outlineLevel="0" collapsed="false">
      <c r="A106" s="32" t="s">
        <v>218</v>
      </c>
      <c r="B106" s="33" t="s">
        <v>219</v>
      </c>
      <c r="C106" s="34" t="s">
        <v>31</v>
      </c>
      <c r="D106" s="35" t="n">
        <v>12.18</v>
      </c>
      <c r="E106" s="36" t="n">
        <v>3052.19950738916</v>
      </c>
      <c r="F106" s="68" t="n">
        <v>0</v>
      </c>
      <c r="G106" s="69" t="n">
        <f aca="false">F106*E106</f>
        <v>0</v>
      </c>
      <c r="H106" s="70" t="n">
        <f aca="false">F106/D106</f>
        <v>0</v>
      </c>
      <c r="I106" s="80"/>
      <c r="J106" s="71" t="n">
        <f aca="false">I106*E106</f>
        <v>0</v>
      </c>
      <c r="K106" s="70" t="n">
        <f aca="false">I106/D106</f>
        <v>0</v>
      </c>
      <c r="L106" s="72" t="n">
        <f aca="false">F106+I106</f>
        <v>0</v>
      </c>
      <c r="M106" s="73" t="n">
        <f aca="false">G106+J106</f>
        <v>0</v>
      </c>
      <c r="N106" s="74" t="n">
        <f aca="false">H106+K106</f>
        <v>0</v>
      </c>
      <c r="O106" s="40"/>
      <c r="P106" s="1"/>
      <c r="XFA106" s="0"/>
      <c r="XFB106" s="0"/>
      <c r="XFC106" s="0"/>
      <c r="XFD106" s="0"/>
    </row>
    <row r="107" s="41" customFormat="true" ht="35.05" hidden="false" customHeight="false" outlineLevel="0" collapsed="false">
      <c r="A107" s="32" t="s">
        <v>220</v>
      </c>
      <c r="B107" s="33" t="s">
        <v>221</v>
      </c>
      <c r="C107" s="34" t="s">
        <v>31</v>
      </c>
      <c r="D107" s="35" t="n">
        <v>57.36</v>
      </c>
      <c r="E107" s="36" t="n">
        <v>418.75</v>
      </c>
      <c r="F107" s="68" t="n">
        <v>0</v>
      </c>
      <c r="G107" s="69" t="n">
        <f aca="false">F107*E107</f>
        <v>0</v>
      </c>
      <c r="H107" s="70" t="n">
        <f aca="false">F107/D107</f>
        <v>0</v>
      </c>
      <c r="I107" s="80"/>
      <c r="J107" s="71" t="n">
        <f aca="false">I107*E107</f>
        <v>0</v>
      </c>
      <c r="K107" s="70" t="n">
        <f aca="false">I107/D107</f>
        <v>0</v>
      </c>
      <c r="L107" s="72" t="n">
        <f aca="false">F107+I107</f>
        <v>0</v>
      </c>
      <c r="M107" s="73" t="n">
        <f aca="false">G107+J107</f>
        <v>0</v>
      </c>
      <c r="N107" s="74" t="n">
        <f aca="false">H107+K107</f>
        <v>0</v>
      </c>
      <c r="O107" s="40"/>
      <c r="P107" s="1"/>
      <c r="XFA107" s="0"/>
      <c r="XFB107" s="0"/>
      <c r="XFC107" s="0"/>
      <c r="XFD107" s="0"/>
    </row>
    <row r="108" s="41" customFormat="true" ht="13.8" hidden="false" customHeight="false" outlineLevel="0" collapsed="false">
      <c r="A108" s="47" t="n">
        <v>9</v>
      </c>
      <c r="B108" s="75" t="s">
        <v>222</v>
      </c>
      <c r="C108" s="49"/>
      <c r="D108" s="50"/>
      <c r="E108" s="51"/>
      <c r="F108" s="52"/>
      <c r="G108" s="53"/>
      <c r="H108" s="54"/>
      <c r="I108" s="50"/>
      <c r="J108" s="55" t="n">
        <f aca="false">SUM(J110:J118)</f>
        <v>0</v>
      </c>
      <c r="K108" s="54"/>
      <c r="L108" s="53"/>
      <c r="M108" s="53"/>
      <c r="N108" s="54"/>
      <c r="O108" s="40"/>
      <c r="P108" s="1"/>
      <c r="XFA108" s="0"/>
      <c r="XFB108" s="0"/>
      <c r="XFC108" s="0"/>
      <c r="XFD108" s="0"/>
    </row>
    <row r="109" s="41" customFormat="true" ht="15" hidden="false" customHeight="false" outlineLevel="0" collapsed="false">
      <c r="A109" s="76" t="s">
        <v>223</v>
      </c>
      <c r="B109" s="78" t="s">
        <v>224</v>
      </c>
      <c r="C109" s="58"/>
      <c r="D109" s="59"/>
      <c r="E109" s="60"/>
      <c r="F109" s="61"/>
      <c r="G109" s="62"/>
      <c r="H109" s="63"/>
      <c r="I109" s="79"/>
      <c r="J109" s="62"/>
      <c r="K109" s="63"/>
      <c r="L109" s="65"/>
      <c r="M109" s="65"/>
      <c r="N109" s="66"/>
      <c r="O109" s="40"/>
      <c r="P109" s="1"/>
      <c r="XFA109" s="0"/>
      <c r="XFB109" s="0"/>
      <c r="XFC109" s="0"/>
      <c r="XFD109" s="0"/>
    </row>
    <row r="110" s="41" customFormat="true" ht="46.25" hidden="false" customHeight="false" outlineLevel="0" collapsed="false">
      <c r="A110" s="32" t="s">
        <v>225</v>
      </c>
      <c r="B110" s="33" t="s">
        <v>226</v>
      </c>
      <c r="C110" s="34" t="s">
        <v>31</v>
      </c>
      <c r="D110" s="35" t="n">
        <v>524.78</v>
      </c>
      <c r="E110" s="36" t="n">
        <v>48.4299897099737</v>
      </c>
      <c r="F110" s="68" t="n">
        <v>0</v>
      </c>
      <c r="G110" s="69" t="n">
        <f aca="false">F110*E110</f>
        <v>0</v>
      </c>
      <c r="H110" s="70" t="n">
        <f aca="false">F110/D110</f>
        <v>0</v>
      </c>
      <c r="I110" s="80"/>
      <c r="J110" s="71" t="n">
        <f aca="false">I110*E110</f>
        <v>0</v>
      </c>
      <c r="K110" s="70" t="n">
        <f aca="false">I110/D110</f>
        <v>0</v>
      </c>
      <c r="L110" s="72" t="n">
        <f aca="false">F110+I110</f>
        <v>0</v>
      </c>
      <c r="M110" s="73" t="n">
        <f aca="false">G110+J110</f>
        <v>0</v>
      </c>
      <c r="N110" s="74" t="n">
        <f aca="false">H110+K110</f>
        <v>0</v>
      </c>
      <c r="O110" s="40"/>
      <c r="P110" s="1"/>
      <c r="XFA110" s="0"/>
      <c r="XFB110" s="0"/>
      <c r="XFC110" s="0"/>
      <c r="XFD110" s="0"/>
    </row>
    <row r="111" s="41" customFormat="true" ht="15" hidden="false" customHeight="false" outlineLevel="0" collapsed="false">
      <c r="A111" s="76" t="s">
        <v>227</v>
      </c>
      <c r="B111" s="78" t="s">
        <v>228</v>
      </c>
      <c r="C111" s="58"/>
      <c r="D111" s="59"/>
      <c r="E111" s="60"/>
      <c r="F111" s="61"/>
      <c r="G111" s="62"/>
      <c r="H111" s="63"/>
      <c r="I111" s="79"/>
      <c r="J111" s="62"/>
      <c r="K111" s="63"/>
      <c r="L111" s="65"/>
      <c r="M111" s="65"/>
      <c r="N111" s="66"/>
      <c r="O111" s="40"/>
      <c r="P111" s="1"/>
      <c r="XFA111" s="0"/>
      <c r="XFB111" s="0"/>
      <c r="XFC111" s="0"/>
      <c r="XFD111" s="0"/>
    </row>
    <row r="112" s="41" customFormat="true" ht="13.8" hidden="false" customHeight="false" outlineLevel="0" collapsed="false">
      <c r="A112" s="32" t="s">
        <v>229</v>
      </c>
      <c r="B112" s="33" t="s">
        <v>230</v>
      </c>
      <c r="C112" s="34" t="s">
        <v>231</v>
      </c>
      <c r="D112" s="35" t="n">
        <v>3</v>
      </c>
      <c r="E112" s="36" t="n">
        <v>321.43</v>
      </c>
      <c r="F112" s="68" t="n">
        <v>0</v>
      </c>
      <c r="G112" s="69" t="n">
        <f aca="false">F112*E112</f>
        <v>0</v>
      </c>
      <c r="H112" s="70" t="n">
        <f aca="false">F112/D112</f>
        <v>0</v>
      </c>
      <c r="I112" s="80"/>
      <c r="J112" s="71" t="n">
        <f aca="false">I112*E112</f>
        <v>0</v>
      </c>
      <c r="K112" s="70" t="n">
        <f aca="false">I112/D112</f>
        <v>0</v>
      </c>
      <c r="L112" s="72" t="n">
        <f aca="false">F112+I112</f>
        <v>0</v>
      </c>
      <c r="M112" s="73" t="n">
        <f aca="false">G112+J112</f>
        <v>0</v>
      </c>
      <c r="N112" s="74" t="n">
        <f aca="false">H112+K112</f>
        <v>0</v>
      </c>
      <c r="O112" s="40"/>
      <c r="P112" s="1"/>
      <c r="XFA112" s="0"/>
      <c r="XFB112" s="0"/>
      <c r="XFC112" s="0"/>
      <c r="XFD112" s="0"/>
    </row>
    <row r="113" s="41" customFormat="true" ht="35.05" hidden="false" customHeight="false" outlineLevel="0" collapsed="false">
      <c r="A113" s="32" t="s">
        <v>232</v>
      </c>
      <c r="B113" s="33" t="s">
        <v>233</v>
      </c>
      <c r="C113" s="34" t="s">
        <v>31</v>
      </c>
      <c r="D113" s="35" t="n">
        <v>524.78</v>
      </c>
      <c r="E113" s="36" t="n">
        <v>146.10998894775</v>
      </c>
      <c r="F113" s="68" t="n">
        <v>0</v>
      </c>
      <c r="G113" s="69" t="n">
        <f aca="false">F113*E113</f>
        <v>0</v>
      </c>
      <c r="H113" s="70" t="n">
        <f aca="false">F113/D113</f>
        <v>0</v>
      </c>
      <c r="I113" s="80"/>
      <c r="J113" s="71" t="n">
        <f aca="false">I113*E113</f>
        <v>0</v>
      </c>
      <c r="K113" s="70" t="n">
        <f aca="false">I113/D113</f>
        <v>0</v>
      </c>
      <c r="L113" s="72" t="n">
        <f aca="false">F113+I113</f>
        <v>0</v>
      </c>
      <c r="M113" s="73" t="n">
        <f aca="false">G113+J113</f>
        <v>0</v>
      </c>
      <c r="N113" s="74" t="n">
        <f aca="false">H113+K113</f>
        <v>0</v>
      </c>
      <c r="O113" s="40"/>
      <c r="P113" s="1"/>
      <c r="XFA113" s="0"/>
      <c r="XFB113" s="0"/>
      <c r="XFC113" s="0"/>
      <c r="XFD113" s="0"/>
    </row>
    <row r="114" s="41" customFormat="true" ht="15" hidden="false" customHeight="false" outlineLevel="0" collapsed="false">
      <c r="A114" s="76" t="s">
        <v>234</v>
      </c>
      <c r="B114" s="78" t="s">
        <v>235</v>
      </c>
      <c r="C114" s="58"/>
      <c r="D114" s="59"/>
      <c r="E114" s="60"/>
      <c r="F114" s="61"/>
      <c r="G114" s="62"/>
      <c r="H114" s="63"/>
      <c r="I114" s="79"/>
      <c r="J114" s="62"/>
      <c r="K114" s="63"/>
      <c r="L114" s="65"/>
      <c r="M114" s="65"/>
      <c r="N114" s="66"/>
      <c r="O114" s="40"/>
      <c r="P114" s="1"/>
      <c r="XFA114" s="0"/>
      <c r="XFB114" s="0"/>
      <c r="XFC114" s="0"/>
      <c r="XFD114" s="0"/>
    </row>
    <row r="115" s="41" customFormat="true" ht="23.85" hidden="false" customHeight="false" outlineLevel="0" collapsed="false">
      <c r="A115" s="32" t="s">
        <v>236</v>
      </c>
      <c r="B115" s="33" t="s">
        <v>237</v>
      </c>
      <c r="C115" s="34" t="s">
        <v>46</v>
      </c>
      <c r="D115" s="35" t="n">
        <v>31.94</v>
      </c>
      <c r="E115" s="36" t="n">
        <v>351.549780839073</v>
      </c>
      <c r="F115" s="68" t="n">
        <v>0</v>
      </c>
      <c r="G115" s="69" t="n">
        <f aca="false">F115*E115</f>
        <v>0</v>
      </c>
      <c r="H115" s="70" t="n">
        <f aca="false">F115/D115</f>
        <v>0</v>
      </c>
      <c r="I115" s="80"/>
      <c r="J115" s="71" t="n">
        <f aca="false">I115*E115</f>
        <v>0</v>
      </c>
      <c r="K115" s="70" t="n">
        <f aca="false">I115/D115</f>
        <v>0</v>
      </c>
      <c r="L115" s="72" t="n">
        <f aca="false">F115+I115</f>
        <v>0</v>
      </c>
      <c r="M115" s="73" t="n">
        <f aca="false">G115+J115</f>
        <v>0</v>
      </c>
      <c r="N115" s="74" t="n">
        <f aca="false">H115+K115</f>
        <v>0</v>
      </c>
      <c r="O115" s="40"/>
      <c r="P115" s="1"/>
      <c r="XFA115" s="0"/>
      <c r="XFB115" s="0"/>
      <c r="XFC115" s="0"/>
      <c r="XFD115" s="0"/>
    </row>
    <row r="116" s="41" customFormat="true" ht="13.8" hidden="false" customHeight="false" outlineLevel="0" collapsed="false">
      <c r="A116" s="32" t="s">
        <v>238</v>
      </c>
      <c r="B116" s="33" t="s">
        <v>239</v>
      </c>
      <c r="C116" s="34" t="s">
        <v>46</v>
      </c>
      <c r="D116" s="35" t="n">
        <v>142.28</v>
      </c>
      <c r="E116" s="36" t="n">
        <v>71.8299831318527</v>
      </c>
      <c r="F116" s="68" t="n">
        <v>0</v>
      </c>
      <c r="G116" s="69" t="n">
        <f aca="false">F116*E116</f>
        <v>0</v>
      </c>
      <c r="H116" s="70" t="n">
        <f aca="false">F116/D116</f>
        <v>0</v>
      </c>
      <c r="I116" s="80"/>
      <c r="J116" s="71" t="n">
        <f aca="false">I116*E116</f>
        <v>0</v>
      </c>
      <c r="K116" s="70" t="n">
        <f aca="false">I116/D116</f>
        <v>0</v>
      </c>
      <c r="L116" s="72" t="n">
        <f aca="false">F116+I116</f>
        <v>0</v>
      </c>
      <c r="M116" s="73" t="n">
        <f aca="false">G116+J116</f>
        <v>0</v>
      </c>
      <c r="N116" s="74" t="n">
        <f aca="false">H116+K116</f>
        <v>0</v>
      </c>
      <c r="O116" s="40"/>
      <c r="P116" s="1"/>
      <c r="XFA116" s="0"/>
      <c r="XFB116" s="0"/>
      <c r="XFC116" s="0"/>
      <c r="XFD116" s="0"/>
    </row>
    <row r="117" s="41" customFormat="true" ht="15" hidden="false" customHeight="false" outlineLevel="0" collapsed="false">
      <c r="A117" s="76" t="s">
        <v>240</v>
      </c>
      <c r="B117" s="78" t="s">
        <v>241</v>
      </c>
      <c r="C117" s="58"/>
      <c r="D117" s="59"/>
      <c r="E117" s="60"/>
      <c r="F117" s="61"/>
      <c r="G117" s="62"/>
      <c r="H117" s="63"/>
      <c r="I117" s="79"/>
      <c r="J117" s="62"/>
      <c r="K117" s="63"/>
      <c r="L117" s="65"/>
      <c r="M117" s="65"/>
      <c r="N117" s="66"/>
      <c r="O117" s="40"/>
      <c r="P117" s="1"/>
      <c r="XFA117" s="0"/>
      <c r="XFB117" s="0"/>
      <c r="XFC117" s="0"/>
      <c r="XFD117" s="0"/>
    </row>
    <row r="118" s="41" customFormat="true" ht="46.25" hidden="false" customHeight="false" outlineLevel="0" collapsed="false">
      <c r="A118" s="32" t="s">
        <v>242</v>
      </c>
      <c r="B118" s="33" t="s">
        <v>243</v>
      </c>
      <c r="C118" s="34" t="s">
        <v>46</v>
      </c>
      <c r="D118" s="35" t="n">
        <v>147.09</v>
      </c>
      <c r="E118" s="36" t="n">
        <v>148.009993881297</v>
      </c>
      <c r="F118" s="68" t="n">
        <v>0</v>
      </c>
      <c r="G118" s="69" t="n">
        <f aca="false">F118*E118</f>
        <v>0</v>
      </c>
      <c r="H118" s="70" t="n">
        <f aca="false">F118/D118</f>
        <v>0</v>
      </c>
      <c r="I118" s="80"/>
      <c r="J118" s="71" t="n">
        <f aca="false">I118*E118</f>
        <v>0</v>
      </c>
      <c r="K118" s="70" t="n">
        <f aca="false">I118/D118</f>
        <v>0</v>
      </c>
      <c r="L118" s="72" t="n">
        <f aca="false">F118+I118</f>
        <v>0</v>
      </c>
      <c r="M118" s="73" t="n">
        <f aca="false">G118+J118</f>
        <v>0</v>
      </c>
      <c r="N118" s="74" t="n">
        <f aca="false">H118+K118</f>
        <v>0</v>
      </c>
      <c r="O118" s="40"/>
      <c r="P118" s="1"/>
      <c r="XFA118" s="0"/>
      <c r="XFB118" s="0"/>
      <c r="XFC118" s="0"/>
      <c r="XFD118" s="0"/>
    </row>
    <row r="119" s="41" customFormat="true" ht="13.8" hidden="false" customHeight="false" outlineLevel="0" collapsed="false">
      <c r="A119" s="47" t="n">
        <v>10</v>
      </c>
      <c r="B119" s="75" t="s">
        <v>244</v>
      </c>
      <c r="C119" s="49"/>
      <c r="D119" s="50"/>
      <c r="E119" s="51"/>
      <c r="F119" s="52"/>
      <c r="G119" s="53"/>
      <c r="H119" s="54"/>
      <c r="I119" s="50"/>
      <c r="J119" s="55" t="n">
        <f aca="false">SUM(J121:J122)</f>
        <v>0</v>
      </c>
      <c r="K119" s="54"/>
      <c r="L119" s="53"/>
      <c r="M119" s="53"/>
      <c r="N119" s="54"/>
      <c r="O119" s="40"/>
      <c r="P119" s="1"/>
      <c r="XFA119" s="0"/>
      <c r="XFB119" s="0"/>
      <c r="XFC119" s="0"/>
      <c r="XFD119" s="0"/>
    </row>
    <row r="120" s="41" customFormat="true" ht="15" hidden="false" customHeight="false" outlineLevel="0" collapsed="false">
      <c r="A120" s="76" t="s">
        <v>245</v>
      </c>
      <c r="B120" s="78" t="s">
        <v>246</v>
      </c>
      <c r="C120" s="58"/>
      <c r="D120" s="59"/>
      <c r="E120" s="60"/>
      <c r="F120" s="61"/>
      <c r="G120" s="62"/>
      <c r="H120" s="63"/>
      <c r="I120" s="79"/>
      <c r="J120" s="62"/>
      <c r="K120" s="63"/>
      <c r="L120" s="65"/>
      <c r="M120" s="65"/>
      <c r="N120" s="66"/>
      <c r="O120" s="40"/>
      <c r="P120" s="1"/>
      <c r="XFA120" s="0"/>
      <c r="XFB120" s="0"/>
      <c r="XFC120" s="0"/>
      <c r="XFD120" s="0"/>
    </row>
    <row r="121" s="41" customFormat="true" ht="23.85" hidden="false" customHeight="false" outlineLevel="0" collapsed="false">
      <c r="A121" s="32" t="s">
        <v>247</v>
      </c>
      <c r="B121" s="33" t="s">
        <v>248</v>
      </c>
      <c r="C121" s="34" t="s">
        <v>31</v>
      </c>
      <c r="D121" s="35" t="n">
        <v>171.17</v>
      </c>
      <c r="E121" s="36" t="n">
        <v>62.52354</v>
      </c>
      <c r="F121" s="68" t="n">
        <v>0</v>
      </c>
      <c r="G121" s="69" t="n">
        <f aca="false">F121*E121</f>
        <v>0</v>
      </c>
      <c r="H121" s="70" t="n">
        <f aca="false">F121/D121</f>
        <v>0</v>
      </c>
      <c r="I121" s="80"/>
      <c r="J121" s="71" t="n">
        <f aca="false">I121*E121</f>
        <v>0</v>
      </c>
      <c r="K121" s="70" t="n">
        <f aca="false">I121/D121</f>
        <v>0</v>
      </c>
      <c r="L121" s="72" t="n">
        <f aca="false">F121+I121</f>
        <v>0</v>
      </c>
      <c r="M121" s="73" t="n">
        <f aca="false">G121+J121</f>
        <v>0</v>
      </c>
      <c r="N121" s="74" t="n">
        <f aca="false">H121+K121</f>
        <v>0</v>
      </c>
      <c r="O121" s="40"/>
      <c r="P121" s="1"/>
      <c r="XFA121" s="0"/>
      <c r="XFB121" s="0"/>
      <c r="XFC121" s="0"/>
      <c r="XFD121" s="0"/>
    </row>
    <row r="122" s="41" customFormat="true" ht="46.25" hidden="false" customHeight="false" outlineLevel="0" collapsed="false">
      <c r="A122" s="32" t="s">
        <v>249</v>
      </c>
      <c r="B122" s="33" t="s">
        <v>250</v>
      </c>
      <c r="C122" s="34" t="s">
        <v>31</v>
      </c>
      <c r="D122" s="35" t="n">
        <v>509.62</v>
      </c>
      <c r="E122" s="36" t="n">
        <v>260.124956</v>
      </c>
      <c r="F122" s="68" t="n">
        <v>0</v>
      </c>
      <c r="G122" s="69" t="n">
        <f aca="false">F122*E122</f>
        <v>0</v>
      </c>
      <c r="H122" s="70" t="n">
        <f aca="false">F122/D122</f>
        <v>0</v>
      </c>
      <c r="I122" s="80"/>
      <c r="J122" s="71" t="n">
        <f aca="false">I122*E122</f>
        <v>0</v>
      </c>
      <c r="K122" s="70" t="n">
        <f aca="false">I122/D122</f>
        <v>0</v>
      </c>
      <c r="L122" s="72" t="n">
        <f aca="false">F122+I122</f>
        <v>0</v>
      </c>
      <c r="M122" s="73" t="n">
        <f aca="false">G122+J122</f>
        <v>0</v>
      </c>
      <c r="N122" s="74" t="n">
        <f aca="false">H122+K122</f>
        <v>0</v>
      </c>
      <c r="O122" s="40"/>
      <c r="P122" s="1"/>
      <c r="XFA122" s="0"/>
      <c r="XFB122" s="0"/>
      <c r="XFC122" s="0"/>
      <c r="XFD122" s="0"/>
    </row>
    <row r="123" s="41" customFormat="true" ht="13.8" hidden="false" customHeight="false" outlineLevel="0" collapsed="false">
      <c r="A123" s="47" t="n">
        <v>11</v>
      </c>
      <c r="B123" s="75" t="s">
        <v>251</v>
      </c>
      <c r="C123" s="49"/>
      <c r="D123" s="50"/>
      <c r="E123" s="51"/>
      <c r="F123" s="52"/>
      <c r="G123" s="53"/>
      <c r="H123" s="54"/>
      <c r="I123" s="50"/>
      <c r="J123" s="55" t="n">
        <f aca="false">SUM(J125:J130)</f>
        <v>0</v>
      </c>
      <c r="K123" s="54"/>
      <c r="L123" s="53"/>
      <c r="M123" s="53"/>
      <c r="N123" s="54"/>
      <c r="O123" s="40"/>
      <c r="P123" s="1"/>
      <c r="XFA123" s="0"/>
      <c r="XFB123" s="0"/>
      <c r="XFC123" s="0"/>
      <c r="XFD123" s="0"/>
    </row>
    <row r="124" s="41" customFormat="true" ht="15" hidden="false" customHeight="false" outlineLevel="0" collapsed="false">
      <c r="A124" s="76" t="s">
        <v>252</v>
      </c>
      <c r="B124" s="78" t="s">
        <v>253</v>
      </c>
      <c r="C124" s="58"/>
      <c r="D124" s="59"/>
      <c r="E124" s="60"/>
      <c r="F124" s="61"/>
      <c r="G124" s="62"/>
      <c r="H124" s="63"/>
      <c r="I124" s="79"/>
      <c r="J124" s="62"/>
      <c r="K124" s="63"/>
      <c r="L124" s="65"/>
      <c r="M124" s="65"/>
      <c r="N124" s="66"/>
      <c r="O124" s="40"/>
      <c r="P124" s="1"/>
      <c r="XFA124" s="0"/>
      <c r="XFB124" s="0"/>
      <c r="XFC124" s="0"/>
      <c r="XFD124" s="0"/>
    </row>
    <row r="125" s="41" customFormat="true" ht="23.85" hidden="false" customHeight="false" outlineLevel="0" collapsed="false">
      <c r="A125" s="32" t="s">
        <v>254</v>
      </c>
      <c r="B125" s="33" t="s">
        <v>255</v>
      </c>
      <c r="C125" s="34" t="s">
        <v>31</v>
      </c>
      <c r="D125" s="35" t="n">
        <v>1886.37</v>
      </c>
      <c r="E125" s="36" t="n">
        <v>15.956928</v>
      </c>
      <c r="F125" s="68" t="n">
        <v>0</v>
      </c>
      <c r="G125" s="69" t="n">
        <f aca="false">F125*E125</f>
        <v>0</v>
      </c>
      <c r="H125" s="70" t="n">
        <f aca="false">F125/D125</f>
        <v>0</v>
      </c>
      <c r="I125" s="80"/>
      <c r="J125" s="71" t="n">
        <f aca="false">I125*E125</f>
        <v>0</v>
      </c>
      <c r="K125" s="70" t="n">
        <f aca="false">I125/D125</f>
        <v>0</v>
      </c>
      <c r="L125" s="72" t="n">
        <f aca="false">F125+I125</f>
        <v>0</v>
      </c>
      <c r="M125" s="73" t="n">
        <f aca="false">G125+J125</f>
        <v>0</v>
      </c>
      <c r="N125" s="74" t="n">
        <f aca="false">H125+K125</f>
        <v>0</v>
      </c>
      <c r="O125" s="40"/>
      <c r="P125" s="1"/>
      <c r="XFA125" s="0"/>
      <c r="XFB125" s="0"/>
      <c r="XFC125" s="0"/>
      <c r="XFD125" s="0"/>
    </row>
    <row r="126" s="41" customFormat="true" ht="15" hidden="false" customHeight="false" outlineLevel="0" collapsed="false">
      <c r="A126" s="76" t="s">
        <v>256</v>
      </c>
      <c r="B126" s="78" t="s">
        <v>257</v>
      </c>
      <c r="C126" s="58"/>
      <c r="D126" s="59"/>
      <c r="E126" s="60"/>
      <c r="F126" s="61"/>
      <c r="G126" s="62"/>
      <c r="H126" s="63"/>
      <c r="I126" s="79"/>
      <c r="J126" s="62"/>
      <c r="K126" s="63"/>
      <c r="L126" s="65"/>
      <c r="M126" s="65"/>
      <c r="N126" s="66"/>
      <c r="O126" s="40"/>
      <c r="P126" s="1"/>
      <c r="XFA126" s="0"/>
      <c r="XFB126" s="0"/>
      <c r="XFC126" s="0"/>
      <c r="XFD126" s="0"/>
    </row>
    <row r="127" s="41" customFormat="true" ht="13.8" hidden="false" customHeight="false" outlineLevel="0" collapsed="false">
      <c r="A127" s="32" t="s">
        <v>258</v>
      </c>
      <c r="B127" s="33" t="s">
        <v>259</v>
      </c>
      <c r="C127" s="34" t="s">
        <v>31</v>
      </c>
      <c r="D127" s="35" t="n">
        <v>798.69</v>
      </c>
      <c r="E127" s="36" t="n">
        <v>74.785314</v>
      </c>
      <c r="F127" s="68" t="n">
        <v>0</v>
      </c>
      <c r="G127" s="69" t="n">
        <f aca="false">F127*E127</f>
        <v>0</v>
      </c>
      <c r="H127" s="70" t="n">
        <f aca="false">F127/D127</f>
        <v>0</v>
      </c>
      <c r="I127" s="80"/>
      <c r="J127" s="71" t="n">
        <f aca="false">I127*E127</f>
        <v>0</v>
      </c>
      <c r="K127" s="70" t="n">
        <f aca="false">I127/D127</f>
        <v>0</v>
      </c>
      <c r="L127" s="72" t="n">
        <f aca="false">F127+I127</f>
        <v>0</v>
      </c>
      <c r="M127" s="73" t="n">
        <f aca="false">G127+J127</f>
        <v>0</v>
      </c>
      <c r="N127" s="74" t="n">
        <f aca="false">H127+K127</f>
        <v>0</v>
      </c>
      <c r="O127" s="40"/>
      <c r="P127" s="1"/>
      <c r="XFA127" s="0"/>
      <c r="XFB127" s="0"/>
      <c r="XFC127" s="0"/>
      <c r="XFD127" s="0"/>
    </row>
    <row r="128" s="41" customFormat="true" ht="35.05" hidden="false" customHeight="false" outlineLevel="0" collapsed="false">
      <c r="A128" s="32" t="s">
        <v>260</v>
      </c>
      <c r="B128" s="33" t="s">
        <v>261</v>
      </c>
      <c r="C128" s="34" t="s">
        <v>31</v>
      </c>
      <c r="D128" s="35" t="n">
        <v>363.33</v>
      </c>
      <c r="E128" s="36" t="n">
        <v>117.442234</v>
      </c>
      <c r="F128" s="68" t="n">
        <v>0</v>
      </c>
      <c r="G128" s="69" t="n">
        <f aca="false">F128*E128</f>
        <v>0</v>
      </c>
      <c r="H128" s="70" t="n">
        <f aca="false">F128/D128</f>
        <v>0</v>
      </c>
      <c r="I128" s="80"/>
      <c r="J128" s="71" t="n">
        <f aca="false">I128*E128</f>
        <v>0</v>
      </c>
      <c r="K128" s="70" t="n">
        <f aca="false">I128/D128</f>
        <v>0</v>
      </c>
      <c r="L128" s="72" t="n">
        <f aca="false">F128+I128</f>
        <v>0</v>
      </c>
      <c r="M128" s="73" t="n">
        <f aca="false">G128+J128</f>
        <v>0</v>
      </c>
      <c r="N128" s="74" t="n">
        <f aca="false">H128+K128</f>
        <v>0</v>
      </c>
      <c r="O128" s="40"/>
      <c r="P128" s="1"/>
      <c r="XFA128" s="0"/>
      <c r="XFB128" s="0"/>
      <c r="XFC128" s="0"/>
      <c r="XFD128" s="0"/>
    </row>
    <row r="129" s="41" customFormat="true" ht="23.85" hidden="false" customHeight="false" outlineLevel="0" collapsed="false">
      <c r="A129" s="76" t="s">
        <v>262</v>
      </c>
      <c r="B129" s="78" t="s">
        <v>263</v>
      </c>
      <c r="C129" s="58"/>
      <c r="D129" s="59"/>
      <c r="E129" s="60"/>
      <c r="F129" s="61"/>
      <c r="G129" s="62"/>
      <c r="H129" s="63"/>
      <c r="I129" s="79"/>
      <c r="J129" s="62"/>
      <c r="K129" s="63"/>
      <c r="L129" s="65"/>
      <c r="M129" s="65"/>
      <c r="N129" s="66"/>
      <c r="O129" s="40"/>
      <c r="P129" s="1"/>
      <c r="XFA129" s="0"/>
      <c r="XFB129" s="0"/>
      <c r="XFC129" s="0"/>
      <c r="XFD129" s="0"/>
    </row>
    <row r="130" s="41" customFormat="true" ht="23.85" hidden="false" customHeight="false" outlineLevel="0" collapsed="false">
      <c r="A130" s="32" t="s">
        <v>264</v>
      </c>
      <c r="B130" s="33" t="s">
        <v>265</v>
      </c>
      <c r="C130" s="34" t="s">
        <v>31</v>
      </c>
      <c r="D130" s="35" t="n">
        <v>840.16</v>
      </c>
      <c r="E130" s="36" t="n">
        <v>65.46432</v>
      </c>
      <c r="F130" s="68" t="n">
        <v>0</v>
      </c>
      <c r="G130" s="69" t="n">
        <f aca="false">F130*E130</f>
        <v>0</v>
      </c>
      <c r="H130" s="70" t="n">
        <f aca="false">F130/D130</f>
        <v>0</v>
      </c>
      <c r="I130" s="80"/>
      <c r="J130" s="71" t="n">
        <f aca="false">I130*E130</f>
        <v>0</v>
      </c>
      <c r="K130" s="70" t="n">
        <f aca="false">I130/D130</f>
        <v>0</v>
      </c>
      <c r="L130" s="72" t="n">
        <f aca="false">F130+I130</f>
        <v>0</v>
      </c>
      <c r="M130" s="73" t="n">
        <f aca="false">G130+J130</f>
        <v>0</v>
      </c>
      <c r="N130" s="74" t="n">
        <f aca="false">H130+K130</f>
        <v>0</v>
      </c>
      <c r="O130" s="40"/>
      <c r="P130" s="1"/>
      <c r="XFA130" s="0"/>
      <c r="XFB130" s="0"/>
      <c r="XFC130" s="0"/>
      <c r="XFD130" s="0"/>
    </row>
    <row r="131" s="41" customFormat="true" ht="13.8" hidden="false" customHeight="false" outlineLevel="0" collapsed="false">
      <c r="A131" s="47" t="n">
        <v>12</v>
      </c>
      <c r="B131" s="75" t="s">
        <v>266</v>
      </c>
      <c r="C131" s="49"/>
      <c r="D131" s="50"/>
      <c r="E131" s="51"/>
      <c r="F131" s="52"/>
      <c r="G131" s="53"/>
      <c r="H131" s="54"/>
      <c r="I131" s="50"/>
      <c r="J131" s="55" t="n">
        <f aca="false">SUM(J133:J143)</f>
        <v>0</v>
      </c>
      <c r="K131" s="54"/>
      <c r="L131" s="53"/>
      <c r="M131" s="53"/>
      <c r="N131" s="54"/>
      <c r="O131" s="40"/>
      <c r="P131" s="1"/>
      <c r="XFA131" s="0"/>
      <c r="XFB131" s="0"/>
      <c r="XFC131" s="0"/>
      <c r="XFD131" s="0"/>
    </row>
    <row r="132" s="41" customFormat="true" ht="15" hidden="false" customHeight="false" outlineLevel="0" collapsed="false">
      <c r="A132" s="76" t="s">
        <v>267</v>
      </c>
      <c r="B132" s="78" t="s">
        <v>253</v>
      </c>
      <c r="C132" s="58"/>
      <c r="D132" s="59"/>
      <c r="E132" s="60"/>
      <c r="F132" s="61"/>
      <c r="G132" s="62"/>
      <c r="H132" s="63"/>
      <c r="I132" s="79"/>
      <c r="J132" s="62"/>
      <c r="K132" s="63"/>
      <c r="L132" s="65"/>
      <c r="M132" s="65"/>
      <c r="N132" s="66"/>
      <c r="O132" s="40"/>
      <c r="P132" s="1"/>
      <c r="XFA132" s="0"/>
      <c r="XFB132" s="0"/>
      <c r="XFC132" s="0"/>
      <c r="XFD132" s="0"/>
    </row>
    <row r="133" s="41" customFormat="true" ht="23.85" hidden="false" customHeight="false" outlineLevel="0" collapsed="false">
      <c r="A133" s="32" t="s">
        <v>268</v>
      </c>
      <c r="B133" s="33" t="s">
        <v>269</v>
      </c>
      <c r="C133" s="34" t="s">
        <v>31</v>
      </c>
      <c r="D133" s="35" t="n">
        <v>4266.46</v>
      </c>
      <c r="E133" s="36" t="n">
        <v>6.917226</v>
      </c>
      <c r="F133" s="68" t="n">
        <v>0</v>
      </c>
      <c r="G133" s="69" t="n">
        <f aca="false">F133*E133</f>
        <v>0</v>
      </c>
      <c r="H133" s="70" t="n">
        <f aca="false">F133/D133</f>
        <v>0</v>
      </c>
      <c r="I133" s="80"/>
      <c r="J133" s="71" t="n">
        <f aca="false">I133*E133</f>
        <v>0</v>
      </c>
      <c r="K133" s="70" t="n">
        <f aca="false">I133/D133</f>
        <v>0</v>
      </c>
      <c r="L133" s="72" t="n">
        <f aca="false">F133+I133</f>
        <v>0</v>
      </c>
      <c r="M133" s="73" t="n">
        <f aca="false">G133+J133</f>
        <v>0</v>
      </c>
      <c r="N133" s="74" t="n">
        <f aca="false">H133+K133</f>
        <v>0</v>
      </c>
      <c r="O133" s="40"/>
      <c r="P133" s="1"/>
      <c r="XFA133" s="0"/>
      <c r="XFB133" s="0"/>
      <c r="XFC133" s="0"/>
      <c r="XFD133" s="0"/>
    </row>
    <row r="134" s="41" customFormat="true" ht="15" hidden="false" customHeight="false" outlineLevel="0" collapsed="false">
      <c r="A134" s="76" t="s">
        <v>270</v>
      </c>
      <c r="B134" s="78" t="s">
        <v>271</v>
      </c>
      <c r="C134" s="58"/>
      <c r="D134" s="59"/>
      <c r="E134" s="60"/>
      <c r="F134" s="61"/>
      <c r="G134" s="62"/>
      <c r="H134" s="63"/>
      <c r="I134" s="79"/>
      <c r="J134" s="62"/>
      <c r="K134" s="63"/>
      <c r="L134" s="65"/>
      <c r="M134" s="65"/>
      <c r="N134" s="66"/>
      <c r="O134" s="40"/>
      <c r="P134" s="1"/>
      <c r="XFA134" s="0"/>
      <c r="XFB134" s="0"/>
      <c r="XFC134" s="0"/>
      <c r="XFD134" s="0"/>
    </row>
    <row r="135" s="41" customFormat="true" ht="46.25" hidden="false" customHeight="false" outlineLevel="0" collapsed="false">
      <c r="A135" s="32" t="s">
        <v>272</v>
      </c>
      <c r="B135" s="33" t="s">
        <v>273</v>
      </c>
      <c r="C135" s="34" t="s">
        <v>31</v>
      </c>
      <c r="D135" s="35" t="n">
        <v>43.71</v>
      </c>
      <c r="E135" s="36" t="n">
        <v>156.781932</v>
      </c>
      <c r="F135" s="68" t="n">
        <v>0</v>
      </c>
      <c r="G135" s="69" t="n">
        <f aca="false">F135*E135</f>
        <v>0</v>
      </c>
      <c r="H135" s="70" t="n">
        <f aca="false">F135/D135</f>
        <v>0</v>
      </c>
      <c r="I135" s="80"/>
      <c r="J135" s="71" t="n">
        <f aca="false">I135*E135</f>
        <v>0</v>
      </c>
      <c r="K135" s="70" t="n">
        <f aca="false">I135/D135</f>
        <v>0</v>
      </c>
      <c r="L135" s="72" t="n">
        <f aca="false">F135+I135</f>
        <v>0</v>
      </c>
      <c r="M135" s="73" t="n">
        <f aca="false">G135+J135</f>
        <v>0</v>
      </c>
      <c r="N135" s="74" t="n">
        <f aca="false">H135+K135</f>
        <v>0</v>
      </c>
      <c r="O135" s="40"/>
      <c r="P135" s="1"/>
      <c r="XFA135" s="0"/>
      <c r="XFB135" s="0"/>
      <c r="XFC135" s="0"/>
      <c r="XFD135" s="0"/>
    </row>
    <row r="136" s="41" customFormat="true" ht="46.25" hidden="false" customHeight="false" outlineLevel="0" collapsed="false">
      <c r="A136" s="32" t="s">
        <v>274</v>
      </c>
      <c r="B136" s="33" t="s">
        <v>275</v>
      </c>
      <c r="C136" s="34" t="s">
        <v>31</v>
      </c>
      <c r="D136" s="35" t="n">
        <v>25.14</v>
      </c>
      <c r="E136" s="36" t="n">
        <v>133.715988</v>
      </c>
      <c r="F136" s="68" t="n">
        <v>0</v>
      </c>
      <c r="G136" s="69" t="n">
        <f aca="false">F136*E136</f>
        <v>0</v>
      </c>
      <c r="H136" s="70" t="n">
        <f aca="false">F136/D136</f>
        <v>0</v>
      </c>
      <c r="I136" s="80"/>
      <c r="J136" s="71" t="n">
        <f aca="false">I136*E136</f>
        <v>0</v>
      </c>
      <c r="K136" s="70" t="n">
        <f aca="false">I136/D136</f>
        <v>0</v>
      </c>
      <c r="L136" s="72" t="n">
        <f aca="false">F136+I136</f>
        <v>0</v>
      </c>
      <c r="M136" s="73" t="n">
        <f aca="false">G136+J136</f>
        <v>0</v>
      </c>
      <c r="N136" s="74" t="n">
        <f aca="false">H136+K136</f>
        <v>0</v>
      </c>
      <c r="O136" s="40"/>
      <c r="P136" s="1"/>
      <c r="XFA136" s="0"/>
      <c r="XFB136" s="0"/>
      <c r="XFC136" s="0"/>
      <c r="XFD136" s="0"/>
    </row>
    <row r="137" s="41" customFormat="true" ht="35.05" hidden="false" customHeight="false" outlineLevel="0" collapsed="false">
      <c r="A137" s="32" t="s">
        <v>276</v>
      </c>
      <c r="B137" s="33" t="s">
        <v>277</v>
      </c>
      <c r="C137" s="34" t="s">
        <v>31</v>
      </c>
      <c r="D137" s="35" t="n">
        <v>245.42</v>
      </c>
      <c r="E137" s="36" t="n">
        <v>150.708582</v>
      </c>
      <c r="F137" s="68" t="n">
        <v>0</v>
      </c>
      <c r="G137" s="69" t="n">
        <f aca="false">F137*E137</f>
        <v>0</v>
      </c>
      <c r="H137" s="70" t="n">
        <f aca="false">F137/D137</f>
        <v>0</v>
      </c>
      <c r="I137" s="80"/>
      <c r="J137" s="71" t="n">
        <f aca="false">I137*E137</f>
        <v>0</v>
      </c>
      <c r="K137" s="70" t="n">
        <f aca="false">I137/D137</f>
        <v>0</v>
      </c>
      <c r="L137" s="72" t="n">
        <f aca="false">F137+I137</f>
        <v>0</v>
      </c>
      <c r="M137" s="73" t="n">
        <f aca="false">G137+J137</f>
        <v>0</v>
      </c>
      <c r="N137" s="74" t="n">
        <f aca="false">H137+K137</f>
        <v>0</v>
      </c>
      <c r="O137" s="40"/>
      <c r="P137" s="1"/>
      <c r="XFA137" s="0"/>
      <c r="XFB137" s="0"/>
      <c r="XFC137" s="0"/>
      <c r="XFD137" s="0"/>
    </row>
    <row r="138" s="41" customFormat="true" ht="35.05" hidden="false" customHeight="false" outlineLevel="0" collapsed="false">
      <c r="A138" s="32" t="s">
        <v>278</v>
      </c>
      <c r="B138" s="33" t="s">
        <v>279</v>
      </c>
      <c r="C138" s="34" t="s">
        <v>31</v>
      </c>
      <c r="D138" s="35" t="n">
        <v>22.68</v>
      </c>
      <c r="E138" s="36" t="n">
        <v>168.992562</v>
      </c>
      <c r="F138" s="68" t="n">
        <v>0</v>
      </c>
      <c r="G138" s="69" t="n">
        <f aca="false">F138*E138</f>
        <v>0</v>
      </c>
      <c r="H138" s="70" t="n">
        <f aca="false">F138/D138</f>
        <v>0</v>
      </c>
      <c r="I138" s="80"/>
      <c r="J138" s="71" t="n">
        <f aca="false">I138*E138</f>
        <v>0</v>
      </c>
      <c r="K138" s="70" t="n">
        <f aca="false">I138/D138</f>
        <v>0</v>
      </c>
      <c r="L138" s="72" t="n">
        <f aca="false">F138+I138</f>
        <v>0</v>
      </c>
      <c r="M138" s="73" t="n">
        <f aca="false">G138+J138</f>
        <v>0</v>
      </c>
      <c r="N138" s="74" t="n">
        <f aca="false">H138+K138</f>
        <v>0</v>
      </c>
      <c r="O138" s="40"/>
      <c r="P138" s="1"/>
      <c r="XFA138" s="0"/>
      <c r="XFB138" s="0"/>
      <c r="XFC138" s="0"/>
      <c r="XFD138" s="0"/>
    </row>
    <row r="139" s="41" customFormat="true" ht="46.25" hidden="false" customHeight="false" outlineLevel="0" collapsed="false">
      <c r="A139" s="32" t="s">
        <v>280</v>
      </c>
      <c r="B139" s="33" t="s">
        <v>281</v>
      </c>
      <c r="C139" s="34" t="s">
        <v>31</v>
      </c>
      <c r="D139" s="35" t="n">
        <v>14.86</v>
      </c>
      <c r="E139" s="36" t="n">
        <v>107.491902</v>
      </c>
      <c r="F139" s="68" t="n">
        <v>0</v>
      </c>
      <c r="G139" s="69" t="n">
        <f aca="false">F139*E139</f>
        <v>0</v>
      </c>
      <c r="H139" s="70" t="n">
        <f aca="false">F139/D139</f>
        <v>0</v>
      </c>
      <c r="I139" s="80"/>
      <c r="J139" s="71" t="n">
        <f aca="false">I139*E139</f>
        <v>0</v>
      </c>
      <c r="K139" s="70" t="n">
        <f aca="false">I139/D139</f>
        <v>0</v>
      </c>
      <c r="L139" s="72" t="n">
        <f aca="false">F139+I139</f>
        <v>0</v>
      </c>
      <c r="M139" s="73" t="n">
        <f aca="false">G139+J139</f>
        <v>0</v>
      </c>
      <c r="N139" s="74" t="n">
        <f aca="false">H139+K139</f>
        <v>0</v>
      </c>
      <c r="O139" s="40"/>
      <c r="P139" s="1"/>
      <c r="XFA139" s="0"/>
      <c r="XFB139" s="0"/>
      <c r="XFC139" s="0"/>
      <c r="XFD139" s="0"/>
    </row>
    <row r="140" s="41" customFormat="true" ht="35.05" hidden="false" customHeight="false" outlineLevel="0" collapsed="false">
      <c r="A140" s="32" t="s">
        <v>282</v>
      </c>
      <c r="B140" s="33" t="s">
        <v>283</v>
      </c>
      <c r="C140" s="34" t="s">
        <v>31</v>
      </c>
      <c r="D140" s="35" t="n">
        <v>27.09</v>
      </c>
      <c r="E140" s="36" t="n">
        <v>191.316918</v>
      </c>
      <c r="F140" s="68" t="n">
        <v>0</v>
      </c>
      <c r="G140" s="69" t="n">
        <f aca="false">F140*E140</f>
        <v>0</v>
      </c>
      <c r="H140" s="70" t="n">
        <f aca="false">F140/D140</f>
        <v>0</v>
      </c>
      <c r="I140" s="80"/>
      <c r="J140" s="71" t="n">
        <f aca="false">I140*E140</f>
        <v>0</v>
      </c>
      <c r="K140" s="70" t="n">
        <f aca="false">I140/D140</f>
        <v>0</v>
      </c>
      <c r="L140" s="72" t="n">
        <f aca="false">F140+I140</f>
        <v>0</v>
      </c>
      <c r="M140" s="73" t="n">
        <f aca="false">G140+J140</f>
        <v>0</v>
      </c>
      <c r="N140" s="74" t="n">
        <f aca="false">H140+K140</f>
        <v>0</v>
      </c>
      <c r="O140" s="40"/>
      <c r="P140" s="1"/>
      <c r="XFA140" s="0"/>
      <c r="XFB140" s="0"/>
      <c r="XFC140" s="0"/>
      <c r="XFD140" s="0"/>
    </row>
    <row r="141" s="41" customFormat="true" ht="23.85" hidden="false" customHeight="false" outlineLevel="0" collapsed="false">
      <c r="A141" s="76" t="s">
        <v>284</v>
      </c>
      <c r="B141" s="78" t="s">
        <v>263</v>
      </c>
      <c r="C141" s="58"/>
      <c r="D141" s="59"/>
      <c r="E141" s="60"/>
      <c r="F141" s="61"/>
      <c r="G141" s="62"/>
      <c r="H141" s="63"/>
      <c r="I141" s="79"/>
      <c r="J141" s="62"/>
      <c r="K141" s="63"/>
      <c r="L141" s="65"/>
      <c r="M141" s="65"/>
      <c r="N141" s="66"/>
      <c r="O141" s="40"/>
      <c r="P141" s="1"/>
      <c r="XFA141" s="0"/>
      <c r="XFB141" s="0"/>
      <c r="XFC141" s="0"/>
      <c r="XFD141" s="0"/>
    </row>
    <row r="142" s="41" customFormat="true" ht="23.85" hidden="false" customHeight="false" outlineLevel="0" collapsed="false">
      <c r="A142" s="32" t="s">
        <v>285</v>
      </c>
      <c r="B142" s="33" t="s">
        <v>286</v>
      </c>
      <c r="C142" s="34" t="s">
        <v>31</v>
      </c>
      <c r="D142" s="35" t="n">
        <v>378.89</v>
      </c>
      <c r="E142" s="36" t="n">
        <v>33.921258</v>
      </c>
      <c r="F142" s="68" t="n">
        <v>0</v>
      </c>
      <c r="G142" s="69" t="n">
        <f aca="false">F142*E142</f>
        <v>0</v>
      </c>
      <c r="H142" s="70" t="n">
        <f aca="false">F142/D142</f>
        <v>0</v>
      </c>
      <c r="I142" s="80"/>
      <c r="J142" s="71" t="n">
        <f aca="false">I142*E142</f>
        <v>0</v>
      </c>
      <c r="K142" s="70" t="n">
        <f aca="false">I142/D142</f>
        <v>0</v>
      </c>
      <c r="L142" s="72" t="n">
        <f aca="false">F142+I142</f>
        <v>0</v>
      </c>
      <c r="M142" s="73" t="n">
        <f aca="false">G142+J142</f>
        <v>0</v>
      </c>
      <c r="N142" s="74" t="n">
        <f aca="false">H142+K142</f>
        <v>0</v>
      </c>
      <c r="O142" s="40"/>
      <c r="P142" s="1"/>
      <c r="XFA142" s="0"/>
      <c r="XFB142" s="0"/>
      <c r="XFC142" s="0"/>
      <c r="XFD142" s="0"/>
    </row>
    <row r="143" s="41" customFormat="true" ht="23.85" hidden="false" customHeight="false" outlineLevel="0" collapsed="false">
      <c r="A143" s="32" t="s">
        <v>287</v>
      </c>
      <c r="B143" s="33" t="s">
        <v>288</v>
      </c>
      <c r="C143" s="34" t="s">
        <v>31</v>
      </c>
      <c r="D143" s="35" t="n">
        <v>4108.51</v>
      </c>
      <c r="E143" s="36" t="n">
        <v>58.022868</v>
      </c>
      <c r="F143" s="68" t="n">
        <v>0</v>
      </c>
      <c r="G143" s="69" t="n">
        <f aca="false">F143*E143</f>
        <v>0</v>
      </c>
      <c r="H143" s="70" t="n">
        <f aca="false">F143/D143</f>
        <v>0</v>
      </c>
      <c r="I143" s="80"/>
      <c r="J143" s="71" t="n">
        <f aca="false">I143*E143</f>
        <v>0</v>
      </c>
      <c r="K143" s="70" t="n">
        <f aca="false">I143/D143</f>
        <v>0</v>
      </c>
      <c r="L143" s="72" t="n">
        <f aca="false">F143+I143</f>
        <v>0</v>
      </c>
      <c r="M143" s="73" t="n">
        <f aca="false">G143+J143</f>
        <v>0</v>
      </c>
      <c r="N143" s="74" t="n">
        <f aca="false">H143+K143</f>
        <v>0</v>
      </c>
      <c r="O143" s="40"/>
      <c r="P143" s="1"/>
      <c r="XFA143" s="0"/>
      <c r="XFB143" s="0"/>
      <c r="XFC143" s="0"/>
      <c r="XFD143" s="0"/>
    </row>
    <row r="144" s="41" customFormat="true" ht="13.8" hidden="false" customHeight="false" outlineLevel="0" collapsed="false">
      <c r="A144" s="47" t="n">
        <v>13</v>
      </c>
      <c r="B144" s="75" t="s">
        <v>289</v>
      </c>
      <c r="C144" s="49"/>
      <c r="D144" s="50"/>
      <c r="E144" s="51"/>
      <c r="F144" s="52"/>
      <c r="G144" s="53"/>
      <c r="H144" s="54"/>
      <c r="I144" s="50"/>
      <c r="J144" s="55" t="n">
        <f aca="false">SUM(J146:J161)</f>
        <v>0</v>
      </c>
      <c r="K144" s="54"/>
      <c r="L144" s="53"/>
      <c r="M144" s="53"/>
      <c r="N144" s="54"/>
      <c r="O144" s="40"/>
      <c r="P144" s="1"/>
      <c r="XFA144" s="0"/>
      <c r="XFB144" s="0"/>
      <c r="XFC144" s="0"/>
      <c r="XFD144" s="0"/>
    </row>
    <row r="145" s="41" customFormat="true" ht="15" hidden="false" customHeight="false" outlineLevel="0" collapsed="false">
      <c r="A145" s="76" t="s">
        <v>290</v>
      </c>
      <c r="B145" s="78" t="s">
        <v>291</v>
      </c>
      <c r="C145" s="58"/>
      <c r="D145" s="59"/>
      <c r="E145" s="60"/>
      <c r="F145" s="61"/>
      <c r="G145" s="62"/>
      <c r="H145" s="63"/>
      <c r="I145" s="79"/>
      <c r="J145" s="62"/>
      <c r="K145" s="63"/>
      <c r="L145" s="65"/>
      <c r="M145" s="65"/>
      <c r="N145" s="66"/>
      <c r="O145" s="40"/>
      <c r="P145" s="1"/>
      <c r="XFA145" s="0"/>
      <c r="XFB145" s="0"/>
      <c r="XFC145" s="0"/>
      <c r="XFD145" s="0"/>
    </row>
    <row r="146" s="41" customFormat="true" ht="23.85" hidden="false" customHeight="false" outlineLevel="0" collapsed="false">
      <c r="A146" s="32" t="s">
        <v>292</v>
      </c>
      <c r="B146" s="33" t="s">
        <v>293</v>
      </c>
      <c r="C146" s="34" t="s">
        <v>31</v>
      </c>
      <c r="D146" s="35" t="n">
        <v>1355.47</v>
      </c>
      <c r="E146" s="36" t="n">
        <v>24.382902</v>
      </c>
      <c r="F146" s="68" t="n">
        <v>0</v>
      </c>
      <c r="G146" s="69" t="n">
        <f aca="false">F146*E146</f>
        <v>0</v>
      </c>
      <c r="H146" s="70" t="n">
        <f aca="false">F146/D146</f>
        <v>0</v>
      </c>
      <c r="I146" s="80"/>
      <c r="J146" s="71" t="n">
        <f aca="false">I146*E146</f>
        <v>0</v>
      </c>
      <c r="K146" s="70" t="n">
        <f aca="false">I146/D146</f>
        <v>0</v>
      </c>
      <c r="L146" s="72" t="n">
        <f aca="false">F146+I146</f>
        <v>0</v>
      </c>
      <c r="M146" s="73" t="n">
        <f aca="false">G146+J146</f>
        <v>0</v>
      </c>
      <c r="N146" s="74" t="n">
        <f aca="false">H146+K146</f>
        <v>0</v>
      </c>
      <c r="O146" s="40"/>
      <c r="P146" s="1"/>
      <c r="XFA146" s="0"/>
      <c r="XFB146" s="0"/>
      <c r="XFC146" s="0"/>
      <c r="XFD146" s="0"/>
    </row>
    <row r="147" s="41" customFormat="true" ht="15" hidden="false" customHeight="false" outlineLevel="0" collapsed="false">
      <c r="A147" s="76" t="s">
        <v>294</v>
      </c>
      <c r="B147" s="78" t="s">
        <v>271</v>
      </c>
      <c r="C147" s="58"/>
      <c r="D147" s="59"/>
      <c r="E147" s="60"/>
      <c r="F147" s="61"/>
      <c r="G147" s="62"/>
      <c r="H147" s="63"/>
      <c r="I147" s="79"/>
      <c r="J147" s="62"/>
      <c r="K147" s="63"/>
      <c r="L147" s="65"/>
      <c r="M147" s="65"/>
      <c r="N147" s="66"/>
      <c r="O147" s="40"/>
      <c r="P147" s="1"/>
      <c r="XFA147" s="0"/>
      <c r="XFB147" s="0"/>
      <c r="XFC147" s="0"/>
      <c r="XFD147" s="0"/>
    </row>
    <row r="148" s="41" customFormat="true" ht="46.25" hidden="false" customHeight="false" outlineLevel="0" collapsed="false">
      <c r="A148" s="32" t="s">
        <v>295</v>
      </c>
      <c r="B148" s="33" t="s">
        <v>296</v>
      </c>
      <c r="C148" s="34" t="s">
        <v>31</v>
      </c>
      <c r="D148" s="35" t="n">
        <v>408.15</v>
      </c>
      <c r="E148" s="36" t="n">
        <v>147.269148</v>
      </c>
      <c r="F148" s="68" t="n">
        <v>0</v>
      </c>
      <c r="G148" s="69" t="n">
        <f aca="false">F148*E148</f>
        <v>0</v>
      </c>
      <c r="H148" s="70" t="n">
        <f aca="false">F148/D148</f>
        <v>0</v>
      </c>
      <c r="I148" s="80"/>
      <c r="J148" s="71" t="n">
        <f aca="false">I148*E148</f>
        <v>0</v>
      </c>
      <c r="K148" s="70" t="n">
        <f aca="false">I148/D148</f>
        <v>0</v>
      </c>
      <c r="L148" s="72" t="n">
        <f aca="false">F148+I148</f>
        <v>0</v>
      </c>
      <c r="M148" s="73" t="n">
        <f aca="false">G148+J148</f>
        <v>0</v>
      </c>
      <c r="N148" s="74" t="n">
        <f aca="false">H148+K148</f>
        <v>0</v>
      </c>
      <c r="O148" s="40"/>
      <c r="P148" s="1"/>
      <c r="XFA148" s="0"/>
      <c r="XFB148" s="0"/>
      <c r="XFC148" s="0"/>
      <c r="XFD148" s="0"/>
    </row>
    <row r="149" s="41" customFormat="true" ht="35.05" hidden="false" customHeight="false" outlineLevel="0" collapsed="false">
      <c r="A149" s="32" t="s">
        <v>297</v>
      </c>
      <c r="B149" s="33" t="s">
        <v>279</v>
      </c>
      <c r="C149" s="34" t="s">
        <v>31</v>
      </c>
      <c r="D149" s="35" t="n">
        <v>791.66</v>
      </c>
      <c r="E149" s="36" t="n">
        <v>168.992562</v>
      </c>
      <c r="F149" s="68" t="n">
        <v>0</v>
      </c>
      <c r="G149" s="69" t="n">
        <f aca="false">F149*E149</f>
        <v>0</v>
      </c>
      <c r="H149" s="70" t="n">
        <f aca="false">F149/D149</f>
        <v>0</v>
      </c>
      <c r="I149" s="80"/>
      <c r="J149" s="71" t="n">
        <f aca="false">I149*E149</f>
        <v>0</v>
      </c>
      <c r="K149" s="70" t="n">
        <f aca="false">I149/D149</f>
        <v>0</v>
      </c>
      <c r="L149" s="72" t="n">
        <f aca="false">F149+I149</f>
        <v>0</v>
      </c>
      <c r="M149" s="73" t="n">
        <f aca="false">G149+J149</f>
        <v>0</v>
      </c>
      <c r="N149" s="74" t="n">
        <f aca="false">H149+K149</f>
        <v>0</v>
      </c>
      <c r="O149" s="40"/>
      <c r="P149" s="1"/>
      <c r="XFA149" s="0"/>
      <c r="XFB149" s="0"/>
      <c r="XFC149" s="0"/>
      <c r="XFD149" s="0"/>
    </row>
    <row r="150" s="41" customFormat="true" ht="23.85" hidden="false" customHeight="false" outlineLevel="0" collapsed="false">
      <c r="A150" s="32" t="s">
        <v>298</v>
      </c>
      <c r="B150" s="33" t="s">
        <v>299</v>
      </c>
      <c r="C150" s="34" t="s">
        <v>31</v>
      </c>
      <c r="D150" s="35" t="n">
        <v>695.43</v>
      </c>
      <c r="E150" s="36" t="n">
        <v>5.04999784306113</v>
      </c>
      <c r="F150" s="68" t="n">
        <v>0</v>
      </c>
      <c r="G150" s="69" t="n">
        <f aca="false">F150*E150</f>
        <v>0</v>
      </c>
      <c r="H150" s="70" t="n">
        <f aca="false">F150/D150</f>
        <v>0</v>
      </c>
      <c r="I150" s="80"/>
      <c r="J150" s="71" t="n">
        <f aca="false">I150*E150</f>
        <v>0</v>
      </c>
      <c r="K150" s="70" t="n">
        <f aca="false">I150/D150</f>
        <v>0</v>
      </c>
      <c r="L150" s="72" t="n">
        <f aca="false">F150+I150</f>
        <v>0</v>
      </c>
      <c r="M150" s="73" t="n">
        <f aca="false">G150+J150</f>
        <v>0</v>
      </c>
      <c r="N150" s="74" t="n">
        <f aca="false">H150+K150</f>
        <v>0</v>
      </c>
      <c r="O150" s="40"/>
      <c r="P150" s="1"/>
      <c r="XFA150" s="0"/>
      <c r="XFB150" s="0"/>
      <c r="XFC150" s="0"/>
      <c r="XFD150" s="0"/>
    </row>
    <row r="151" s="41" customFormat="true" ht="46.25" hidden="false" customHeight="false" outlineLevel="0" collapsed="false">
      <c r="A151" s="32" t="s">
        <v>300</v>
      </c>
      <c r="B151" s="33" t="s">
        <v>301</v>
      </c>
      <c r="C151" s="34" t="s">
        <v>31</v>
      </c>
      <c r="D151" s="35" t="n">
        <v>183.28</v>
      </c>
      <c r="E151" s="36" t="n">
        <v>151.649989087735</v>
      </c>
      <c r="F151" s="68" t="n">
        <v>0</v>
      </c>
      <c r="G151" s="69" t="n">
        <f aca="false">F151*E151</f>
        <v>0</v>
      </c>
      <c r="H151" s="70" t="n">
        <f aca="false">F151/D151</f>
        <v>0</v>
      </c>
      <c r="I151" s="80"/>
      <c r="J151" s="71" t="n">
        <f aca="false">I151*E151</f>
        <v>0</v>
      </c>
      <c r="K151" s="70" t="n">
        <f aca="false">I151/D151</f>
        <v>0</v>
      </c>
      <c r="L151" s="72" t="n">
        <f aca="false">F151+I151</f>
        <v>0</v>
      </c>
      <c r="M151" s="73" t="n">
        <f aca="false">G151+J151</f>
        <v>0</v>
      </c>
      <c r="N151" s="74" t="n">
        <f aca="false">H151+K151</f>
        <v>0</v>
      </c>
      <c r="O151" s="40"/>
      <c r="P151" s="1"/>
      <c r="XFA151" s="0"/>
      <c r="XFB151" s="0"/>
      <c r="XFC151" s="0"/>
      <c r="XFD151" s="0"/>
    </row>
    <row r="152" s="41" customFormat="true" ht="35.05" hidden="false" customHeight="false" outlineLevel="0" collapsed="false">
      <c r="A152" s="32" t="s">
        <v>302</v>
      </c>
      <c r="B152" s="33" t="s">
        <v>283</v>
      </c>
      <c r="C152" s="34" t="s">
        <v>31</v>
      </c>
      <c r="D152" s="35" t="n">
        <v>25.52</v>
      </c>
      <c r="E152" s="36" t="n">
        <v>255.049764890282</v>
      </c>
      <c r="F152" s="68" t="n">
        <v>0</v>
      </c>
      <c r="G152" s="69" t="n">
        <f aca="false">F152*E152</f>
        <v>0</v>
      </c>
      <c r="H152" s="70" t="n">
        <f aca="false">F152/D152</f>
        <v>0</v>
      </c>
      <c r="I152" s="80"/>
      <c r="J152" s="71" t="n">
        <f aca="false">I152*E152</f>
        <v>0</v>
      </c>
      <c r="K152" s="70" t="n">
        <f aca="false">I152/D152</f>
        <v>0</v>
      </c>
      <c r="L152" s="72" t="n">
        <f aca="false">F152+I152</f>
        <v>0</v>
      </c>
      <c r="M152" s="73" t="n">
        <f aca="false">G152+J152</f>
        <v>0</v>
      </c>
      <c r="N152" s="74" t="n">
        <f aca="false">H152+K152</f>
        <v>0</v>
      </c>
      <c r="O152" s="40"/>
      <c r="P152" s="1"/>
      <c r="XFA152" s="0"/>
      <c r="XFB152" s="0"/>
      <c r="XFC152" s="0"/>
      <c r="XFD152" s="0"/>
    </row>
    <row r="153" s="41" customFormat="true" ht="13.8" hidden="false" customHeight="false" outlineLevel="0" collapsed="false">
      <c r="A153" s="32" t="s">
        <v>303</v>
      </c>
      <c r="B153" s="33" t="s">
        <v>304</v>
      </c>
      <c r="C153" s="34" t="s">
        <v>31</v>
      </c>
      <c r="D153" s="35" t="s">
        <v>305</v>
      </c>
      <c r="E153" s="36"/>
      <c r="F153" s="68" t="n">
        <v>0</v>
      </c>
      <c r="G153" s="69"/>
      <c r="H153" s="70"/>
      <c r="I153" s="80"/>
      <c r="J153" s="71"/>
      <c r="K153" s="70"/>
      <c r="L153" s="72" t="n">
        <f aca="false">F153+I153</f>
        <v>0</v>
      </c>
      <c r="M153" s="73" t="n">
        <f aca="false">G153+J153</f>
        <v>0</v>
      </c>
      <c r="N153" s="74" t="n">
        <f aca="false">H153+K153</f>
        <v>0</v>
      </c>
      <c r="O153" s="40"/>
      <c r="P153" s="1"/>
      <c r="XFA153" s="0"/>
      <c r="XFB153" s="0"/>
      <c r="XFC153" s="0"/>
      <c r="XFD153" s="0"/>
    </row>
    <row r="154" s="41" customFormat="true" ht="46.25" hidden="false" customHeight="false" outlineLevel="0" collapsed="false">
      <c r="A154" s="32" t="s">
        <v>306</v>
      </c>
      <c r="B154" s="33" t="s">
        <v>275</v>
      </c>
      <c r="C154" s="34" t="s">
        <v>31</v>
      </c>
      <c r="D154" s="35" t="n">
        <v>8.97</v>
      </c>
      <c r="E154" s="36" t="n">
        <v>178.2497212932</v>
      </c>
      <c r="F154" s="68" t="n">
        <v>0</v>
      </c>
      <c r="G154" s="69" t="n">
        <f aca="false">F154*E154</f>
        <v>0</v>
      </c>
      <c r="H154" s="70" t="n">
        <f aca="false">F154/D154</f>
        <v>0</v>
      </c>
      <c r="I154" s="80"/>
      <c r="J154" s="71" t="n">
        <f aca="false">I154*E154</f>
        <v>0</v>
      </c>
      <c r="K154" s="70" t="n">
        <f aca="false">I154/D154</f>
        <v>0</v>
      </c>
      <c r="L154" s="72" t="n">
        <f aca="false">F154+I154</f>
        <v>0</v>
      </c>
      <c r="M154" s="73" t="n">
        <f aca="false">G154+J154</f>
        <v>0</v>
      </c>
      <c r="N154" s="74" t="n">
        <f aca="false">H154+K154</f>
        <v>0</v>
      </c>
      <c r="O154" s="40"/>
      <c r="P154" s="1"/>
      <c r="XFA154" s="0"/>
      <c r="XFB154" s="0"/>
      <c r="XFC154" s="0"/>
      <c r="XFD154" s="0"/>
    </row>
    <row r="155" s="41" customFormat="true" ht="15" hidden="false" customHeight="false" outlineLevel="0" collapsed="false">
      <c r="A155" s="76" t="s">
        <v>307</v>
      </c>
      <c r="B155" s="78" t="s">
        <v>308</v>
      </c>
      <c r="C155" s="58"/>
      <c r="D155" s="59"/>
      <c r="E155" s="60"/>
      <c r="F155" s="61"/>
      <c r="G155" s="62"/>
      <c r="H155" s="63"/>
      <c r="I155" s="79"/>
      <c r="J155" s="62"/>
      <c r="K155" s="63"/>
      <c r="L155" s="65"/>
      <c r="M155" s="65"/>
      <c r="N155" s="66"/>
      <c r="O155" s="40"/>
      <c r="P155" s="1"/>
      <c r="XFA155" s="0"/>
      <c r="XFB155" s="0"/>
      <c r="XFC155" s="0"/>
      <c r="XFD155" s="0"/>
    </row>
    <row r="156" s="41" customFormat="true" ht="13.8" hidden="false" customHeight="false" outlineLevel="0" collapsed="false">
      <c r="A156" s="32" t="s">
        <v>309</v>
      </c>
      <c r="B156" s="33" t="s">
        <v>310</v>
      </c>
      <c r="C156" s="34" t="s">
        <v>46</v>
      </c>
      <c r="D156" s="35" t="n">
        <v>42.29</v>
      </c>
      <c r="E156" s="36" t="n">
        <v>56.053824</v>
      </c>
      <c r="F156" s="68" t="n">
        <v>0</v>
      </c>
      <c r="G156" s="69" t="n">
        <f aca="false">F156*E156</f>
        <v>0</v>
      </c>
      <c r="H156" s="70" t="n">
        <f aca="false">F156/D156</f>
        <v>0</v>
      </c>
      <c r="I156" s="80"/>
      <c r="J156" s="71" t="n">
        <f aca="false">I156*E156</f>
        <v>0</v>
      </c>
      <c r="K156" s="70" t="n">
        <f aca="false">I156/D156</f>
        <v>0</v>
      </c>
      <c r="L156" s="72" t="n">
        <f aca="false">F156+I156</f>
        <v>0</v>
      </c>
      <c r="M156" s="73" t="n">
        <f aca="false">G156+J156</f>
        <v>0</v>
      </c>
      <c r="N156" s="74" t="n">
        <f aca="false">H156+K156</f>
        <v>0</v>
      </c>
      <c r="O156" s="40"/>
      <c r="P156" s="1"/>
      <c r="XFA156" s="0"/>
      <c r="XFB156" s="0"/>
      <c r="XFC156" s="0"/>
      <c r="XFD156" s="0"/>
    </row>
    <row r="157" s="41" customFormat="true" ht="23.85" hidden="false" customHeight="false" outlineLevel="0" collapsed="false">
      <c r="A157" s="32" t="s">
        <v>311</v>
      </c>
      <c r="B157" s="33" t="s">
        <v>312</v>
      </c>
      <c r="C157" s="34" t="s">
        <v>96</v>
      </c>
      <c r="D157" s="35" t="n">
        <v>2.4</v>
      </c>
      <c r="E157" s="36" t="n">
        <v>121.812222</v>
      </c>
      <c r="F157" s="68" t="n">
        <v>0</v>
      </c>
      <c r="G157" s="69" t="n">
        <f aca="false">F157*E157</f>
        <v>0</v>
      </c>
      <c r="H157" s="70" t="n">
        <f aca="false">F157/D157</f>
        <v>0</v>
      </c>
      <c r="I157" s="80"/>
      <c r="J157" s="71" t="n">
        <f aca="false">I157*E157</f>
        <v>0</v>
      </c>
      <c r="K157" s="70" t="n">
        <f aca="false">I157/D157</f>
        <v>0</v>
      </c>
      <c r="L157" s="72" t="n">
        <f aca="false">F157+I157</f>
        <v>0</v>
      </c>
      <c r="M157" s="73" t="n">
        <f aca="false">G157+J157</f>
        <v>0</v>
      </c>
      <c r="N157" s="74" t="n">
        <f aca="false">H157+K157</f>
        <v>0</v>
      </c>
      <c r="O157" s="40"/>
      <c r="P157" s="1"/>
      <c r="XFA157" s="0"/>
      <c r="XFB157" s="0"/>
      <c r="XFC157" s="0"/>
      <c r="XFD157" s="0"/>
    </row>
    <row r="158" s="41" customFormat="true" ht="23.85" hidden="false" customHeight="false" outlineLevel="0" collapsed="false">
      <c r="A158" s="32" t="s">
        <v>313</v>
      </c>
      <c r="B158" s="33" t="s">
        <v>314</v>
      </c>
      <c r="C158" s="34" t="s">
        <v>96</v>
      </c>
      <c r="D158" s="35" t="n">
        <v>393.72</v>
      </c>
      <c r="E158" s="36" t="n">
        <v>92.391636</v>
      </c>
      <c r="F158" s="68" t="n">
        <v>0</v>
      </c>
      <c r="G158" s="69" t="n">
        <f aca="false">F158*E158</f>
        <v>0</v>
      </c>
      <c r="H158" s="70" t="n">
        <f aca="false">F158/D158</f>
        <v>0</v>
      </c>
      <c r="I158" s="80"/>
      <c r="J158" s="71" t="n">
        <f aca="false">I158*E158</f>
        <v>0</v>
      </c>
      <c r="K158" s="70" t="n">
        <f aca="false">I158/D158</f>
        <v>0</v>
      </c>
      <c r="L158" s="72" t="n">
        <f aca="false">F158+I158</f>
        <v>0</v>
      </c>
      <c r="M158" s="73" t="n">
        <f aca="false">G158+J158</f>
        <v>0</v>
      </c>
      <c r="N158" s="74" t="n">
        <f aca="false">H158+K158</f>
        <v>0</v>
      </c>
      <c r="O158" s="40"/>
      <c r="P158" s="1"/>
      <c r="XFA158" s="0"/>
      <c r="XFB158" s="0"/>
      <c r="XFC158" s="0"/>
      <c r="XFD158" s="0"/>
    </row>
    <row r="159" s="41" customFormat="true" ht="35.05" hidden="false" customHeight="false" outlineLevel="0" collapsed="false">
      <c r="A159" s="32" t="s">
        <v>315</v>
      </c>
      <c r="B159" s="33" t="s">
        <v>316</v>
      </c>
      <c r="C159" s="34" t="s">
        <v>46</v>
      </c>
      <c r="D159" s="35" t="n">
        <v>786.45</v>
      </c>
      <c r="E159" s="36" t="n">
        <v>49.622466</v>
      </c>
      <c r="F159" s="68" t="n">
        <v>0</v>
      </c>
      <c r="G159" s="69" t="n">
        <f aca="false">F159*E159</f>
        <v>0</v>
      </c>
      <c r="H159" s="70" t="n">
        <f aca="false">F159/D159</f>
        <v>0</v>
      </c>
      <c r="I159" s="80"/>
      <c r="J159" s="71" t="n">
        <f aca="false">I159*E159</f>
        <v>0</v>
      </c>
      <c r="K159" s="70" t="n">
        <f aca="false">I159/D159</f>
        <v>0</v>
      </c>
      <c r="L159" s="72" t="n">
        <f aca="false">F159+I159</f>
        <v>0</v>
      </c>
      <c r="M159" s="73" t="n">
        <f aca="false">G159+J159</f>
        <v>0</v>
      </c>
      <c r="N159" s="74" t="n">
        <f aca="false">H159+K159</f>
        <v>0</v>
      </c>
      <c r="O159" s="40"/>
      <c r="P159" s="1"/>
      <c r="XFA159" s="0"/>
      <c r="XFB159" s="0"/>
      <c r="XFC159" s="0"/>
      <c r="XFD159" s="0"/>
    </row>
    <row r="160" s="41" customFormat="true" ht="23.85" hidden="false" customHeight="false" outlineLevel="0" collapsed="false">
      <c r="A160" s="32" t="s">
        <v>317</v>
      </c>
      <c r="B160" s="33" t="s">
        <v>318</v>
      </c>
      <c r="C160" s="34" t="s">
        <v>96</v>
      </c>
      <c r="D160" s="35" t="n">
        <v>10.2</v>
      </c>
      <c r="E160" s="36" t="n">
        <v>121.812222</v>
      </c>
      <c r="F160" s="68" t="n">
        <v>0</v>
      </c>
      <c r="G160" s="69" t="n">
        <f aca="false">F160*E160</f>
        <v>0</v>
      </c>
      <c r="H160" s="70" t="n">
        <f aca="false">F160/D160</f>
        <v>0</v>
      </c>
      <c r="I160" s="80"/>
      <c r="J160" s="71" t="n">
        <f aca="false">I160*E160</f>
        <v>0</v>
      </c>
      <c r="K160" s="70" t="n">
        <f aca="false">I160/D160</f>
        <v>0</v>
      </c>
      <c r="L160" s="72" t="n">
        <f aca="false">F160+I160</f>
        <v>0</v>
      </c>
      <c r="M160" s="73" t="n">
        <f aca="false">G160+J160</f>
        <v>0</v>
      </c>
      <c r="N160" s="74" t="n">
        <f aca="false">H160+K160</f>
        <v>0</v>
      </c>
      <c r="O160" s="40"/>
      <c r="P160" s="1"/>
      <c r="XFA160" s="0"/>
      <c r="XFB160" s="0"/>
      <c r="XFC160" s="0"/>
      <c r="XFD160" s="0"/>
    </row>
    <row r="161" s="41" customFormat="true" ht="23.85" hidden="false" customHeight="false" outlineLevel="0" collapsed="false">
      <c r="A161" s="32" t="s">
        <v>319</v>
      </c>
      <c r="B161" s="33" t="s">
        <v>320</v>
      </c>
      <c r="C161" s="34" t="s">
        <v>31</v>
      </c>
      <c r="D161" s="35" t="n">
        <v>126.54</v>
      </c>
      <c r="E161" s="36" t="n">
        <v>662.007936</v>
      </c>
      <c r="F161" s="68" t="n">
        <v>0</v>
      </c>
      <c r="G161" s="69" t="n">
        <f aca="false">F161*E161</f>
        <v>0</v>
      </c>
      <c r="H161" s="70" t="n">
        <f aca="false">F161/D161</f>
        <v>0</v>
      </c>
      <c r="I161" s="80"/>
      <c r="J161" s="71" t="n">
        <f aca="false">I161*E161</f>
        <v>0</v>
      </c>
      <c r="K161" s="70" t="n">
        <f aca="false">I161/D161</f>
        <v>0</v>
      </c>
      <c r="L161" s="72" t="n">
        <f aca="false">F161+I161</f>
        <v>0</v>
      </c>
      <c r="M161" s="73" t="n">
        <f aca="false">G161+J161</f>
        <v>0</v>
      </c>
      <c r="N161" s="74" t="n">
        <f aca="false">H161+K161</f>
        <v>0</v>
      </c>
      <c r="O161" s="40"/>
      <c r="P161" s="1"/>
      <c r="XFA161" s="0"/>
      <c r="XFB161" s="0"/>
      <c r="XFC161" s="0"/>
      <c r="XFD161" s="0"/>
    </row>
    <row r="162" s="41" customFormat="true" ht="13.8" hidden="false" customHeight="false" outlineLevel="0" collapsed="false">
      <c r="A162" s="47" t="n">
        <v>14</v>
      </c>
      <c r="B162" s="75" t="s">
        <v>321</v>
      </c>
      <c r="C162" s="49"/>
      <c r="D162" s="50"/>
      <c r="E162" s="51"/>
      <c r="F162" s="52"/>
      <c r="G162" s="53"/>
      <c r="H162" s="54"/>
      <c r="I162" s="50"/>
      <c r="J162" s="55" t="n">
        <f aca="false">SUM(J164:J231)</f>
        <v>96.51</v>
      </c>
      <c r="K162" s="54"/>
      <c r="L162" s="53"/>
      <c r="M162" s="53"/>
      <c r="N162" s="54"/>
      <c r="O162" s="40"/>
      <c r="P162" s="1"/>
      <c r="XFA162" s="0"/>
      <c r="XFB162" s="0"/>
      <c r="XFC162" s="0"/>
      <c r="XFD162" s="0"/>
    </row>
    <row r="163" s="41" customFormat="true" ht="15" hidden="false" customHeight="false" outlineLevel="0" collapsed="false">
      <c r="A163" s="76" t="s">
        <v>322</v>
      </c>
      <c r="B163" s="78" t="s">
        <v>323</v>
      </c>
      <c r="C163" s="58"/>
      <c r="D163" s="59"/>
      <c r="E163" s="60"/>
      <c r="F163" s="61"/>
      <c r="G163" s="62"/>
      <c r="H163" s="63"/>
      <c r="I163" s="79"/>
      <c r="J163" s="62"/>
      <c r="K163" s="63"/>
      <c r="L163" s="65"/>
      <c r="M163" s="65"/>
      <c r="N163" s="66"/>
      <c r="O163" s="40"/>
      <c r="P163" s="1"/>
      <c r="XFA163" s="0"/>
      <c r="XFB163" s="0"/>
      <c r="XFC163" s="0"/>
      <c r="XFD163" s="0"/>
    </row>
    <row r="164" s="41" customFormat="true" ht="46.25" hidden="false" customHeight="false" outlineLevel="0" collapsed="false">
      <c r="A164" s="32" t="s">
        <v>324</v>
      </c>
      <c r="B164" s="33" t="s">
        <v>325</v>
      </c>
      <c r="C164" s="34" t="s">
        <v>57</v>
      </c>
      <c r="D164" s="35" t="n">
        <v>1</v>
      </c>
      <c r="E164" s="36" t="n">
        <v>586.98</v>
      </c>
      <c r="F164" s="68" t="n">
        <v>0</v>
      </c>
      <c r="G164" s="69" t="n">
        <f aca="false">F164*E164</f>
        <v>0</v>
      </c>
      <c r="H164" s="70" t="n">
        <f aca="false">F164/D164</f>
        <v>0</v>
      </c>
      <c r="I164" s="80"/>
      <c r="J164" s="71" t="n">
        <f aca="false">I164*E164</f>
        <v>0</v>
      </c>
      <c r="K164" s="70" t="n">
        <f aca="false">I164/D164</f>
        <v>0</v>
      </c>
      <c r="L164" s="72" t="n">
        <f aca="false">F164+I164</f>
        <v>0</v>
      </c>
      <c r="M164" s="73" t="n">
        <f aca="false">G164+J164</f>
        <v>0</v>
      </c>
      <c r="N164" s="74" t="n">
        <f aca="false">H164+K164</f>
        <v>0</v>
      </c>
      <c r="O164" s="40"/>
      <c r="P164" s="1"/>
      <c r="XFA164" s="0"/>
      <c r="XFB164" s="0"/>
      <c r="XFC164" s="0"/>
      <c r="XFD164" s="0"/>
    </row>
    <row r="165" s="41" customFormat="true" ht="15" hidden="false" customHeight="false" outlineLevel="0" collapsed="false">
      <c r="A165" s="76" t="s">
        <v>326</v>
      </c>
      <c r="B165" s="78" t="s">
        <v>327</v>
      </c>
      <c r="C165" s="58"/>
      <c r="D165" s="59"/>
      <c r="E165" s="60"/>
      <c r="F165" s="61"/>
      <c r="G165" s="62"/>
      <c r="H165" s="63"/>
      <c r="I165" s="79"/>
      <c r="J165" s="62"/>
      <c r="K165" s="63"/>
      <c r="L165" s="65"/>
      <c r="M165" s="65"/>
      <c r="N165" s="66"/>
      <c r="O165" s="40"/>
      <c r="P165" s="1"/>
      <c r="XFA165" s="0"/>
      <c r="XFB165" s="0"/>
      <c r="XFC165" s="0"/>
      <c r="XFD165" s="0"/>
    </row>
    <row r="166" s="41" customFormat="true" ht="13.8" hidden="false" customHeight="false" outlineLevel="0" collapsed="false">
      <c r="A166" s="32" t="s">
        <v>328</v>
      </c>
      <c r="B166" s="33" t="s">
        <v>329</v>
      </c>
      <c r="C166" s="34" t="s">
        <v>330</v>
      </c>
      <c r="D166" s="35" t="n">
        <v>6</v>
      </c>
      <c r="E166" s="36" t="n">
        <v>107.3</v>
      </c>
      <c r="F166" s="68" t="n">
        <v>0</v>
      </c>
      <c r="G166" s="69" t="n">
        <f aca="false">F166*E166</f>
        <v>0</v>
      </c>
      <c r="H166" s="70" t="n">
        <f aca="false">F166/D166</f>
        <v>0</v>
      </c>
      <c r="I166" s="80"/>
      <c r="J166" s="71" t="n">
        <f aca="false">I166*E166</f>
        <v>0</v>
      </c>
      <c r="K166" s="70" t="n">
        <f aca="false">I166/D166</f>
        <v>0</v>
      </c>
      <c r="L166" s="72" t="n">
        <f aca="false">F166+I166</f>
        <v>0</v>
      </c>
      <c r="M166" s="73" t="n">
        <f aca="false">G166+J166</f>
        <v>0</v>
      </c>
      <c r="N166" s="74" t="n">
        <f aca="false">H166+K166</f>
        <v>0</v>
      </c>
      <c r="O166" s="40"/>
      <c r="P166" s="1"/>
      <c r="XFA166" s="0"/>
      <c r="XFB166" s="0"/>
      <c r="XFC166" s="0"/>
      <c r="XFD166" s="0"/>
    </row>
    <row r="167" s="41" customFormat="true" ht="13.8" hidden="false" customHeight="false" outlineLevel="0" collapsed="false">
      <c r="A167" s="32" t="s">
        <v>331</v>
      </c>
      <c r="B167" s="33" t="s">
        <v>332</v>
      </c>
      <c r="C167" s="34" t="s">
        <v>93</v>
      </c>
      <c r="D167" s="35" t="n">
        <v>6</v>
      </c>
      <c r="E167" s="36" t="n">
        <v>89.15</v>
      </c>
      <c r="F167" s="68" t="n">
        <v>0</v>
      </c>
      <c r="G167" s="69" t="n">
        <f aca="false">F167*E167</f>
        <v>0</v>
      </c>
      <c r="H167" s="70" t="n">
        <f aca="false">F167/D167</f>
        <v>0</v>
      </c>
      <c r="I167" s="80"/>
      <c r="J167" s="71" t="n">
        <f aca="false">I167*E167</f>
        <v>0</v>
      </c>
      <c r="K167" s="70" t="n">
        <f aca="false">I167/D167</f>
        <v>0</v>
      </c>
      <c r="L167" s="72" t="n">
        <f aca="false">F167+I167</f>
        <v>0</v>
      </c>
      <c r="M167" s="73" t="n">
        <f aca="false">G167+J167</f>
        <v>0</v>
      </c>
      <c r="N167" s="74" t="n">
        <f aca="false">H167+K167</f>
        <v>0</v>
      </c>
      <c r="O167" s="40"/>
      <c r="P167" s="1"/>
      <c r="XFA167" s="0"/>
      <c r="XFB167" s="0"/>
      <c r="XFC167" s="0"/>
      <c r="XFD167" s="0"/>
    </row>
    <row r="168" s="41" customFormat="true" ht="35.05" hidden="false" customHeight="false" outlineLevel="0" collapsed="false">
      <c r="A168" s="32" t="s">
        <v>333</v>
      </c>
      <c r="B168" s="33" t="s">
        <v>334</v>
      </c>
      <c r="C168" s="34" t="s">
        <v>46</v>
      </c>
      <c r="D168" s="35" t="n">
        <v>4.2</v>
      </c>
      <c r="E168" s="36" t="n">
        <v>257.828571428571</v>
      </c>
      <c r="F168" s="68" t="n">
        <v>0</v>
      </c>
      <c r="G168" s="69" t="n">
        <f aca="false">F168*E168</f>
        <v>0</v>
      </c>
      <c r="H168" s="70" t="n">
        <f aca="false">F168/D168</f>
        <v>0</v>
      </c>
      <c r="I168" s="80"/>
      <c r="J168" s="71" t="n">
        <f aca="false">I168*E168</f>
        <v>0</v>
      </c>
      <c r="K168" s="70" t="n">
        <f aca="false">I168/D168</f>
        <v>0</v>
      </c>
      <c r="L168" s="72" t="n">
        <f aca="false">F168+I168</f>
        <v>0</v>
      </c>
      <c r="M168" s="73" t="n">
        <f aca="false">G168+J168</f>
        <v>0</v>
      </c>
      <c r="N168" s="74" t="n">
        <f aca="false">H168+K168</f>
        <v>0</v>
      </c>
      <c r="O168" s="40"/>
      <c r="P168" s="1"/>
      <c r="XFA168" s="0"/>
      <c r="XFB168" s="0"/>
      <c r="XFC168" s="0"/>
      <c r="XFD168" s="0"/>
    </row>
    <row r="169" s="41" customFormat="true" ht="23.85" hidden="false" customHeight="false" outlineLevel="0" collapsed="false">
      <c r="A169" s="32" t="s">
        <v>335</v>
      </c>
      <c r="B169" s="33" t="s">
        <v>336</v>
      </c>
      <c r="C169" s="34" t="s">
        <v>337</v>
      </c>
      <c r="D169" s="35" t="n">
        <v>2</v>
      </c>
      <c r="E169" s="36" t="n">
        <v>96.51</v>
      </c>
      <c r="F169" s="68" t="n">
        <v>0</v>
      </c>
      <c r="G169" s="69" t="n">
        <f aca="false">F169*E169</f>
        <v>0</v>
      </c>
      <c r="H169" s="70" t="n">
        <f aca="false">F169/D169</f>
        <v>0</v>
      </c>
      <c r="I169" s="80" t="n">
        <v>1</v>
      </c>
      <c r="J169" s="71" t="n">
        <f aca="false">I169*E169</f>
        <v>96.51</v>
      </c>
      <c r="K169" s="70" t="n">
        <f aca="false">I169/D169</f>
        <v>0.5</v>
      </c>
      <c r="L169" s="72" t="n">
        <f aca="false">F169+I169</f>
        <v>1</v>
      </c>
      <c r="M169" s="73" t="n">
        <f aca="false">G169+J169</f>
        <v>96.51</v>
      </c>
      <c r="N169" s="74" t="n">
        <f aca="false">H169+K169</f>
        <v>0.5</v>
      </c>
      <c r="O169" s="40"/>
      <c r="P169" s="1"/>
      <c r="XFA169" s="0"/>
      <c r="XFB169" s="0"/>
      <c r="XFC169" s="0"/>
      <c r="XFD169" s="0"/>
    </row>
    <row r="170" s="41" customFormat="true" ht="15" hidden="false" customHeight="false" outlineLevel="0" collapsed="false">
      <c r="A170" s="76" t="s">
        <v>338</v>
      </c>
      <c r="B170" s="78" t="s">
        <v>339</v>
      </c>
      <c r="C170" s="58"/>
      <c r="D170" s="59"/>
      <c r="E170" s="60"/>
      <c r="F170" s="61"/>
      <c r="G170" s="62"/>
      <c r="H170" s="63"/>
      <c r="I170" s="79"/>
      <c r="J170" s="62"/>
      <c r="K170" s="63"/>
      <c r="L170" s="65"/>
      <c r="M170" s="65"/>
      <c r="N170" s="66"/>
      <c r="O170" s="40"/>
      <c r="P170" s="1"/>
      <c r="XFA170" s="0"/>
      <c r="XFB170" s="0"/>
      <c r="XFC170" s="0"/>
      <c r="XFD170" s="0"/>
    </row>
    <row r="171" s="41" customFormat="true" ht="23.85" hidden="false" customHeight="false" outlineLevel="0" collapsed="false">
      <c r="A171" s="32" t="s">
        <v>340</v>
      </c>
      <c r="B171" s="33" t="s">
        <v>341</v>
      </c>
      <c r="C171" s="34" t="s">
        <v>46</v>
      </c>
      <c r="D171" s="35" t="n">
        <v>14</v>
      </c>
      <c r="E171" s="36" t="n">
        <v>78.4</v>
      </c>
      <c r="F171" s="68" t="n">
        <v>0</v>
      </c>
      <c r="G171" s="69" t="n">
        <f aca="false">F171*E171</f>
        <v>0</v>
      </c>
      <c r="H171" s="70" t="n">
        <f aca="false">F171/D171</f>
        <v>0</v>
      </c>
      <c r="I171" s="80"/>
      <c r="J171" s="71" t="n">
        <f aca="false">I171*E171</f>
        <v>0</v>
      </c>
      <c r="K171" s="70" t="n">
        <f aca="false">I171/D171</f>
        <v>0</v>
      </c>
      <c r="L171" s="72" t="n">
        <f aca="false">F171+I171</f>
        <v>0</v>
      </c>
      <c r="M171" s="73" t="n">
        <f aca="false">G171+J171</f>
        <v>0</v>
      </c>
      <c r="N171" s="74" t="n">
        <f aca="false">H171+K171</f>
        <v>0</v>
      </c>
      <c r="O171" s="40"/>
      <c r="P171" s="1"/>
      <c r="XFA171" s="0"/>
      <c r="XFB171" s="0"/>
      <c r="XFC171" s="0"/>
      <c r="XFD171" s="0"/>
    </row>
    <row r="172" s="41" customFormat="true" ht="23.85" hidden="false" customHeight="false" outlineLevel="0" collapsed="false">
      <c r="A172" s="32" t="s">
        <v>342</v>
      </c>
      <c r="B172" s="33" t="s">
        <v>343</v>
      </c>
      <c r="C172" s="34" t="s">
        <v>46</v>
      </c>
      <c r="D172" s="35" t="n">
        <v>9.1</v>
      </c>
      <c r="E172" s="36" t="n">
        <v>135.31978021978</v>
      </c>
      <c r="F172" s="68" t="n">
        <v>0</v>
      </c>
      <c r="G172" s="69" t="n">
        <f aca="false">F172*E172</f>
        <v>0</v>
      </c>
      <c r="H172" s="70" t="n">
        <f aca="false">F172/D172</f>
        <v>0</v>
      </c>
      <c r="I172" s="80"/>
      <c r="J172" s="71" t="n">
        <f aca="false">I172*E172</f>
        <v>0</v>
      </c>
      <c r="K172" s="70" t="n">
        <f aca="false">I172/D172</f>
        <v>0</v>
      </c>
      <c r="L172" s="72" t="n">
        <f aca="false">F172+I172</f>
        <v>0</v>
      </c>
      <c r="M172" s="73" t="n">
        <f aca="false">G172+J172</f>
        <v>0</v>
      </c>
      <c r="N172" s="74" t="n">
        <f aca="false">H172+K172</f>
        <v>0</v>
      </c>
      <c r="O172" s="40"/>
      <c r="P172" s="1"/>
      <c r="XFA172" s="0"/>
      <c r="XFB172" s="0"/>
      <c r="XFC172" s="0"/>
      <c r="XFD172" s="0"/>
    </row>
    <row r="173" s="41" customFormat="true" ht="23.85" hidden="false" customHeight="false" outlineLevel="0" collapsed="false">
      <c r="A173" s="76" t="s">
        <v>344</v>
      </c>
      <c r="B173" s="78" t="s">
        <v>345</v>
      </c>
      <c r="C173" s="58"/>
      <c r="D173" s="59"/>
      <c r="E173" s="60"/>
      <c r="F173" s="61"/>
      <c r="G173" s="62"/>
      <c r="H173" s="63"/>
      <c r="I173" s="79"/>
      <c r="J173" s="62"/>
      <c r="K173" s="63"/>
      <c r="L173" s="65"/>
      <c r="M173" s="65"/>
      <c r="N173" s="66"/>
      <c r="O173" s="40"/>
      <c r="P173" s="1"/>
      <c r="XFA173" s="0"/>
      <c r="XFB173" s="0"/>
      <c r="XFC173" s="0"/>
      <c r="XFD173" s="0"/>
    </row>
    <row r="174" s="41" customFormat="true" ht="46.25" hidden="false" customHeight="false" outlineLevel="0" collapsed="false">
      <c r="A174" s="32" t="s">
        <v>346</v>
      </c>
      <c r="B174" s="33" t="s">
        <v>347</v>
      </c>
      <c r="C174" s="34" t="s">
        <v>57</v>
      </c>
      <c r="D174" s="35" t="n">
        <v>4</v>
      </c>
      <c r="E174" s="36" t="n">
        <v>961.71</v>
      </c>
      <c r="F174" s="68" t="n">
        <v>0</v>
      </c>
      <c r="G174" s="69" t="n">
        <f aca="false">F174*E174</f>
        <v>0</v>
      </c>
      <c r="H174" s="70" t="n">
        <f aca="false">F174/D174</f>
        <v>0</v>
      </c>
      <c r="I174" s="80"/>
      <c r="J174" s="71" t="n">
        <f aca="false">I174*E174</f>
        <v>0</v>
      </c>
      <c r="K174" s="70" t="n">
        <f aca="false">I174/D174</f>
        <v>0</v>
      </c>
      <c r="L174" s="72" t="n">
        <f aca="false">F174+I174</f>
        <v>0</v>
      </c>
      <c r="M174" s="73" t="n">
        <f aca="false">G174+J174</f>
        <v>0</v>
      </c>
      <c r="N174" s="74" t="n">
        <f aca="false">H174+K174</f>
        <v>0</v>
      </c>
      <c r="O174" s="40"/>
      <c r="P174" s="1"/>
      <c r="XFA174" s="0"/>
      <c r="XFB174" s="0"/>
      <c r="XFC174" s="0"/>
      <c r="XFD174" s="0"/>
    </row>
    <row r="175" s="41" customFormat="true" ht="46.25" hidden="false" customHeight="false" outlineLevel="0" collapsed="false">
      <c r="A175" s="32" t="s">
        <v>348</v>
      </c>
      <c r="B175" s="33" t="s">
        <v>349</v>
      </c>
      <c r="C175" s="34" t="s">
        <v>57</v>
      </c>
      <c r="D175" s="35" t="n">
        <v>2</v>
      </c>
      <c r="E175" s="36" t="n">
        <v>952.3</v>
      </c>
      <c r="F175" s="68" t="n">
        <v>0</v>
      </c>
      <c r="G175" s="69" t="n">
        <f aca="false">F175*E175</f>
        <v>0</v>
      </c>
      <c r="H175" s="70" t="n">
        <f aca="false">F175/D175</f>
        <v>0</v>
      </c>
      <c r="I175" s="80"/>
      <c r="J175" s="71" t="n">
        <f aca="false">I175*E175</f>
        <v>0</v>
      </c>
      <c r="K175" s="70" t="n">
        <f aca="false">I175/D175</f>
        <v>0</v>
      </c>
      <c r="L175" s="72" t="n">
        <f aca="false">F175+I175</f>
        <v>0</v>
      </c>
      <c r="M175" s="73" t="n">
        <f aca="false">G175+J175</f>
        <v>0</v>
      </c>
      <c r="N175" s="74" t="n">
        <f aca="false">H175+K175</f>
        <v>0</v>
      </c>
      <c r="O175" s="40"/>
      <c r="P175" s="1"/>
      <c r="XFA175" s="0"/>
      <c r="XFB175" s="0"/>
      <c r="XFC175" s="0"/>
      <c r="XFD175" s="0"/>
    </row>
    <row r="176" s="41" customFormat="true" ht="46.25" hidden="false" customHeight="false" outlineLevel="0" collapsed="false">
      <c r="A176" s="32" t="s">
        <v>350</v>
      </c>
      <c r="B176" s="33" t="s">
        <v>351</v>
      </c>
      <c r="C176" s="34" t="s">
        <v>57</v>
      </c>
      <c r="D176" s="35" t="n">
        <v>2</v>
      </c>
      <c r="E176" s="36" t="n">
        <v>1010.89</v>
      </c>
      <c r="F176" s="68" t="n">
        <v>0</v>
      </c>
      <c r="G176" s="69" t="n">
        <f aca="false">F176*E176</f>
        <v>0</v>
      </c>
      <c r="H176" s="70" t="n">
        <f aca="false">F176/D176</f>
        <v>0</v>
      </c>
      <c r="I176" s="80"/>
      <c r="J176" s="71" t="n">
        <f aca="false">I176*E176</f>
        <v>0</v>
      </c>
      <c r="K176" s="70" t="n">
        <f aca="false">I176/D176</f>
        <v>0</v>
      </c>
      <c r="L176" s="72" t="n">
        <f aca="false">F176+I176</f>
        <v>0</v>
      </c>
      <c r="M176" s="73" t="n">
        <f aca="false">G176+J176</f>
        <v>0</v>
      </c>
      <c r="N176" s="74" t="n">
        <f aca="false">H176+K176</f>
        <v>0</v>
      </c>
      <c r="O176" s="40"/>
      <c r="P176" s="1"/>
      <c r="XFA176" s="0"/>
      <c r="XFB176" s="0"/>
      <c r="XFC176" s="0"/>
      <c r="XFD176" s="0"/>
    </row>
    <row r="177" s="41" customFormat="true" ht="15" hidden="false" customHeight="false" outlineLevel="0" collapsed="false">
      <c r="A177" s="76" t="s">
        <v>352</v>
      </c>
      <c r="B177" s="78" t="s">
        <v>353</v>
      </c>
      <c r="C177" s="58"/>
      <c r="D177" s="59"/>
      <c r="E177" s="60"/>
      <c r="F177" s="61"/>
      <c r="G177" s="62"/>
      <c r="H177" s="63"/>
      <c r="I177" s="79"/>
      <c r="J177" s="62"/>
      <c r="K177" s="63"/>
      <c r="L177" s="65"/>
      <c r="M177" s="65"/>
      <c r="N177" s="66"/>
      <c r="O177" s="40"/>
      <c r="P177" s="1"/>
      <c r="XFA177" s="0"/>
      <c r="XFB177" s="0"/>
      <c r="XFC177" s="0"/>
      <c r="XFD177" s="0"/>
    </row>
    <row r="178" s="41" customFormat="true" ht="13.8" hidden="false" customHeight="false" outlineLevel="0" collapsed="false">
      <c r="A178" s="32" t="s">
        <v>354</v>
      </c>
      <c r="B178" s="33" t="s">
        <v>355</v>
      </c>
      <c r="C178" s="34" t="s">
        <v>46</v>
      </c>
      <c r="D178" s="35" t="n">
        <v>4.4</v>
      </c>
      <c r="E178" s="36" t="n">
        <v>151.459090909091</v>
      </c>
      <c r="F178" s="68" t="n">
        <v>0</v>
      </c>
      <c r="G178" s="69" t="n">
        <f aca="false">F178*E178</f>
        <v>0</v>
      </c>
      <c r="H178" s="70" t="n">
        <f aca="false">F178/D178</f>
        <v>0</v>
      </c>
      <c r="I178" s="80"/>
      <c r="J178" s="71" t="n">
        <f aca="false">I178*E178</f>
        <v>0</v>
      </c>
      <c r="K178" s="70" t="n">
        <f aca="false">I178/D178</f>
        <v>0</v>
      </c>
      <c r="L178" s="72" t="n">
        <f aca="false">F178+I178</f>
        <v>0</v>
      </c>
      <c r="M178" s="73" t="n">
        <f aca="false">G178+J178</f>
        <v>0</v>
      </c>
      <c r="N178" s="74" t="n">
        <f aca="false">H178+K178</f>
        <v>0</v>
      </c>
      <c r="O178" s="40"/>
      <c r="P178" s="1"/>
      <c r="XFA178" s="0"/>
      <c r="XFB178" s="0"/>
      <c r="XFC178" s="0"/>
      <c r="XFD178" s="0"/>
    </row>
    <row r="179" s="41" customFormat="true" ht="15" hidden="false" customHeight="false" outlineLevel="0" collapsed="false">
      <c r="A179" s="76" t="s">
        <v>356</v>
      </c>
      <c r="B179" s="78" t="s">
        <v>357</v>
      </c>
      <c r="C179" s="58"/>
      <c r="D179" s="59"/>
      <c r="E179" s="60"/>
      <c r="F179" s="61"/>
      <c r="G179" s="62"/>
      <c r="H179" s="63"/>
      <c r="I179" s="79"/>
      <c r="J179" s="62"/>
      <c r="K179" s="63"/>
      <c r="L179" s="65"/>
      <c r="M179" s="65"/>
      <c r="N179" s="66"/>
      <c r="O179" s="40"/>
      <c r="P179" s="1"/>
      <c r="XFA179" s="0"/>
      <c r="XFB179" s="0"/>
      <c r="XFC179" s="0"/>
      <c r="XFD179" s="0"/>
    </row>
    <row r="180" s="41" customFormat="true" ht="23.85" hidden="false" customHeight="false" outlineLevel="0" collapsed="false">
      <c r="A180" s="32" t="s">
        <v>358</v>
      </c>
      <c r="B180" s="33" t="s">
        <v>359</v>
      </c>
      <c r="C180" s="34" t="s">
        <v>46</v>
      </c>
      <c r="D180" s="35" t="n">
        <v>50.5</v>
      </c>
      <c r="E180" s="36" t="n">
        <v>25.469900990099</v>
      </c>
      <c r="F180" s="68" t="n">
        <v>0</v>
      </c>
      <c r="G180" s="69" t="n">
        <f aca="false">F180*E180</f>
        <v>0</v>
      </c>
      <c r="H180" s="70" t="n">
        <f aca="false">F180/D180</f>
        <v>0</v>
      </c>
      <c r="I180" s="80"/>
      <c r="J180" s="71" t="n">
        <f aca="false">I180*E180</f>
        <v>0</v>
      </c>
      <c r="K180" s="70" t="n">
        <f aca="false">I180/D180</f>
        <v>0</v>
      </c>
      <c r="L180" s="72" t="n">
        <f aca="false">F180+I180</f>
        <v>0</v>
      </c>
      <c r="M180" s="73" t="n">
        <f aca="false">G180+J180</f>
        <v>0</v>
      </c>
      <c r="N180" s="74" t="n">
        <f aca="false">H180+K180</f>
        <v>0</v>
      </c>
      <c r="O180" s="40"/>
      <c r="P180" s="1"/>
      <c r="XFA180" s="0"/>
      <c r="XFB180" s="0"/>
      <c r="XFC180" s="0"/>
      <c r="XFD180" s="0"/>
    </row>
    <row r="181" s="41" customFormat="true" ht="23.85" hidden="false" customHeight="false" outlineLevel="0" collapsed="false">
      <c r="A181" s="32" t="s">
        <v>360</v>
      </c>
      <c r="B181" s="33" t="s">
        <v>361</v>
      </c>
      <c r="C181" s="34" t="s">
        <v>46</v>
      </c>
      <c r="D181" s="35" t="n">
        <v>260.2</v>
      </c>
      <c r="E181" s="36" t="n">
        <v>29.2399692544197</v>
      </c>
      <c r="F181" s="68" t="n">
        <v>0</v>
      </c>
      <c r="G181" s="69" t="n">
        <f aca="false">F181*E181</f>
        <v>0</v>
      </c>
      <c r="H181" s="70" t="n">
        <f aca="false">F181/D181</f>
        <v>0</v>
      </c>
      <c r="I181" s="80"/>
      <c r="J181" s="71" t="n">
        <f aca="false">I181*E181</f>
        <v>0</v>
      </c>
      <c r="K181" s="70" t="n">
        <f aca="false">I181/D181</f>
        <v>0</v>
      </c>
      <c r="L181" s="72" t="n">
        <f aca="false">F181+I181</f>
        <v>0</v>
      </c>
      <c r="M181" s="73" t="n">
        <f aca="false">G181+J181</f>
        <v>0</v>
      </c>
      <c r="N181" s="74" t="n">
        <f aca="false">H181+K181</f>
        <v>0</v>
      </c>
      <c r="O181" s="40"/>
      <c r="P181" s="1"/>
      <c r="XFA181" s="0"/>
      <c r="XFB181" s="0"/>
      <c r="XFC181" s="0"/>
      <c r="XFD181" s="0"/>
    </row>
    <row r="182" s="41" customFormat="true" ht="23.85" hidden="false" customHeight="false" outlineLevel="0" collapsed="false">
      <c r="A182" s="32" t="s">
        <v>362</v>
      </c>
      <c r="B182" s="33" t="s">
        <v>363</v>
      </c>
      <c r="C182" s="34" t="s">
        <v>46</v>
      </c>
      <c r="D182" s="35" t="n">
        <v>0.4</v>
      </c>
      <c r="E182" s="36" t="n">
        <v>40.775</v>
      </c>
      <c r="F182" s="68" t="n">
        <v>0</v>
      </c>
      <c r="G182" s="69" t="n">
        <f aca="false">F182*E182</f>
        <v>0</v>
      </c>
      <c r="H182" s="70" t="n">
        <f aca="false">F182/D182</f>
        <v>0</v>
      </c>
      <c r="I182" s="80"/>
      <c r="J182" s="71" t="n">
        <f aca="false">I182*E182</f>
        <v>0</v>
      </c>
      <c r="K182" s="70" t="n">
        <f aca="false">I182/D182</f>
        <v>0</v>
      </c>
      <c r="L182" s="72" t="n">
        <f aca="false">F182+I182</f>
        <v>0</v>
      </c>
      <c r="M182" s="73" t="n">
        <f aca="false">G182+J182</f>
        <v>0</v>
      </c>
      <c r="N182" s="74" t="n">
        <f aca="false">H182+K182</f>
        <v>0</v>
      </c>
      <c r="O182" s="40"/>
      <c r="P182" s="1"/>
      <c r="XFA182" s="0"/>
      <c r="XFB182" s="0"/>
      <c r="XFC182" s="0"/>
      <c r="XFD182" s="0"/>
    </row>
    <row r="183" s="41" customFormat="true" ht="23.85" hidden="false" customHeight="false" outlineLevel="0" collapsed="false">
      <c r="A183" s="32" t="s">
        <v>364</v>
      </c>
      <c r="B183" s="33" t="s">
        <v>365</v>
      </c>
      <c r="C183" s="34" t="s">
        <v>46</v>
      </c>
      <c r="D183" s="35" t="n">
        <v>136.4</v>
      </c>
      <c r="E183" s="36" t="n">
        <v>61.1</v>
      </c>
      <c r="F183" s="68" t="n">
        <v>0</v>
      </c>
      <c r="G183" s="69" t="n">
        <f aca="false">F183*E183</f>
        <v>0</v>
      </c>
      <c r="H183" s="70" t="n">
        <f aca="false">F183/D183</f>
        <v>0</v>
      </c>
      <c r="I183" s="80"/>
      <c r="J183" s="71" t="n">
        <f aca="false">I183*E183</f>
        <v>0</v>
      </c>
      <c r="K183" s="70" t="n">
        <f aca="false">I183/D183</f>
        <v>0</v>
      </c>
      <c r="L183" s="72" t="n">
        <f aca="false">F183+I183</f>
        <v>0</v>
      </c>
      <c r="M183" s="73" t="n">
        <f aca="false">G183+J183</f>
        <v>0</v>
      </c>
      <c r="N183" s="74" t="n">
        <f aca="false">H183+K183</f>
        <v>0</v>
      </c>
      <c r="O183" s="40"/>
      <c r="P183" s="1"/>
      <c r="XFA183" s="0"/>
      <c r="XFB183" s="0"/>
      <c r="XFC183" s="0"/>
      <c r="XFD183" s="0"/>
    </row>
    <row r="184" s="41" customFormat="true" ht="15" hidden="false" customHeight="false" outlineLevel="0" collapsed="false">
      <c r="A184" s="76" t="s">
        <v>366</v>
      </c>
      <c r="B184" s="78" t="s">
        <v>367</v>
      </c>
      <c r="C184" s="58"/>
      <c r="D184" s="59"/>
      <c r="E184" s="60"/>
      <c r="F184" s="61"/>
      <c r="G184" s="62"/>
      <c r="H184" s="63"/>
      <c r="I184" s="79"/>
      <c r="J184" s="62"/>
      <c r="K184" s="63"/>
      <c r="L184" s="65"/>
      <c r="M184" s="65"/>
      <c r="N184" s="66"/>
      <c r="O184" s="40"/>
      <c r="P184" s="1"/>
      <c r="XFA184" s="0"/>
      <c r="XFB184" s="0"/>
      <c r="XFC184" s="0"/>
      <c r="XFD184" s="0"/>
    </row>
    <row r="185" s="41" customFormat="true" ht="13.8" hidden="false" customHeight="false" outlineLevel="0" collapsed="false">
      <c r="A185" s="32" t="s">
        <v>368</v>
      </c>
      <c r="B185" s="33" t="s">
        <v>369</v>
      </c>
      <c r="C185" s="34" t="s">
        <v>57</v>
      </c>
      <c r="D185" s="35" t="n">
        <v>1</v>
      </c>
      <c r="E185" s="36" t="n">
        <v>23.26</v>
      </c>
      <c r="F185" s="68" t="n">
        <v>0</v>
      </c>
      <c r="G185" s="69" t="n">
        <f aca="false">F185*E185</f>
        <v>0</v>
      </c>
      <c r="H185" s="70" t="n">
        <f aca="false">F185/D185</f>
        <v>0</v>
      </c>
      <c r="I185" s="80"/>
      <c r="J185" s="71" t="n">
        <f aca="false">I185*E185</f>
        <v>0</v>
      </c>
      <c r="K185" s="70" t="n">
        <f aca="false">I185/D185</f>
        <v>0</v>
      </c>
      <c r="L185" s="72" t="n">
        <f aca="false">F185+I185</f>
        <v>0</v>
      </c>
      <c r="M185" s="73" t="n">
        <f aca="false">G185+J185</f>
        <v>0</v>
      </c>
      <c r="N185" s="74" t="n">
        <f aca="false">H185+K185</f>
        <v>0</v>
      </c>
      <c r="O185" s="40"/>
      <c r="P185" s="1"/>
      <c r="XFA185" s="0"/>
      <c r="XFB185" s="0"/>
      <c r="XFC185" s="0"/>
      <c r="XFD185" s="0"/>
    </row>
    <row r="186" s="41" customFormat="true" ht="13.8" hidden="false" customHeight="false" outlineLevel="0" collapsed="false">
      <c r="A186" s="32" t="s">
        <v>370</v>
      </c>
      <c r="B186" s="33" t="s">
        <v>371</v>
      </c>
      <c r="C186" s="34" t="s">
        <v>57</v>
      </c>
      <c r="D186" s="35" t="n">
        <v>2</v>
      </c>
      <c r="E186" s="36" t="n">
        <v>53.51</v>
      </c>
      <c r="F186" s="68" t="n">
        <v>0</v>
      </c>
      <c r="G186" s="69" t="n">
        <f aca="false">F186*E186</f>
        <v>0</v>
      </c>
      <c r="H186" s="70" t="n">
        <f aca="false">F186/D186</f>
        <v>0</v>
      </c>
      <c r="I186" s="80"/>
      <c r="J186" s="71" t="n">
        <f aca="false">I186*E186</f>
        <v>0</v>
      </c>
      <c r="K186" s="70" t="n">
        <f aca="false">I186/D186</f>
        <v>0</v>
      </c>
      <c r="L186" s="72" t="n">
        <f aca="false">F186+I186</f>
        <v>0</v>
      </c>
      <c r="M186" s="73" t="n">
        <f aca="false">G186+J186</f>
        <v>0</v>
      </c>
      <c r="N186" s="74" t="n">
        <f aca="false">H186+K186</f>
        <v>0</v>
      </c>
      <c r="O186" s="40"/>
      <c r="P186" s="1"/>
      <c r="XFA186" s="0"/>
      <c r="XFB186" s="0"/>
      <c r="XFC186" s="0"/>
      <c r="XFD186" s="0"/>
    </row>
    <row r="187" s="41" customFormat="true" ht="13.8" hidden="false" customHeight="false" outlineLevel="0" collapsed="false">
      <c r="A187" s="32" t="s">
        <v>372</v>
      </c>
      <c r="B187" s="33" t="s">
        <v>371</v>
      </c>
      <c r="C187" s="34" t="s">
        <v>57</v>
      </c>
      <c r="D187" s="35" t="n">
        <v>3</v>
      </c>
      <c r="E187" s="36" t="n">
        <v>27.34</v>
      </c>
      <c r="F187" s="68" t="n">
        <v>0</v>
      </c>
      <c r="G187" s="69" t="n">
        <f aca="false">F187*E187</f>
        <v>0</v>
      </c>
      <c r="H187" s="70" t="n">
        <f aca="false">F187/D187</f>
        <v>0</v>
      </c>
      <c r="I187" s="80"/>
      <c r="J187" s="71" t="n">
        <f aca="false">I187*E187</f>
        <v>0</v>
      </c>
      <c r="K187" s="70" t="n">
        <f aca="false">I187/D187</f>
        <v>0</v>
      </c>
      <c r="L187" s="72" t="n">
        <f aca="false">F187+I187</f>
        <v>0</v>
      </c>
      <c r="M187" s="73" t="n">
        <f aca="false">G187+J187</f>
        <v>0</v>
      </c>
      <c r="N187" s="74" t="n">
        <f aca="false">H187+K187</f>
        <v>0</v>
      </c>
      <c r="O187" s="40"/>
      <c r="P187" s="1"/>
      <c r="XFA187" s="0"/>
      <c r="XFB187" s="0"/>
      <c r="XFC187" s="0"/>
      <c r="XFD187" s="0"/>
    </row>
    <row r="188" s="41" customFormat="true" ht="13.8" hidden="false" customHeight="false" outlineLevel="0" collapsed="false">
      <c r="A188" s="32" t="s">
        <v>373</v>
      </c>
      <c r="B188" s="33" t="s">
        <v>369</v>
      </c>
      <c r="C188" s="34" t="s">
        <v>57</v>
      </c>
      <c r="D188" s="35" t="n">
        <v>2</v>
      </c>
      <c r="E188" s="36" t="n">
        <v>37.46</v>
      </c>
      <c r="F188" s="68" t="n">
        <v>0</v>
      </c>
      <c r="G188" s="69" t="n">
        <f aca="false">F188*E188</f>
        <v>0</v>
      </c>
      <c r="H188" s="70" t="n">
        <f aca="false">F188/D188</f>
        <v>0</v>
      </c>
      <c r="I188" s="80"/>
      <c r="J188" s="71" t="n">
        <f aca="false">I188*E188</f>
        <v>0</v>
      </c>
      <c r="K188" s="70" t="n">
        <f aca="false">I188/D188</f>
        <v>0</v>
      </c>
      <c r="L188" s="72" t="n">
        <f aca="false">F188+I188</f>
        <v>0</v>
      </c>
      <c r="M188" s="73" t="n">
        <f aca="false">G188+J188</f>
        <v>0</v>
      </c>
      <c r="N188" s="74" t="n">
        <f aca="false">H188+K188</f>
        <v>0</v>
      </c>
      <c r="O188" s="40"/>
      <c r="P188" s="1"/>
      <c r="XFA188" s="0"/>
      <c r="XFB188" s="0"/>
      <c r="XFC188" s="0"/>
      <c r="XFD188" s="0"/>
    </row>
    <row r="189" s="41" customFormat="true" ht="15" hidden="false" customHeight="false" outlineLevel="0" collapsed="false">
      <c r="A189" s="76" t="s">
        <v>374</v>
      </c>
      <c r="B189" s="78" t="s">
        <v>375</v>
      </c>
      <c r="C189" s="58"/>
      <c r="D189" s="59"/>
      <c r="E189" s="60"/>
      <c r="F189" s="61"/>
      <c r="G189" s="62"/>
      <c r="H189" s="63"/>
      <c r="I189" s="79"/>
      <c r="J189" s="62"/>
      <c r="K189" s="63"/>
      <c r="L189" s="65"/>
      <c r="M189" s="65"/>
      <c r="N189" s="66"/>
      <c r="O189" s="40"/>
      <c r="P189" s="1"/>
      <c r="XFA189" s="0"/>
      <c r="XFB189" s="0"/>
      <c r="XFC189" s="0"/>
      <c r="XFD189" s="0"/>
    </row>
    <row r="190" s="41" customFormat="true" ht="23.85" hidden="false" customHeight="false" outlineLevel="0" collapsed="false">
      <c r="A190" s="32" t="s">
        <v>376</v>
      </c>
      <c r="B190" s="33" t="s">
        <v>377</v>
      </c>
      <c r="C190" s="34" t="s">
        <v>337</v>
      </c>
      <c r="D190" s="35" t="n">
        <v>5</v>
      </c>
      <c r="E190" s="36" t="n">
        <v>76.08</v>
      </c>
      <c r="F190" s="68" t="n">
        <v>0</v>
      </c>
      <c r="G190" s="69" t="n">
        <f aca="false">F190*E190</f>
        <v>0</v>
      </c>
      <c r="H190" s="70" t="n">
        <f aca="false">F190/D190</f>
        <v>0</v>
      </c>
      <c r="I190" s="80"/>
      <c r="J190" s="71" t="n">
        <f aca="false">I190*E190</f>
        <v>0</v>
      </c>
      <c r="K190" s="70" t="n">
        <f aca="false">I190/D190</f>
        <v>0</v>
      </c>
      <c r="L190" s="72" t="n">
        <f aca="false">F190+I190</f>
        <v>0</v>
      </c>
      <c r="M190" s="73" t="n">
        <f aca="false">G190+J190</f>
        <v>0</v>
      </c>
      <c r="N190" s="74" t="n">
        <f aca="false">H190+K190</f>
        <v>0</v>
      </c>
      <c r="O190" s="40"/>
      <c r="P190" s="1"/>
      <c r="XFA190" s="0"/>
      <c r="XFB190" s="0"/>
      <c r="XFC190" s="0"/>
      <c r="XFD190" s="0"/>
    </row>
    <row r="191" s="41" customFormat="true" ht="15" hidden="false" customHeight="false" outlineLevel="0" collapsed="false">
      <c r="A191" s="76" t="s">
        <v>378</v>
      </c>
      <c r="B191" s="78" t="s">
        <v>379</v>
      </c>
      <c r="C191" s="58"/>
      <c r="D191" s="59"/>
      <c r="E191" s="60"/>
      <c r="F191" s="61"/>
      <c r="G191" s="62"/>
      <c r="H191" s="63"/>
      <c r="I191" s="79"/>
      <c r="J191" s="62"/>
      <c r="K191" s="63"/>
      <c r="L191" s="65"/>
      <c r="M191" s="65"/>
      <c r="N191" s="66"/>
      <c r="O191" s="40"/>
      <c r="P191" s="1"/>
      <c r="XFA191" s="0"/>
      <c r="XFB191" s="0"/>
      <c r="XFC191" s="0"/>
      <c r="XFD191" s="0"/>
    </row>
    <row r="192" s="41" customFormat="true" ht="23.85" hidden="false" customHeight="false" outlineLevel="0" collapsed="false">
      <c r="A192" s="32" t="s">
        <v>380</v>
      </c>
      <c r="B192" s="33" t="s">
        <v>381</v>
      </c>
      <c r="C192" s="34" t="s">
        <v>46</v>
      </c>
      <c r="D192" s="35" t="n">
        <v>24.9</v>
      </c>
      <c r="E192" s="36" t="n">
        <v>43.8397590361446</v>
      </c>
      <c r="F192" s="68" t="n">
        <v>0</v>
      </c>
      <c r="G192" s="69" t="n">
        <f aca="false">F192*E192</f>
        <v>0</v>
      </c>
      <c r="H192" s="70" t="n">
        <f aca="false">F192/D192</f>
        <v>0</v>
      </c>
      <c r="I192" s="80"/>
      <c r="J192" s="71" t="n">
        <f aca="false">I192*E192</f>
        <v>0</v>
      </c>
      <c r="K192" s="70" t="n">
        <f aca="false">I192/D192</f>
        <v>0</v>
      </c>
      <c r="L192" s="72" t="n">
        <f aca="false">F192+I192</f>
        <v>0</v>
      </c>
      <c r="M192" s="73" t="n">
        <f aca="false">G192+J192</f>
        <v>0</v>
      </c>
      <c r="N192" s="74" t="n">
        <f aca="false">H192+K192</f>
        <v>0</v>
      </c>
      <c r="O192" s="40"/>
      <c r="P192" s="1"/>
      <c r="XFA192" s="0"/>
      <c r="XFB192" s="0"/>
      <c r="XFC192" s="0"/>
      <c r="XFD192" s="0"/>
    </row>
    <row r="193" s="41" customFormat="true" ht="23.85" hidden="false" customHeight="false" outlineLevel="0" collapsed="false">
      <c r="A193" s="32" t="s">
        <v>382</v>
      </c>
      <c r="B193" s="33" t="s">
        <v>383</v>
      </c>
      <c r="C193" s="34" t="s">
        <v>46</v>
      </c>
      <c r="D193" s="35" t="n">
        <v>196.3</v>
      </c>
      <c r="E193" s="36" t="n">
        <v>56.5299541518085</v>
      </c>
      <c r="F193" s="68" t="n">
        <v>0</v>
      </c>
      <c r="G193" s="69" t="n">
        <f aca="false">F193*E193</f>
        <v>0</v>
      </c>
      <c r="H193" s="70" t="n">
        <f aca="false">F193/D193</f>
        <v>0</v>
      </c>
      <c r="I193" s="80"/>
      <c r="J193" s="71" t="n">
        <f aca="false">I193*E193</f>
        <v>0</v>
      </c>
      <c r="K193" s="70" t="n">
        <f aca="false">I193/D193</f>
        <v>0</v>
      </c>
      <c r="L193" s="72" t="n">
        <f aca="false">F193+I193</f>
        <v>0</v>
      </c>
      <c r="M193" s="73" t="n">
        <f aca="false">G193+J193</f>
        <v>0</v>
      </c>
      <c r="N193" s="74" t="n">
        <f aca="false">H193+K193</f>
        <v>0</v>
      </c>
      <c r="O193" s="40"/>
      <c r="P193" s="1"/>
      <c r="XFA193" s="0"/>
      <c r="XFB193" s="0"/>
      <c r="XFC193" s="0"/>
      <c r="XFD193" s="0"/>
    </row>
    <row r="194" s="41" customFormat="true" ht="23.85" hidden="false" customHeight="false" outlineLevel="0" collapsed="false">
      <c r="A194" s="32" t="s">
        <v>384</v>
      </c>
      <c r="B194" s="33" t="s">
        <v>385</v>
      </c>
      <c r="C194" s="34" t="s">
        <v>46</v>
      </c>
      <c r="D194" s="35" t="n">
        <v>32.5</v>
      </c>
      <c r="E194" s="36" t="n">
        <v>86.22</v>
      </c>
      <c r="F194" s="68" t="n">
        <v>0</v>
      </c>
      <c r="G194" s="69" t="n">
        <f aca="false">F194*E194</f>
        <v>0</v>
      </c>
      <c r="H194" s="70" t="n">
        <f aca="false">F194/D194</f>
        <v>0</v>
      </c>
      <c r="I194" s="80"/>
      <c r="J194" s="71" t="n">
        <f aca="false">I194*E194</f>
        <v>0</v>
      </c>
      <c r="K194" s="70" t="n">
        <f aca="false">I194/D194</f>
        <v>0</v>
      </c>
      <c r="L194" s="72" t="n">
        <f aca="false">F194+I194</f>
        <v>0</v>
      </c>
      <c r="M194" s="73" t="n">
        <f aca="false">G194+J194</f>
        <v>0</v>
      </c>
      <c r="N194" s="74" t="n">
        <f aca="false">H194+K194</f>
        <v>0</v>
      </c>
      <c r="O194" s="40"/>
      <c r="P194" s="1"/>
      <c r="XFA194" s="0"/>
      <c r="XFB194" s="0"/>
      <c r="XFC194" s="0"/>
      <c r="XFD194" s="0"/>
    </row>
    <row r="195" s="41" customFormat="true" ht="23.85" hidden="false" customHeight="false" outlineLevel="0" collapsed="false">
      <c r="A195" s="32" t="s">
        <v>386</v>
      </c>
      <c r="B195" s="33" t="s">
        <v>387</v>
      </c>
      <c r="C195" s="34" t="s">
        <v>46</v>
      </c>
      <c r="D195" s="35" t="n">
        <v>246.1</v>
      </c>
      <c r="E195" s="36" t="n">
        <v>95.9</v>
      </c>
      <c r="F195" s="68" t="n">
        <v>0</v>
      </c>
      <c r="G195" s="69" t="n">
        <f aca="false">F195*E195</f>
        <v>0</v>
      </c>
      <c r="H195" s="70" t="n">
        <f aca="false">F195/D195</f>
        <v>0</v>
      </c>
      <c r="I195" s="80"/>
      <c r="J195" s="71" t="n">
        <f aca="false">I195*E195</f>
        <v>0</v>
      </c>
      <c r="K195" s="70" t="n">
        <f aca="false">I195/D195</f>
        <v>0</v>
      </c>
      <c r="L195" s="72" t="n">
        <f aca="false">F195+I195</f>
        <v>0</v>
      </c>
      <c r="M195" s="73" t="n">
        <f aca="false">G195+J195</f>
        <v>0</v>
      </c>
      <c r="N195" s="74" t="n">
        <f aca="false">H195+K195</f>
        <v>0</v>
      </c>
      <c r="O195" s="40"/>
      <c r="P195" s="1"/>
      <c r="XFA195" s="0"/>
      <c r="XFB195" s="0"/>
      <c r="XFC195" s="0"/>
      <c r="XFD195" s="0"/>
    </row>
    <row r="196" s="41" customFormat="true" ht="23.85" hidden="false" customHeight="false" outlineLevel="0" collapsed="false">
      <c r="A196" s="32" t="s">
        <v>388</v>
      </c>
      <c r="B196" s="33" t="s">
        <v>389</v>
      </c>
      <c r="C196" s="34" t="s">
        <v>46</v>
      </c>
      <c r="D196" s="35" t="n">
        <v>85.1</v>
      </c>
      <c r="E196" s="36" t="n">
        <v>154.029964747356</v>
      </c>
      <c r="F196" s="68" t="n">
        <v>0</v>
      </c>
      <c r="G196" s="69" t="n">
        <f aca="false">F196*E196</f>
        <v>0</v>
      </c>
      <c r="H196" s="70" t="n">
        <f aca="false">F196/D196</f>
        <v>0</v>
      </c>
      <c r="I196" s="80"/>
      <c r="J196" s="71" t="n">
        <f aca="false">I196*E196</f>
        <v>0</v>
      </c>
      <c r="K196" s="70" t="n">
        <f aca="false">I196/D196</f>
        <v>0</v>
      </c>
      <c r="L196" s="72" t="n">
        <f aca="false">F196+I196</f>
        <v>0</v>
      </c>
      <c r="M196" s="73" t="n">
        <f aca="false">G196+J196</f>
        <v>0</v>
      </c>
      <c r="N196" s="74" t="n">
        <f aca="false">H196+K196</f>
        <v>0</v>
      </c>
      <c r="O196" s="40"/>
      <c r="P196" s="1"/>
      <c r="XFA196" s="0"/>
      <c r="XFB196" s="0"/>
      <c r="XFC196" s="0"/>
      <c r="XFD196" s="0"/>
    </row>
    <row r="197" s="41" customFormat="true" ht="15" hidden="false" customHeight="false" outlineLevel="0" collapsed="false">
      <c r="A197" s="76" t="s">
        <v>390</v>
      </c>
      <c r="B197" s="78" t="s">
        <v>391</v>
      </c>
      <c r="C197" s="58"/>
      <c r="D197" s="59"/>
      <c r="E197" s="60"/>
      <c r="F197" s="61"/>
      <c r="G197" s="62"/>
      <c r="H197" s="63"/>
      <c r="I197" s="79"/>
      <c r="J197" s="62"/>
      <c r="K197" s="63"/>
      <c r="L197" s="65"/>
      <c r="M197" s="65"/>
      <c r="N197" s="66"/>
      <c r="O197" s="40"/>
      <c r="P197" s="1"/>
      <c r="XFA197" s="0"/>
      <c r="XFB197" s="0"/>
      <c r="XFC197" s="0"/>
      <c r="XFD197" s="0"/>
    </row>
    <row r="198" s="41" customFormat="true" ht="13.8" hidden="false" customHeight="false" outlineLevel="0" collapsed="false">
      <c r="A198" s="32" t="s">
        <v>392</v>
      </c>
      <c r="B198" s="33" t="s">
        <v>393</v>
      </c>
      <c r="C198" s="34" t="s">
        <v>57</v>
      </c>
      <c r="D198" s="35" t="n">
        <v>3</v>
      </c>
      <c r="E198" s="36" t="n">
        <v>111.08</v>
      </c>
      <c r="F198" s="68" t="n">
        <v>0</v>
      </c>
      <c r="G198" s="69" t="n">
        <f aca="false">F198*E198</f>
        <v>0</v>
      </c>
      <c r="H198" s="70" t="n">
        <f aca="false">F198/D198</f>
        <v>0</v>
      </c>
      <c r="I198" s="80"/>
      <c r="J198" s="71" t="n">
        <f aca="false">I198*E198</f>
        <v>0</v>
      </c>
      <c r="K198" s="70" t="n">
        <f aca="false">I198/D198</f>
        <v>0</v>
      </c>
      <c r="L198" s="72" t="n">
        <f aca="false">F198+I198</f>
        <v>0</v>
      </c>
      <c r="M198" s="73" t="n">
        <f aca="false">G198+J198</f>
        <v>0</v>
      </c>
      <c r="N198" s="74" t="n">
        <f aca="false">H198+K198</f>
        <v>0</v>
      </c>
      <c r="O198" s="40"/>
      <c r="P198" s="1"/>
      <c r="XFA198" s="0"/>
      <c r="XFB198" s="0"/>
      <c r="XFC198" s="0"/>
      <c r="XFD198" s="0"/>
    </row>
    <row r="199" s="41" customFormat="true" ht="13.8" hidden="false" customHeight="false" outlineLevel="0" collapsed="false">
      <c r="A199" s="32" t="s">
        <v>394</v>
      </c>
      <c r="B199" s="33" t="s">
        <v>395</v>
      </c>
      <c r="C199" s="34" t="s">
        <v>57</v>
      </c>
      <c r="D199" s="35" t="n">
        <v>1</v>
      </c>
      <c r="E199" s="36" t="n">
        <v>99.75</v>
      </c>
      <c r="F199" s="68" t="n">
        <v>0</v>
      </c>
      <c r="G199" s="69" t="n">
        <f aca="false">F199*E199</f>
        <v>0</v>
      </c>
      <c r="H199" s="70" t="n">
        <f aca="false">F199/D199</f>
        <v>0</v>
      </c>
      <c r="I199" s="80"/>
      <c r="J199" s="71" t="n">
        <f aca="false">I199*E199</f>
        <v>0</v>
      </c>
      <c r="K199" s="70" t="n">
        <f aca="false">I199/D199</f>
        <v>0</v>
      </c>
      <c r="L199" s="72" t="n">
        <f aca="false">F199+I199</f>
        <v>0</v>
      </c>
      <c r="M199" s="73" t="n">
        <f aca="false">G199+J199</f>
        <v>0</v>
      </c>
      <c r="N199" s="74" t="n">
        <f aca="false">H199+K199</f>
        <v>0</v>
      </c>
      <c r="O199" s="40"/>
      <c r="P199" s="1"/>
      <c r="XFA199" s="0"/>
      <c r="XFB199" s="0"/>
      <c r="XFC199" s="0"/>
      <c r="XFD199" s="0"/>
    </row>
    <row r="200" s="41" customFormat="true" ht="23.85" hidden="false" customHeight="false" outlineLevel="0" collapsed="false">
      <c r="A200" s="32" t="s">
        <v>396</v>
      </c>
      <c r="B200" s="33" t="s">
        <v>397</v>
      </c>
      <c r="C200" s="34" t="s">
        <v>330</v>
      </c>
      <c r="D200" s="35" t="n">
        <v>8</v>
      </c>
      <c r="E200" s="36" t="n">
        <v>216.4</v>
      </c>
      <c r="F200" s="68" t="n">
        <v>0</v>
      </c>
      <c r="G200" s="69" t="n">
        <f aca="false">F200*E200</f>
        <v>0</v>
      </c>
      <c r="H200" s="70" t="n">
        <f aca="false">F200/D200</f>
        <v>0</v>
      </c>
      <c r="I200" s="80"/>
      <c r="J200" s="71" t="n">
        <f aca="false">I200*E200</f>
        <v>0</v>
      </c>
      <c r="K200" s="70" t="n">
        <f aca="false">I200/D200</f>
        <v>0</v>
      </c>
      <c r="L200" s="72" t="n">
        <f aca="false">F200+I200</f>
        <v>0</v>
      </c>
      <c r="M200" s="73" t="n">
        <f aca="false">G200+J200</f>
        <v>0</v>
      </c>
      <c r="N200" s="74" t="n">
        <f aca="false">H200+K200</f>
        <v>0</v>
      </c>
      <c r="O200" s="40"/>
      <c r="P200" s="1"/>
      <c r="XFA200" s="0"/>
      <c r="XFB200" s="0"/>
      <c r="XFC200" s="0"/>
      <c r="XFD200" s="0"/>
    </row>
    <row r="201" s="41" customFormat="true" ht="23.85" hidden="false" customHeight="false" outlineLevel="0" collapsed="false">
      <c r="A201" s="32" t="s">
        <v>398</v>
      </c>
      <c r="B201" s="33" t="s">
        <v>399</v>
      </c>
      <c r="C201" s="34" t="s">
        <v>330</v>
      </c>
      <c r="D201" s="35" t="n">
        <v>2</v>
      </c>
      <c r="E201" s="36" t="n">
        <v>265.55</v>
      </c>
      <c r="F201" s="68" t="n">
        <v>0</v>
      </c>
      <c r="G201" s="69" t="n">
        <f aca="false">F201*E201</f>
        <v>0</v>
      </c>
      <c r="H201" s="70" t="n">
        <f aca="false">F201/D201</f>
        <v>0</v>
      </c>
      <c r="I201" s="80"/>
      <c r="J201" s="71" t="n">
        <f aca="false">I201*E201</f>
        <v>0</v>
      </c>
      <c r="K201" s="70" t="n">
        <f aca="false">I201/D201</f>
        <v>0</v>
      </c>
      <c r="L201" s="72" t="n">
        <f aca="false">F201+I201</f>
        <v>0</v>
      </c>
      <c r="M201" s="73" t="n">
        <f aca="false">G201+J201</f>
        <v>0</v>
      </c>
      <c r="N201" s="74" t="n">
        <f aca="false">H201+K201</f>
        <v>0</v>
      </c>
      <c r="O201" s="40"/>
      <c r="P201" s="1"/>
      <c r="XFA201" s="0"/>
      <c r="XFB201" s="0"/>
      <c r="XFC201" s="0"/>
      <c r="XFD201" s="0"/>
    </row>
    <row r="202" s="41" customFormat="true" ht="15" hidden="false" customHeight="false" outlineLevel="0" collapsed="false">
      <c r="A202" s="76" t="s">
        <v>400</v>
      </c>
      <c r="B202" s="78" t="s">
        <v>401</v>
      </c>
      <c r="C202" s="58"/>
      <c r="D202" s="59"/>
      <c r="E202" s="60"/>
      <c r="F202" s="61"/>
      <c r="G202" s="62"/>
      <c r="H202" s="63"/>
      <c r="I202" s="79"/>
      <c r="J202" s="62"/>
      <c r="K202" s="63"/>
      <c r="L202" s="65"/>
      <c r="M202" s="65"/>
      <c r="N202" s="66"/>
      <c r="O202" s="40"/>
      <c r="P202" s="1"/>
      <c r="XFA202" s="0"/>
      <c r="XFB202" s="0"/>
      <c r="XFC202" s="0"/>
      <c r="XFD202" s="0"/>
    </row>
    <row r="203" s="41" customFormat="true" ht="35.05" hidden="false" customHeight="false" outlineLevel="0" collapsed="false">
      <c r="A203" s="32" t="s">
        <v>402</v>
      </c>
      <c r="B203" s="33" t="s">
        <v>403</v>
      </c>
      <c r="C203" s="34" t="s">
        <v>57</v>
      </c>
      <c r="D203" s="35" t="n">
        <v>600</v>
      </c>
      <c r="E203" s="36" t="n">
        <v>23.948178</v>
      </c>
      <c r="F203" s="68" t="n">
        <v>0</v>
      </c>
      <c r="G203" s="69" t="n">
        <f aca="false">F203*E203</f>
        <v>0</v>
      </c>
      <c r="H203" s="70" t="n">
        <f aca="false">F203/D203</f>
        <v>0</v>
      </c>
      <c r="I203" s="80"/>
      <c r="J203" s="71" t="n">
        <f aca="false">I203*E203</f>
        <v>0</v>
      </c>
      <c r="K203" s="70" t="n">
        <f aca="false">I203/D203</f>
        <v>0</v>
      </c>
      <c r="L203" s="72" t="n">
        <f aca="false">F203+I203</f>
        <v>0</v>
      </c>
      <c r="M203" s="73" t="n">
        <f aca="false">G203+J203</f>
        <v>0</v>
      </c>
      <c r="N203" s="74" t="n">
        <f aca="false">H203+K203</f>
        <v>0</v>
      </c>
      <c r="O203" s="40"/>
      <c r="P203" s="1"/>
      <c r="XFA203" s="0"/>
      <c r="XFB203" s="0"/>
      <c r="XFC203" s="0"/>
      <c r="XFD203" s="0"/>
    </row>
    <row r="204" s="41" customFormat="true" ht="15" hidden="false" customHeight="false" outlineLevel="0" collapsed="false">
      <c r="A204" s="76" t="s">
        <v>404</v>
      </c>
      <c r="B204" s="78" t="s">
        <v>405</v>
      </c>
      <c r="C204" s="58"/>
      <c r="D204" s="59"/>
      <c r="E204" s="60"/>
      <c r="F204" s="61"/>
      <c r="G204" s="62"/>
      <c r="H204" s="63"/>
      <c r="I204" s="79"/>
      <c r="J204" s="62"/>
      <c r="K204" s="63"/>
      <c r="L204" s="65"/>
      <c r="M204" s="65"/>
      <c r="N204" s="66"/>
      <c r="O204" s="40"/>
      <c r="P204" s="1"/>
      <c r="XFA204" s="0"/>
      <c r="XFB204" s="0"/>
      <c r="XFC204" s="0"/>
      <c r="XFD204" s="0"/>
    </row>
    <row r="205" s="41" customFormat="true" ht="13.8" hidden="false" customHeight="false" outlineLevel="0" collapsed="false">
      <c r="A205" s="32" t="s">
        <v>406</v>
      </c>
      <c r="B205" s="33" t="s">
        <v>407</v>
      </c>
      <c r="C205" s="34" t="s">
        <v>57</v>
      </c>
      <c r="D205" s="35" t="n">
        <v>6</v>
      </c>
      <c r="E205" s="36" t="n">
        <v>80.14</v>
      </c>
      <c r="F205" s="68" t="n">
        <v>0</v>
      </c>
      <c r="G205" s="69" t="n">
        <f aca="false">F205*E205</f>
        <v>0</v>
      </c>
      <c r="H205" s="70" t="n">
        <f aca="false">F205/D205</f>
        <v>0</v>
      </c>
      <c r="I205" s="80"/>
      <c r="J205" s="71" t="n">
        <f aca="false">I205*E205</f>
        <v>0</v>
      </c>
      <c r="K205" s="70" t="n">
        <f aca="false">I205/D205</f>
        <v>0</v>
      </c>
      <c r="L205" s="72" t="n">
        <f aca="false">F205+I205</f>
        <v>0</v>
      </c>
      <c r="M205" s="73" t="n">
        <f aca="false">G205+J205</f>
        <v>0</v>
      </c>
      <c r="N205" s="74" t="n">
        <f aca="false">H205+K205</f>
        <v>0</v>
      </c>
      <c r="O205" s="40"/>
      <c r="P205" s="1"/>
      <c r="XFA205" s="0"/>
      <c r="XFB205" s="0"/>
      <c r="XFC205" s="0"/>
      <c r="XFD205" s="0"/>
    </row>
    <row r="206" s="41" customFormat="true" ht="13.8" hidden="false" customHeight="false" outlineLevel="0" collapsed="false">
      <c r="A206" s="32" t="s">
        <v>408</v>
      </c>
      <c r="B206" s="33" t="s">
        <v>409</v>
      </c>
      <c r="C206" s="34" t="s">
        <v>57</v>
      </c>
      <c r="D206" s="35" t="n">
        <v>5</v>
      </c>
      <c r="E206" s="36" t="n">
        <v>100.28</v>
      </c>
      <c r="F206" s="68" t="n">
        <v>0</v>
      </c>
      <c r="G206" s="69" t="n">
        <f aca="false">F206*E206</f>
        <v>0</v>
      </c>
      <c r="H206" s="70" t="n">
        <f aca="false">F206/D206</f>
        <v>0</v>
      </c>
      <c r="I206" s="80"/>
      <c r="J206" s="71" t="n">
        <f aca="false">I206*E206</f>
        <v>0</v>
      </c>
      <c r="K206" s="70" t="n">
        <f aca="false">I206/D206</f>
        <v>0</v>
      </c>
      <c r="L206" s="72" t="n">
        <f aca="false">F206+I206</f>
        <v>0</v>
      </c>
      <c r="M206" s="73" t="n">
        <f aca="false">G206+J206</f>
        <v>0</v>
      </c>
      <c r="N206" s="74" t="n">
        <f aca="false">H206+K206</f>
        <v>0</v>
      </c>
      <c r="O206" s="40"/>
      <c r="P206" s="1"/>
      <c r="XFA206" s="0"/>
      <c r="XFB206" s="0"/>
      <c r="XFC206" s="0"/>
      <c r="XFD206" s="0"/>
    </row>
    <row r="207" s="41" customFormat="true" ht="13.8" hidden="false" customHeight="false" outlineLevel="0" collapsed="false">
      <c r="A207" s="32" t="s">
        <v>410</v>
      </c>
      <c r="B207" s="33" t="s">
        <v>411</v>
      </c>
      <c r="C207" s="34" t="s">
        <v>57</v>
      </c>
      <c r="D207" s="35" t="n">
        <v>2</v>
      </c>
      <c r="E207" s="36" t="n">
        <v>150.99</v>
      </c>
      <c r="F207" s="68" t="n">
        <v>0</v>
      </c>
      <c r="G207" s="69" t="n">
        <f aca="false">F207*E207</f>
        <v>0</v>
      </c>
      <c r="H207" s="70" t="n">
        <f aca="false">F207/D207</f>
        <v>0</v>
      </c>
      <c r="I207" s="80"/>
      <c r="J207" s="71" t="n">
        <f aca="false">I207*E207</f>
        <v>0</v>
      </c>
      <c r="K207" s="70" t="n">
        <f aca="false">I207/D207</f>
        <v>0</v>
      </c>
      <c r="L207" s="72" t="n">
        <f aca="false">F207+I207</f>
        <v>0</v>
      </c>
      <c r="M207" s="73" t="n">
        <f aca="false">G207+J207</f>
        <v>0</v>
      </c>
      <c r="N207" s="74" t="n">
        <f aca="false">H207+K207</f>
        <v>0</v>
      </c>
      <c r="O207" s="40"/>
      <c r="P207" s="1"/>
      <c r="XFA207" s="0"/>
      <c r="XFB207" s="0"/>
      <c r="XFC207" s="0"/>
      <c r="XFD207" s="0"/>
    </row>
    <row r="208" s="41" customFormat="true" ht="23.85" hidden="false" customHeight="false" outlineLevel="0" collapsed="false">
      <c r="A208" s="32" t="s">
        <v>412</v>
      </c>
      <c r="B208" s="33" t="s">
        <v>413</v>
      </c>
      <c r="C208" s="34" t="s">
        <v>57</v>
      </c>
      <c r="D208" s="35" t="n">
        <v>12</v>
      </c>
      <c r="E208" s="36" t="n">
        <v>158.2</v>
      </c>
      <c r="F208" s="68" t="n">
        <v>0</v>
      </c>
      <c r="G208" s="69" t="n">
        <f aca="false">F208*E208</f>
        <v>0</v>
      </c>
      <c r="H208" s="70" t="n">
        <f aca="false">F208/D208</f>
        <v>0</v>
      </c>
      <c r="I208" s="80"/>
      <c r="J208" s="71" t="n">
        <f aca="false">I208*E208</f>
        <v>0</v>
      </c>
      <c r="K208" s="70" t="n">
        <f aca="false">I208/D208</f>
        <v>0</v>
      </c>
      <c r="L208" s="72" t="n">
        <f aca="false">F208+I208</f>
        <v>0</v>
      </c>
      <c r="M208" s="73" t="n">
        <f aca="false">G208+J208</f>
        <v>0</v>
      </c>
      <c r="N208" s="74" t="n">
        <f aca="false">H208+K208</f>
        <v>0</v>
      </c>
      <c r="O208" s="40"/>
      <c r="P208" s="1"/>
      <c r="XFA208" s="0"/>
      <c r="XFB208" s="0"/>
      <c r="XFC208" s="0"/>
      <c r="XFD208" s="0"/>
    </row>
    <row r="209" s="41" customFormat="true" ht="13.8" hidden="false" customHeight="false" outlineLevel="0" collapsed="false">
      <c r="A209" s="32" t="s">
        <v>414</v>
      </c>
      <c r="B209" s="33" t="s">
        <v>415</v>
      </c>
      <c r="C209" s="34" t="s">
        <v>57</v>
      </c>
      <c r="D209" s="35" t="n">
        <v>2</v>
      </c>
      <c r="E209" s="36" t="n">
        <v>110.26</v>
      </c>
      <c r="F209" s="68" t="n">
        <v>0</v>
      </c>
      <c r="G209" s="69" t="n">
        <f aca="false">F209*E209</f>
        <v>0</v>
      </c>
      <c r="H209" s="70" t="n">
        <f aca="false">F209/D209</f>
        <v>0</v>
      </c>
      <c r="I209" s="80"/>
      <c r="J209" s="71" t="n">
        <f aca="false">I209*E209</f>
        <v>0</v>
      </c>
      <c r="K209" s="70" t="n">
        <f aca="false">I209/D209</f>
        <v>0</v>
      </c>
      <c r="L209" s="72" t="n">
        <f aca="false">F209+I209</f>
        <v>0</v>
      </c>
      <c r="M209" s="73" t="n">
        <f aca="false">G209+J209</f>
        <v>0</v>
      </c>
      <c r="N209" s="74" t="n">
        <f aca="false">H209+K209</f>
        <v>0</v>
      </c>
      <c r="O209" s="40"/>
      <c r="P209" s="1"/>
      <c r="XFA209" s="0"/>
      <c r="XFB209" s="0"/>
      <c r="XFC209" s="0"/>
      <c r="XFD209" s="0"/>
    </row>
    <row r="210" s="41" customFormat="true" ht="23.85" hidden="false" customHeight="false" outlineLevel="0" collapsed="false">
      <c r="A210" s="32" t="s">
        <v>416</v>
      </c>
      <c r="B210" s="33" t="s">
        <v>417</v>
      </c>
      <c r="C210" s="34" t="s">
        <v>57</v>
      </c>
      <c r="D210" s="35" t="n">
        <v>3</v>
      </c>
      <c r="E210" s="36" t="n">
        <v>132.89</v>
      </c>
      <c r="F210" s="68" t="n">
        <v>0</v>
      </c>
      <c r="G210" s="69" t="n">
        <f aca="false">F210*E210</f>
        <v>0</v>
      </c>
      <c r="H210" s="70" t="n">
        <f aca="false">F210/D210</f>
        <v>0</v>
      </c>
      <c r="I210" s="80"/>
      <c r="J210" s="71" t="n">
        <f aca="false">I210*E210</f>
        <v>0</v>
      </c>
      <c r="K210" s="70" t="n">
        <f aca="false">I210/D210</f>
        <v>0</v>
      </c>
      <c r="L210" s="72" t="n">
        <f aca="false">F210+I210</f>
        <v>0</v>
      </c>
      <c r="M210" s="73" t="n">
        <f aca="false">G210+J210</f>
        <v>0</v>
      </c>
      <c r="N210" s="74" t="n">
        <f aca="false">H210+K210</f>
        <v>0</v>
      </c>
      <c r="O210" s="40"/>
      <c r="P210" s="1"/>
      <c r="XFA210" s="0"/>
      <c r="XFB210" s="0"/>
      <c r="XFC210" s="0"/>
      <c r="XFD210" s="0"/>
    </row>
    <row r="211" s="41" customFormat="true" ht="15" hidden="false" customHeight="false" outlineLevel="0" collapsed="false">
      <c r="A211" s="76" t="s">
        <v>418</v>
      </c>
      <c r="B211" s="78" t="s">
        <v>419</v>
      </c>
      <c r="C211" s="58"/>
      <c r="D211" s="59"/>
      <c r="E211" s="60"/>
      <c r="F211" s="61"/>
      <c r="G211" s="62"/>
      <c r="H211" s="63"/>
      <c r="I211" s="79"/>
      <c r="J211" s="62"/>
      <c r="K211" s="63"/>
      <c r="L211" s="65"/>
      <c r="M211" s="65"/>
      <c r="N211" s="66"/>
      <c r="O211" s="40"/>
      <c r="P211" s="1"/>
      <c r="XFA211" s="0"/>
      <c r="XFB211" s="0"/>
      <c r="XFC211" s="0"/>
      <c r="XFD211" s="0"/>
    </row>
    <row r="212" s="41" customFormat="true" ht="23.85" hidden="false" customHeight="false" outlineLevel="0" collapsed="false">
      <c r="A212" s="32" t="s">
        <v>420</v>
      </c>
      <c r="B212" s="33" t="s">
        <v>421</v>
      </c>
      <c r="C212" s="34" t="s">
        <v>337</v>
      </c>
      <c r="D212" s="35" t="n">
        <v>2</v>
      </c>
      <c r="E212" s="36" t="n">
        <v>3279.72</v>
      </c>
      <c r="F212" s="68" t="n">
        <v>0</v>
      </c>
      <c r="G212" s="69" t="n">
        <f aca="false">F212*E212</f>
        <v>0</v>
      </c>
      <c r="H212" s="70" t="n">
        <f aca="false">F212/D212</f>
        <v>0</v>
      </c>
      <c r="I212" s="80"/>
      <c r="J212" s="71" t="n">
        <f aca="false">I212*E212</f>
        <v>0</v>
      </c>
      <c r="K212" s="70" t="n">
        <f aca="false">I212/D212</f>
        <v>0</v>
      </c>
      <c r="L212" s="72" t="n">
        <f aca="false">F212+I212</f>
        <v>0</v>
      </c>
      <c r="M212" s="73" t="n">
        <f aca="false">G212+J212</f>
        <v>0</v>
      </c>
      <c r="N212" s="74" t="n">
        <f aca="false">H212+K212</f>
        <v>0</v>
      </c>
      <c r="O212" s="40"/>
      <c r="P212" s="1"/>
      <c r="XFA212" s="0"/>
      <c r="XFB212" s="0"/>
      <c r="XFC212" s="0"/>
      <c r="XFD212" s="0"/>
    </row>
    <row r="213" s="41" customFormat="true" ht="13.8" hidden="false" customHeight="false" outlineLevel="0" collapsed="false">
      <c r="A213" s="32" t="s">
        <v>422</v>
      </c>
      <c r="B213" s="33" t="s">
        <v>423</v>
      </c>
      <c r="C213" s="34" t="s">
        <v>424</v>
      </c>
      <c r="D213" s="35" t="n">
        <v>1</v>
      </c>
      <c r="E213" s="36" t="n">
        <v>3560.6</v>
      </c>
      <c r="F213" s="68" t="n">
        <v>0</v>
      </c>
      <c r="G213" s="69" t="n">
        <f aca="false">F213*E213</f>
        <v>0</v>
      </c>
      <c r="H213" s="70" t="n">
        <f aca="false">F213/D213</f>
        <v>0</v>
      </c>
      <c r="I213" s="80"/>
      <c r="J213" s="71" t="n">
        <f aca="false">I213*E213</f>
        <v>0</v>
      </c>
      <c r="K213" s="70" t="n">
        <f aca="false">I213/D213</f>
        <v>0</v>
      </c>
      <c r="L213" s="72" t="n">
        <f aca="false">F213+I213</f>
        <v>0</v>
      </c>
      <c r="M213" s="73" t="n">
        <f aca="false">G213+J213</f>
        <v>0</v>
      </c>
      <c r="N213" s="74" t="n">
        <f aca="false">H213+K213</f>
        <v>0</v>
      </c>
      <c r="O213" s="40"/>
      <c r="P213" s="1"/>
      <c r="XFA213" s="0"/>
      <c r="XFB213" s="0"/>
      <c r="XFC213" s="0"/>
      <c r="XFD213" s="0"/>
    </row>
    <row r="214" s="41" customFormat="true" ht="13.8" hidden="false" customHeight="false" outlineLevel="0" collapsed="false">
      <c r="A214" s="32" t="s">
        <v>425</v>
      </c>
      <c r="B214" s="33" t="s">
        <v>426</v>
      </c>
      <c r="C214" s="34" t="s">
        <v>57</v>
      </c>
      <c r="D214" s="35" t="n">
        <v>2</v>
      </c>
      <c r="E214" s="36" t="n">
        <v>6252.13</v>
      </c>
      <c r="F214" s="68" t="n">
        <v>0</v>
      </c>
      <c r="G214" s="69" t="n">
        <f aca="false">F214*E214</f>
        <v>0</v>
      </c>
      <c r="H214" s="70" t="n">
        <f aca="false">F214/D214</f>
        <v>0</v>
      </c>
      <c r="I214" s="80"/>
      <c r="J214" s="71" t="n">
        <f aca="false">I214*E214</f>
        <v>0</v>
      </c>
      <c r="K214" s="70" t="n">
        <f aca="false">I214/D214</f>
        <v>0</v>
      </c>
      <c r="L214" s="72" t="n">
        <f aca="false">F214+I214</f>
        <v>0</v>
      </c>
      <c r="M214" s="73" t="n">
        <f aca="false">G214+J214</f>
        <v>0</v>
      </c>
      <c r="N214" s="74" t="n">
        <f aca="false">H214+K214</f>
        <v>0</v>
      </c>
      <c r="O214" s="40"/>
      <c r="P214" s="1"/>
      <c r="XFA214" s="0"/>
      <c r="XFB214" s="0"/>
      <c r="XFC214" s="0"/>
      <c r="XFD214" s="0"/>
    </row>
    <row r="215" s="41" customFormat="true" ht="15" hidden="false" customHeight="false" outlineLevel="0" collapsed="false">
      <c r="A215" s="76" t="s">
        <v>427</v>
      </c>
      <c r="B215" s="78" t="s">
        <v>428</v>
      </c>
      <c r="C215" s="58"/>
      <c r="D215" s="59"/>
      <c r="E215" s="60"/>
      <c r="F215" s="61"/>
      <c r="G215" s="62"/>
      <c r="H215" s="63"/>
      <c r="I215" s="79"/>
      <c r="J215" s="62"/>
      <c r="K215" s="63"/>
      <c r="L215" s="65"/>
      <c r="M215" s="65"/>
      <c r="N215" s="66"/>
      <c r="O215" s="40"/>
      <c r="P215" s="1"/>
      <c r="XFA215" s="0"/>
      <c r="XFB215" s="0"/>
      <c r="XFC215" s="0"/>
      <c r="XFD215" s="0"/>
    </row>
    <row r="216" s="41" customFormat="true" ht="23.85" hidden="false" customHeight="false" outlineLevel="0" collapsed="false">
      <c r="A216" s="32" t="s">
        <v>429</v>
      </c>
      <c r="B216" s="33" t="s">
        <v>361</v>
      </c>
      <c r="C216" s="34" t="s">
        <v>46</v>
      </c>
      <c r="D216" s="35" t="n">
        <v>168.7</v>
      </c>
      <c r="E216" s="36" t="n">
        <v>29.2399525785418</v>
      </c>
      <c r="F216" s="68" t="n">
        <v>0</v>
      </c>
      <c r="G216" s="69" t="n">
        <f aca="false">F216*E216</f>
        <v>0</v>
      </c>
      <c r="H216" s="70" t="n">
        <f aca="false">F216/D216</f>
        <v>0</v>
      </c>
      <c r="I216" s="80"/>
      <c r="J216" s="71" t="n">
        <f aca="false">I216*E216</f>
        <v>0</v>
      </c>
      <c r="K216" s="70" t="n">
        <f aca="false">I216/D216</f>
        <v>0</v>
      </c>
      <c r="L216" s="72" t="n">
        <f aca="false">F216+I216</f>
        <v>0</v>
      </c>
      <c r="M216" s="73" t="n">
        <f aca="false">G216+J216</f>
        <v>0</v>
      </c>
      <c r="N216" s="74" t="n">
        <f aca="false">H216+K216</f>
        <v>0</v>
      </c>
      <c r="O216" s="40"/>
      <c r="P216" s="1"/>
      <c r="XFA216" s="0"/>
      <c r="XFB216" s="0"/>
      <c r="XFC216" s="0"/>
      <c r="XFD216" s="0"/>
    </row>
    <row r="217" s="41" customFormat="true" ht="23.85" hidden="false" customHeight="false" outlineLevel="0" collapsed="false">
      <c r="A217" s="32" t="s">
        <v>430</v>
      </c>
      <c r="B217" s="33" t="s">
        <v>363</v>
      </c>
      <c r="C217" s="34" t="s">
        <v>46</v>
      </c>
      <c r="D217" s="35" t="n">
        <v>104.7</v>
      </c>
      <c r="E217" s="36" t="n">
        <v>40.7899713467049</v>
      </c>
      <c r="F217" s="68" t="n">
        <v>0</v>
      </c>
      <c r="G217" s="69" t="n">
        <f aca="false">F217*E217</f>
        <v>0</v>
      </c>
      <c r="H217" s="70" t="n">
        <f aca="false">F217/D217</f>
        <v>0</v>
      </c>
      <c r="I217" s="80"/>
      <c r="J217" s="71" t="n">
        <f aca="false">I217*E217</f>
        <v>0</v>
      </c>
      <c r="K217" s="70" t="n">
        <f aca="false">I217/D217</f>
        <v>0</v>
      </c>
      <c r="L217" s="72" t="n">
        <f aca="false">F217+I217</f>
        <v>0</v>
      </c>
      <c r="M217" s="73" t="n">
        <f aca="false">G217+J217</f>
        <v>0</v>
      </c>
      <c r="N217" s="74" t="n">
        <f aca="false">H217+K217</f>
        <v>0</v>
      </c>
      <c r="O217" s="40"/>
      <c r="P217" s="1"/>
      <c r="XFA217" s="0"/>
      <c r="XFB217" s="0"/>
      <c r="XFC217" s="0"/>
      <c r="XFD217" s="0"/>
    </row>
    <row r="218" s="41" customFormat="true" ht="35.05" hidden="false" customHeight="false" outlineLevel="0" collapsed="false">
      <c r="A218" s="32" t="s">
        <v>431</v>
      </c>
      <c r="B218" s="33" t="s">
        <v>432</v>
      </c>
      <c r="C218" s="34" t="s">
        <v>96</v>
      </c>
      <c r="D218" s="35" t="n">
        <v>168.7</v>
      </c>
      <c r="E218" s="36" t="n">
        <v>122.759988144635</v>
      </c>
      <c r="F218" s="68" t="n">
        <v>0</v>
      </c>
      <c r="G218" s="69" t="n">
        <f aca="false">F218*E218</f>
        <v>0</v>
      </c>
      <c r="H218" s="70" t="n">
        <f aca="false">F218/D218</f>
        <v>0</v>
      </c>
      <c r="I218" s="80"/>
      <c r="J218" s="71" t="n">
        <f aca="false">I218*E218</f>
        <v>0</v>
      </c>
      <c r="K218" s="70" t="n">
        <f aca="false">I218/D218</f>
        <v>0</v>
      </c>
      <c r="L218" s="72" t="n">
        <f aca="false">F218+I218</f>
        <v>0</v>
      </c>
      <c r="M218" s="73" t="n">
        <f aca="false">G218+J218</f>
        <v>0</v>
      </c>
      <c r="N218" s="74" t="n">
        <f aca="false">H218+K218</f>
        <v>0</v>
      </c>
      <c r="O218" s="40"/>
      <c r="P218" s="1"/>
      <c r="XFA218" s="0"/>
      <c r="XFB218" s="0"/>
      <c r="XFC218" s="0"/>
      <c r="XFD218" s="0"/>
    </row>
    <row r="219" s="41" customFormat="true" ht="35.05" hidden="false" customHeight="false" outlineLevel="0" collapsed="false">
      <c r="A219" s="32" t="s">
        <v>433</v>
      </c>
      <c r="B219" s="33" t="s">
        <v>434</v>
      </c>
      <c r="C219" s="34" t="s">
        <v>96</v>
      </c>
      <c r="D219" s="35" t="n">
        <v>104.7</v>
      </c>
      <c r="E219" s="36" t="n">
        <v>155.259980897803</v>
      </c>
      <c r="F219" s="68" t="n">
        <v>0</v>
      </c>
      <c r="G219" s="69" t="n">
        <f aca="false">F219*E219</f>
        <v>0</v>
      </c>
      <c r="H219" s="70" t="n">
        <f aca="false">F219/D219</f>
        <v>0</v>
      </c>
      <c r="I219" s="80"/>
      <c r="J219" s="71" t="n">
        <f aca="false">I219*E219</f>
        <v>0</v>
      </c>
      <c r="K219" s="70" t="n">
        <f aca="false">I219/D219</f>
        <v>0</v>
      </c>
      <c r="L219" s="72" t="n">
        <f aca="false">F219+I219</f>
        <v>0</v>
      </c>
      <c r="M219" s="73" t="n">
        <f aca="false">G219+J219</f>
        <v>0</v>
      </c>
      <c r="N219" s="74" t="n">
        <f aca="false">H219+K219</f>
        <v>0</v>
      </c>
      <c r="O219" s="40"/>
      <c r="P219" s="1"/>
      <c r="XFA219" s="0"/>
      <c r="XFB219" s="0"/>
      <c r="XFC219" s="0"/>
      <c r="XFD219" s="0"/>
    </row>
    <row r="220" s="41" customFormat="true" ht="15" hidden="false" customHeight="false" outlineLevel="0" collapsed="false">
      <c r="A220" s="76" t="s">
        <v>435</v>
      </c>
      <c r="B220" s="78" t="s">
        <v>436</v>
      </c>
      <c r="C220" s="58"/>
      <c r="D220" s="59"/>
      <c r="E220" s="60"/>
      <c r="F220" s="61"/>
      <c r="G220" s="62"/>
      <c r="H220" s="63"/>
      <c r="I220" s="79"/>
      <c r="J220" s="62"/>
      <c r="K220" s="63"/>
      <c r="L220" s="65"/>
      <c r="M220" s="65"/>
      <c r="N220" s="66"/>
      <c r="O220" s="40"/>
      <c r="P220" s="1"/>
      <c r="XFA220" s="0"/>
      <c r="XFB220" s="0"/>
      <c r="XFC220" s="0"/>
      <c r="XFD220" s="0"/>
    </row>
    <row r="221" s="41" customFormat="true" ht="13.8" hidden="false" customHeight="false" outlineLevel="0" collapsed="false">
      <c r="A221" s="32" t="s">
        <v>437</v>
      </c>
      <c r="B221" s="33" t="s">
        <v>438</v>
      </c>
      <c r="C221" s="34" t="s">
        <v>57</v>
      </c>
      <c r="D221" s="35" t="n">
        <v>2</v>
      </c>
      <c r="E221" s="36" t="n">
        <v>1261.3</v>
      </c>
      <c r="F221" s="68" t="n">
        <v>0</v>
      </c>
      <c r="G221" s="69" t="n">
        <f aca="false">F221*E221</f>
        <v>0</v>
      </c>
      <c r="H221" s="70" t="n">
        <f aca="false">F221/D221</f>
        <v>0</v>
      </c>
      <c r="I221" s="80"/>
      <c r="J221" s="71" t="n">
        <f aca="false">I221*E221</f>
        <v>0</v>
      </c>
      <c r="K221" s="70" t="n">
        <f aca="false">I221/D221</f>
        <v>0</v>
      </c>
      <c r="L221" s="72" t="n">
        <f aca="false">F221+I221</f>
        <v>0</v>
      </c>
      <c r="M221" s="73" t="n">
        <f aca="false">G221+J221</f>
        <v>0</v>
      </c>
      <c r="N221" s="74" t="n">
        <f aca="false">H221+K221</f>
        <v>0</v>
      </c>
      <c r="O221" s="40"/>
      <c r="P221" s="1"/>
      <c r="XFA221" s="0"/>
      <c r="XFB221" s="0"/>
      <c r="XFC221" s="0"/>
      <c r="XFD221" s="0"/>
    </row>
    <row r="222" s="41" customFormat="true" ht="23.85" hidden="false" customHeight="false" outlineLevel="0" collapsed="false">
      <c r="A222" s="32" t="s">
        <v>439</v>
      </c>
      <c r="B222" s="33" t="s">
        <v>440</v>
      </c>
      <c r="C222" s="34" t="s">
        <v>424</v>
      </c>
      <c r="D222" s="35" t="n">
        <v>1</v>
      </c>
      <c r="E222" s="36" t="n">
        <v>1025.69</v>
      </c>
      <c r="F222" s="68" t="n">
        <v>0</v>
      </c>
      <c r="G222" s="69" t="n">
        <f aca="false">F222*E222</f>
        <v>0</v>
      </c>
      <c r="H222" s="70" t="n">
        <f aca="false">F222/D222</f>
        <v>0</v>
      </c>
      <c r="I222" s="80"/>
      <c r="J222" s="71" t="n">
        <f aca="false">I222*E222</f>
        <v>0</v>
      </c>
      <c r="K222" s="70" t="n">
        <f aca="false">I222/D222</f>
        <v>0</v>
      </c>
      <c r="L222" s="72" t="n">
        <f aca="false">F222+I222</f>
        <v>0</v>
      </c>
      <c r="M222" s="73" t="n">
        <f aca="false">G222+J222</f>
        <v>0</v>
      </c>
      <c r="N222" s="74" t="n">
        <f aca="false">H222+K222</f>
        <v>0</v>
      </c>
      <c r="O222" s="40"/>
      <c r="P222" s="1"/>
      <c r="XFA222" s="0"/>
      <c r="XFB222" s="0"/>
      <c r="XFC222" s="0"/>
      <c r="XFD222" s="0"/>
    </row>
    <row r="223" s="41" customFormat="true" ht="23.85" hidden="false" customHeight="false" outlineLevel="0" collapsed="false">
      <c r="A223" s="32" t="s">
        <v>441</v>
      </c>
      <c r="B223" s="33" t="s">
        <v>442</v>
      </c>
      <c r="C223" s="34" t="s">
        <v>424</v>
      </c>
      <c r="D223" s="35" t="n">
        <v>2</v>
      </c>
      <c r="E223" s="36" t="n">
        <v>3466.88</v>
      </c>
      <c r="F223" s="68" t="n">
        <v>0</v>
      </c>
      <c r="G223" s="69" t="n">
        <f aca="false">F223*E223</f>
        <v>0</v>
      </c>
      <c r="H223" s="70" t="n">
        <f aca="false">F223/D223</f>
        <v>0</v>
      </c>
      <c r="I223" s="80"/>
      <c r="J223" s="71" t="n">
        <f aca="false">I223*E223</f>
        <v>0</v>
      </c>
      <c r="K223" s="70" t="n">
        <f aca="false">I223/D223</f>
        <v>0</v>
      </c>
      <c r="L223" s="72" t="n">
        <f aca="false">F223+I223</f>
        <v>0</v>
      </c>
      <c r="M223" s="73" t="n">
        <f aca="false">G223+J223</f>
        <v>0</v>
      </c>
      <c r="N223" s="74" t="n">
        <f aca="false">H223+K223</f>
        <v>0</v>
      </c>
      <c r="O223" s="40"/>
      <c r="P223" s="1"/>
      <c r="XFA223" s="0"/>
      <c r="XFB223" s="0"/>
      <c r="XFC223" s="0"/>
      <c r="XFD223" s="0"/>
    </row>
    <row r="224" s="41" customFormat="true" ht="15" hidden="false" customHeight="false" outlineLevel="0" collapsed="false">
      <c r="A224" s="76" t="s">
        <v>443</v>
      </c>
      <c r="B224" s="78" t="s">
        <v>444</v>
      </c>
      <c r="C224" s="58"/>
      <c r="D224" s="59"/>
      <c r="E224" s="60"/>
      <c r="F224" s="61"/>
      <c r="G224" s="62"/>
      <c r="H224" s="63"/>
      <c r="I224" s="79"/>
      <c r="J224" s="62"/>
      <c r="K224" s="63"/>
      <c r="L224" s="65"/>
      <c r="M224" s="65"/>
      <c r="N224" s="66"/>
      <c r="O224" s="40"/>
      <c r="P224" s="1"/>
      <c r="XFA224" s="0"/>
      <c r="XFB224" s="0"/>
      <c r="XFC224" s="0"/>
      <c r="XFD224" s="0"/>
    </row>
    <row r="225" s="41" customFormat="true" ht="23.85" hidden="false" customHeight="false" outlineLevel="0" collapsed="false">
      <c r="A225" s="32" t="s">
        <v>445</v>
      </c>
      <c r="B225" s="33" t="s">
        <v>446</v>
      </c>
      <c r="C225" s="34" t="s">
        <v>337</v>
      </c>
      <c r="D225" s="35" t="n">
        <v>5</v>
      </c>
      <c r="E225" s="36" t="n">
        <v>108.26</v>
      </c>
      <c r="F225" s="68" t="n">
        <v>0</v>
      </c>
      <c r="G225" s="69" t="n">
        <f aca="false">F225*E225</f>
        <v>0</v>
      </c>
      <c r="H225" s="70" t="n">
        <f aca="false">F225/D225</f>
        <v>0</v>
      </c>
      <c r="I225" s="80"/>
      <c r="J225" s="71" t="n">
        <f aca="false">I225*E225</f>
        <v>0</v>
      </c>
      <c r="K225" s="70" t="n">
        <f aca="false">I225/D225</f>
        <v>0</v>
      </c>
      <c r="L225" s="72" t="n">
        <f aca="false">F225+I225</f>
        <v>0</v>
      </c>
      <c r="M225" s="73" t="n">
        <f aca="false">G225+J225</f>
        <v>0</v>
      </c>
      <c r="N225" s="74" t="n">
        <f aca="false">H225+K225</f>
        <v>0</v>
      </c>
      <c r="O225" s="40"/>
      <c r="P225" s="1"/>
      <c r="XFA225" s="0"/>
      <c r="XFB225" s="0"/>
      <c r="XFC225" s="0"/>
      <c r="XFD225" s="0"/>
    </row>
    <row r="226" s="41" customFormat="true" ht="23.85" hidden="false" customHeight="false" outlineLevel="0" collapsed="false">
      <c r="A226" s="32" t="s">
        <v>447</v>
      </c>
      <c r="B226" s="33" t="s">
        <v>448</v>
      </c>
      <c r="C226" s="34" t="s">
        <v>424</v>
      </c>
      <c r="D226" s="35" t="n">
        <v>1</v>
      </c>
      <c r="E226" s="36" t="n">
        <v>2353.63</v>
      </c>
      <c r="F226" s="68" t="n">
        <v>0</v>
      </c>
      <c r="G226" s="69" t="n">
        <f aca="false">F226*E226</f>
        <v>0</v>
      </c>
      <c r="H226" s="70" t="n">
        <f aca="false">F226/D226</f>
        <v>0</v>
      </c>
      <c r="I226" s="80"/>
      <c r="J226" s="71" t="n">
        <f aca="false">I226*E226</f>
        <v>0</v>
      </c>
      <c r="K226" s="70" t="n">
        <f aca="false">I226/D226</f>
        <v>0</v>
      </c>
      <c r="L226" s="72" t="n">
        <f aca="false">F226+I226</f>
        <v>0</v>
      </c>
      <c r="M226" s="73" t="n">
        <f aca="false">G226+J226</f>
        <v>0</v>
      </c>
      <c r="N226" s="74" t="n">
        <f aca="false">H226+K226</f>
        <v>0</v>
      </c>
      <c r="O226" s="40"/>
      <c r="P226" s="1"/>
      <c r="XFA226" s="0"/>
      <c r="XFB226" s="0"/>
      <c r="XFC226" s="0"/>
      <c r="XFD226" s="0"/>
    </row>
    <row r="227" s="41" customFormat="true" ht="23.85" hidden="false" customHeight="false" outlineLevel="0" collapsed="false">
      <c r="A227" s="32" t="s">
        <v>449</v>
      </c>
      <c r="B227" s="33" t="s">
        <v>450</v>
      </c>
      <c r="C227" s="34" t="s">
        <v>424</v>
      </c>
      <c r="D227" s="35" t="n">
        <v>4</v>
      </c>
      <c r="E227" s="36" t="n">
        <v>93.22</v>
      </c>
      <c r="F227" s="68" t="n">
        <v>0</v>
      </c>
      <c r="G227" s="69" t="n">
        <f aca="false">F227*E227</f>
        <v>0</v>
      </c>
      <c r="H227" s="70" t="n">
        <f aca="false">F227/D227</f>
        <v>0</v>
      </c>
      <c r="I227" s="80"/>
      <c r="J227" s="71" t="n">
        <f aca="false">I227*E227</f>
        <v>0</v>
      </c>
      <c r="K227" s="70" t="n">
        <f aca="false">I227/D227</f>
        <v>0</v>
      </c>
      <c r="L227" s="72" t="n">
        <f aca="false">F227+I227</f>
        <v>0</v>
      </c>
      <c r="M227" s="73" t="n">
        <f aca="false">G227+J227</f>
        <v>0</v>
      </c>
      <c r="N227" s="74" t="n">
        <f aca="false">H227+K227</f>
        <v>0</v>
      </c>
      <c r="O227" s="40"/>
      <c r="P227" s="1"/>
      <c r="XFA227" s="0"/>
      <c r="XFB227" s="0"/>
      <c r="XFC227" s="0"/>
      <c r="XFD227" s="0"/>
    </row>
    <row r="228" s="41" customFormat="true" ht="13.8" hidden="false" customHeight="false" outlineLevel="0" collapsed="false">
      <c r="A228" s="32" t="s">
        <v>451</v>
      </c>
      <c r="B228" s="33" t="s">
        <v>452</v>
      </c>
      <c r="C228" s="34" t="s">
        <v>424</v>
      </c>
      <c r="D228" s="35" t="n">
        <v>4</v>
      </c>
      <c r="E228" s="36" t="n">
        <v>101.88</v>
      </c>
      <c r="F228" s="68" t="n">
        <v>0</v>
      </c>
      <c r="G228" s="69" t="n">
        <f aca="false">F228*E228</f>
        <v>0</v>
      </c>
      <c r="H228" s="70" t="n">
        <f aca="false">F228/D228</f>
        <v>0</v>
      </c>
      <c r="I228" s="80"/>
      <c r="J228" s="71" t="n">
        <f aca="false">I228*E228</f>
        <v>0</v>
      </c>
      <c r="K228" s="70" t="n">
        <f aca="false">I228/D228</f>
        <v>0</v>
      </c>
      <c r="L228" s="72" t="n">
        <f aca="false">F228+I228</f>
        <v>0</v>
      </c>
      <c r="M228" s="73" t="n">
        <f aca="false">G228+J228</f>
        <v>0</v>
      </c>
      <c r="N228" s="74" t="n">
        <f aca="false">H228+K228</f>
        <v>0</v>
      </c>
      <c r="O228" s="40"/>
      <c r="P228" s="1"/>
      <c r="XFA228" s="0"/>
      <c r="XFB228" s="0"/>
      <c r="XFC228" s="0"/>
      <c r="XFD228" s="0"/>
    </row>
    <row r="229" s="41" customFormat="true" ht="13.8" hidden="false" customHeight="false" outlineLevel="0" collapsed="false">
      <c r="A229" s="32" t="s">
        <v>453</v>
      </c>
      <c r="B229" s="33" t="s">
        <v>454</v>
      </c>
      <c r="C229" s="34" t="s">
        <v>424</v>
      </c>
      <c r="D229" s="35" t="n">
        <v>2</v>
      </c>
      <c r="E229" s="36" t="n">
        <v>197.86</v>
      </c>
      <c r="F229" s="68" t="n">
        <v>0</v>
      </c>
      <c r="G229" s="69" t="n">
        <f aca="false">F229*E229</f>
        <v>0</v>
      </c>
      <c r="H229" s="70" t="n">
        <f aca="false">F229/D229</f>
        <v>0</v>
      </c>
      <c r="I229" s="80"/>
      <c r="J229" s="71" t="n">
        <f aca="false">I229*E229</f>
        <v>0</v>
      </c>
      <c r="K229" s="70" t="n">
        <f aca="false">I229/D229</f>
        <v>0</v>
      </c>
      <c r="L229" s="72" t="n">
        <f aca="false">F229+I229</f>
        <v>0</v>
      </c>
      <c r="M229" s="73" t="n">
        <f aca="false">G229+J229</f>
        <v>0</v>
      </c>
      <c r="N229" s="74" t="n">
        <f aca="false">H229+K229</f>
        <v>0</v>
      </c>
      <c r="O229" s="40"/>
      <c r="P229" s="1"/>
      <c r="XFA229" s="0"/>
      <c r="XFB229" s="0"/>
      <c r="XFC229" s="0"/>
      <c r="XFD229" s="0"/>
    </row>
    <row r="230" s="41" customFormat="true" ht="35.05" hidden="false" customHeight="false" outlineLevel="0" collapsed="false">
      <c r="A230" s="32" t="s">
        <v>455</v>
      </c>
      <c r="B230" s="33" t="s">
        <v>456</v>
      </c>
      <c r="C230" s="34" t="s">
        <v>57</v>
      </c>
      <c r="D230" s="35" t="n">
        <v>1</v>
      </c>
      <c r="E230" s="36" t="n">
        <v>801.95</v>
      </c>
      <c r="F230" s="68" t="n">
        <v>0</v>
      </c>
      <c r="G230" s="69" t="n">
        <f aca="false">F230*E230</f>
        <v>0</v>
      </c>
      <c r="H230" s="70" t="n">
        <f aca="false">F230/D230</f>
        <v>0</v>
      </c>
      <c r="I230" s="80"/>
      <c r="J230" s="71" t="n">
        <f aca="false">I230*E230</f>
        <v>0</v>
      </c>
      <c r="K230" s="70" t="n">
        <f aca="false">I230/D230</f>
        <v>0</v>
      </c>
      <c r="L230" s="72" t="n">
        <f aca="false">F230+I230</f>
        <v>0</v>
      </c>
      <c r="M230" s="73" t="n">
        <f aca="false">G230+J230</f>
        <v>0</v>
      </c>
      <c r="N230" s="74" t="n">
        <f aca="false">H230+K230</f>
        <v>0</v>
      </c>
      <c r="O230" s="40"/>
      <c r="P230" s="1"/>
      <c r="XFA230" s="0"/>
      <c r="XFB230" s="0"/>
      <c r="XFC230" s="0"/>
      <c r="XFD230" s="0"/>
    </row>
    <row r="231" s="41" customFormat="true" ht="23.85" hidden="false" customHeight="false" outlineLevel="0" collapsed="false">
      <c r="A231" s="32" t="s">
        <v>457</v>
      </c>
      <c r="B231" s="33" t="s">
        <v>458</v>
      </c>
      <c r="C231" s="34" t="s">
        <v>337</v>
      </c>
      <c r="D231" s="35" t="n">
        <v>1</v>
      </c>
      <c r="E231" s="36" t="n">
        <v>2132.33</v>
      </c>
      <c r="F231" s="68" t="n">
        <v>0</v>
      </c>
      <c r="G231" s="69" t="n">
        <f aca="false">F231*E231</f>
        <v>0</v>
      </c>
      <c r="H231" s="70" t="n">
        <f aca="false">F231/D231</f>
        <v>0</v>
      </c>
      <c r="I231" s="80"/>
      <c r="J231" s="71" t="n">
        <f aca="false">I231*E231</f>
        <v>0</v>
      </c>
      <c r="K231" s="70" t="n">
        <f aca="false">I231/D231</f>
        <v>0</v>
      </c>
      <c r="L231" s="72" t="n">
        <f aca="false">F231+I231</f>
        <v>0</v>
      </c>
      <c r="M231" s="73" t="n">
        <f aca="false">G231+J231</f>
        <v>0</v>
      </c>
      <c r="N231" s="74" t="n">
        <f aca="false">H231+K231</f>
        <v>0</v>
      </c>
      <c r="O231" s="40"/>
      <c r="P231" s="1"/>
      <c r="XFA231" s="0"/>
      <c r="XFB231" s="0"/>
      <c r="XFC231" s="0"/>
      <c r="XFD231" s="0"/>
    </row>
    <row r="232" s="41" customFormat="true" ht="13.8" hidden="false" customHeight="false" outlineLevel="0" collapsed="false">
      <c r="A232" s="47" t="n">
        <v>15</v>
      </c>
      <c r="B232" s="75" t="s">
        <v>459</v>
      </c>
      <c r="C232" s="49"/>
      <c r="D232" s="50"/>
      <c r="E232" s="51"/>
      <c r="F232" s="52"/>
      <c r="G232" s="53"/>
      <c r="H232" s="54"/>
      <c r="I232" s="50"/>
      <c r="J232" s="55" t="n">
        <f aca="false">SUM(J234:J321)</f>
        <v>0</v>
      </c>
      <c r="K232" s="54"/>
      <c r="L232" s="53"/>
      <c r="M232" s="53"/>
      <c r="N232" s="54"/>
      <c r="O232" s="40"/>
      <c r="P232" s="1"/>
      <c r="XFA232" s="0"/>
      <c r="XFB232" s="0"/>
      <c r="XFC232" s="0"/>
      <c r="XFD232" s="0"/>
    </row>
    <row r="233" s="41" customFormat="true" ht="15" hidden="false" customHeight="false" outlineLevel="0" collapsed="false">
      <c r="A233" s="76" t="s">
        <v>460</v>
      </c>
      <c r="B233" s="78" t="s">
        <v>461</v>
      </c>
      <c r="C233" s="58"/>
      <c r="D233" s="59"/>
      <c r="E233" s="60"/>
      <c r="F233" s="61"/>
      <c r="G233" s="62"/>
      <c r="H233" s="63"/>
      <c r="I233" s="79"/>
      <c r="J233" s="62"/>
      <c r="K233" s="63"/>
      <c r="L233" s="65"/>
      <c r="M233" s="65"/>
      <c r="N233" s="66"/>
      <c r="O233" s="40"/>
      <c r="P233" s="1"/>
      <c r="XFA233" s="0"/>
      <c r="XFB233" s="0"/>
      <c r="XFC233" s="0"/>
      <c r="XFD233" s="0"/>
    </row>
    <row r="234" s="41" customFormat="true" ht="46.25" hidden="false" customHeight="false" outlineLevel="0" collapsed="false">
      <c r="A234" s="32" t="s">
        <v>462</v>
      </c>
      <c r="B234" s="33" t="s">
        <v>463</v>
      </c>
      <c r="C234" s="34" t="s">
        <v>93</v>
      </c>
      <c r="D234" s="35" t="n">
        <v>1</v>
      </c>
      <c r="E234" s="36" t="n">
        <v>12824.19</v>
      </c>
      <c r="F234" s="68" t="n">
        <v>0</v>
      </c>
      <c r="G234" s="69" t="n">
        <f aca="false">F234*E234</f>
        <v>0</v>
      </c>
      <c r="H234" s="70" t="n">
        <f aca="false">F234/D234</f>
        <v>0</v>
      </c>
      <c r="I234" s="80"/>
      <c r="J234" s="71" t="n">
        <f aca="false">I234*E234</f>
        <v>0</v>
      </c>
      <c r="K234" s="70" t="n">
        <f aca="false">I234/D234</f>
        <v>0</v>
      </c>
      <c r="L234" s="72" t="n">
        <f aca="false">F234+I234</f>
        <v>0</v>
      </c>
      <c r="M234" s="73" t="n">
        <f aca="false">G234+J234</f>
        <v>0</v>
      </c>
      <c r="N234" s="74" t="n">
        <f aca="false">H234+K234</f>
        <v>0</v>
      </c>
      <c r="O234" s="40"/>
      <c r="P234" s="1"/>
      <c r="XFA234" s="0"/>
      <c r="XFB234" s="0"/>
      <c r="XFC234" s="0"/>
      <c r="XFD234" s="0"/>
    </row>
    <row r="235" s="41" customFormat="true" ht="57.45" hidden="false" customHeight="false" outlineLevel="0" collapsed="false">
      <c r="A235" s="32" t="s">
        <v>464</v>
      </c>
      <c r="B235" s="33" t="s">
        <v>465</v>
      </c>
      <c r="C235" s="34" t="s">
        <v>93</v>
      </c>
      <c r="D235" s="35" t="n">
        <v>1</v>
      </c>
      <c r="E235" s="36" t="n">
        <v>1648.96</v>
      </c>
      <c r="F235" s="68" t="n">
        <v>0</v>
      </c>
      <c r="G235" s="69" t="n">
        <f aca="false">F235*E235</f>
        <v>0</v>
      </c>
      <c r="H235" s="70" t="n">
        <f aca="false">F235/D235</f>
        <v>0</v>
      </c>
      <c r="I235" s="80"/>
      <c r="J235" s="71" t="n">
        <f aca="false">I235*E235</f>
        <v>0</v>
      </c>
      <c r="K235" s="70" t="n">
        <f aca="false">I235/D235</f>
        <v>0</v>
      </c>
      <c r="L235" s="72" t="n">
        <f aca="false">F235+I235</f>
        <v>0</v>
      </c>
      <c r="M235" s="73" t="n">
        <f aca="false">G235+J235</f>
        <v>0</v>
      </c>
      <c r="N235" s="74" t="n">
        <f aca="false">H235+K235</f>
        <v>0</v>
      </c>
      <c r="O235" s="40"/>
      <c r="P235" s="1"/>
      <c r="XFA235" s="0"/>
      <c r="XFB235" s="0"/>
      <c r="XFC235" s="0"/>
      <c r="XFD235" s="0"/>
    </row>
    <row r="236" s="41" customFormat="true" ht="57.45" hidden="false" customHeight="false" outlineLevel="0" collapsed="false">
      <c r="A236" s="32" t="s">
        <v>466</v>
      </c>
      <c r="B236" s="33" t="s">
        <v>467</v>
      </c>
      <c r="C236" s="34" t="s">
        <v>93</v>
      </c>
      <c r="D236" s="35" t="n">
        <v>1</v>
      </c>
      <c r="E236" s="36" t="n">
        <v>1567.81</v>
      </c>
      <c r="F236" s="68" t="n">
        <v>0</v>
      </c>
      <c r="G236" s="69" t="n">
        <f aca="false">F236*E236</f>
        <v>0</v>
      </c>
      <c r="H236" s="70" t="n">
        <f aca="false">F236/D236</f>
        <v>0</v>
      </c>
      <c r="I236" s="80"/>
      <c r="J236" s="71" t="n">
        <f aca="false">I236*E236</f>
        <v>0</v>
      </c>
      <c r="K236" s="70" t="n">
        <f aca="false">I236/D236</f>
        <v>0</v>
      </c>
      <c r="L236" s="72" t="n">
        <f aca="false">F236+I236</f>
        <v>0</v>
      </c>
      <c r="M236" s="73" t="n">
        <f aca="false">G236+J236</f>
        <v>0</v>
      </c>
      <c r="N236" s="74" t="n">
        <f aca="false">H236+K236</f>
        <v>0</v>
      </c>
      <c r="O236" s="40"/>
      <c r="P236" s="1"/>
      <c r="XFA236" s="0"/>
      <c r="XFB236" s="0"/>
      <c r="XFC236" s="0"/>
      <c r="XFD236" s="0"/>
    </row>
    <row r="237" s="41" customFormat="true" ht="57.45" hidden="false" customHeight="false" outlineLevel="0" collapsed="false">
      <c r="A237" s="32" t="s">
        <v>468</v>
      </c>
      <c r="B237" s="33" t="s">
        <v>469</v>
      </c>
      <c r="C237" s="34" t="s">
        <v>93</v>
      </c>
      <c r="D237" s="35" t="n">
        <v>1</v>
      </c>
      <c r="E237" s="36" t="n">
        <v>2753.71</v>
      </c>
      <c r="F237" s="68" t="n">
        <v>0</v>
      </c>
      <c r="G237" s="69" t="n">
        <f aca="false">F237*E237</f>
        <v>0</v>
      </c>
      <c r="H237" s="70" t="n">
        <f aca="false">F237/D237</f>
        <v>0</v>
      </c>
      <c r="I237" s="80"/>
      <c r="J237" s="71" t="n">
        <f aca="false">I237*E237</f>
        <v>0</v>
      </c>
      <c r="K237" s="70" t="n">
        <f aca="false">I237/D237</f>
        <v>0</v>
      </c>
      <c r="L237" s="72" t="n">
        <f aca="false">F237+I237</f>
        <v>0</v>
      </c>
      <c r="M237" s="73" t="n">
        <f aca="false">G237+J237</f>
        <v>0</v>
      </c>
      <c r="N237" s="74" t="n">
        <f aca="false">H237+K237</f>
        <v>0</v>
      </c>
      <c r="O237" s="40"/>
      <c r="P237" s="1"/>
      <c r="XFA237" s="0"/>
      <c r="XFB237" s="0"/>
      <c r="XFC237" s="0"/>
      <c r="XFD237" s="0"/>
    </row>
    <row r="238" s="41" customFormat="true" ht="57.45" hidden="false" customHeight="false" outlineLevel="0" collapsed="false">
      <c r="A238" s="32" t="s">
        <v>470</v>
      </c>
      <c r="B238" s="33" t="s">
        <v>471</v>
      </c>
      <c r="C238" s="34" t="s">
        <v>93</v>
      </c>
      <c r="D238" s="35" t="n">
        <v>1</v>
      </c>
      <c r="E238" s="36" t="n">
        <v>5406.8</v>
      </c>
      <c r="F238" s="68" t="n">
        <v>0</v>
      </c>
      <c r="G238" s="69" t="n">
        <f aca="false">F238*E238</f>
        <v>0</v>
      </c>
      <c r="H238" s="70" t="n">
        <f aca="false">F238/D238</f>
        <v>0</v>
      </c>
      <c r="I238" s="80"/>
      <c r="J238" s="71" t="n">
        <f aca="false">I238*E238</f>
        <v>0</v>
      </c>
      <c r="K238" s="70" t="n">
        <f aca="false">I238/D238</f>
        <v>0</v>
      </c>
      <c r="L238" s="72" t="n">
        <f aca="false">F238+I238</f>
        <v>0</v>
      </c>
      <c r="M238" s="73" t="n">
        <f aca="false">G238+J238</f>
        <v>0</v>
      </c>
      <c r="N238" s="74" t="n">
        <f aca="false">H238+K238</f>
        <v>0</v>
      </c>
      <c r="O238" s="40"/>
      <c r="P238" s="1"/>
      <c r="XFA238" s="0"/>
      <c r="XFB238" s="0"/>
      <c r="XFC238" s="0"/>
      <c r="XFD238" s="0"/>
    </row>
    <row r="239" s="41" customFormat="true" ht="46.25" hidden="false" customHeight="false" outlineLevel="0" collapsed="false">
      <c r="A239" s="32" t="s">
        <v>472</v>
      </c>
      <c r="B239" s="33" t="s">
        <v>473</v>
      </c>
      <c r="C239" s="34" t="s">
        <v>57</v>
      </c>
      <c r="D239" s="35" t="n">
        <v>2</v>
      </c>
      <c r="E239" s="36" t="n">
        <v>1976.88</v>
      </c>
      <c r="F239" s="68" t="n">
        <v>0</v>
      </c>
      <c r="G239" s="69" t="n">
        <f aca="false">F239*E239</f>
        <v>0</v>
      </c>
      <c r="H239" s="70" t="n">
        <f aca="false">F239/D239</f>
        <v>0</v>
      </c>
      <c r="I239" s="80"/>
      <c r="J239" s="71" t="n">
        <f aca="false">I239*E239</f>
        <v>0</v>
      </c>
      <c r="K239" s="70" t="n">
        <f aca="false">I239/D239</f>
        <v>0</v>
      </c>
      <c r="L239" s="72" t="n">
        <f aca="false">F239+I239</f>
        <v>0</v>
      </c>
      <c r="M239" s="73" t="n">
        <f aca="false">G239+J239</f>
        <v>0</v>
      </c>
      <c r="N239" s="74" t="n">
        <f aca="false">H239+K239</f>
        <v>0</v>
      </c>
      <c r="O239" s="40"/>
      <c r="P239" s="1"/>
      <c r="XFA239" s="0"/>
      <c r="XFB239" s="0"/>
      <c r="XFC239" s="0"/>
      <c r="XFD239" s="0"/>
    </row>
    <row r="240" s="41" customFormat="true" ht="46.25" hidden="false" customHeight="false" outlineLevel="0" collapsed="false">
      <c r="A240" s="32" t="s">
        <v>474</v>
      </c>
      <c r="B240" s="33" t="s">
        <v>475</v>
      </c>
      <c r="C240" s="34" t="s">
        <v>57</v>
      </c>
      <c r="D240" s="35" t="n">
        <v>4</v>
      </c>
      <c r="E240" s="36" t="n">
        <v>798.5</v>
      </c>
      <c r="F240" s="68" t="n">
        <v>0</v>
      </c>
      <c r="G240" s="69" t="n">
        <f aca="false">F240*E240</f>
        <v>0</v>
      </c>
      <c r="H240" s="70" t="n">
        <f aca="false">F240/D240</f>
        <v>0</v>
      </c>
      <c r="I240" s="80"/>
      <c r="J240" s="71" t="n">
        <f aca="false">I240*E240</f>
        <v>0</v>
      </c>
      <c r="K240" s="70" t="n">
        <f aca="false">I240/D240</f>
        <v>0</v>
      </c>
      <c r="L240" s="72" t="n">
        <f aca="false">F240+I240</f>
        <v>0</v>
      </c>
      <c r="M240" s="73" t="n">
        <f aca="false">G240+J240</f>
        <v>0</v>
      </c>
      <c r="N240" s="74" t="n">
        <f aca="false">H240+K240</f>
        <v>0</v>
      </c>
      <c r="O240" s="40"/>
      <c r="P240" s="1"/>
      <c r="XFA240" s="0"/>
      <c r="XFB240" s="0"/>
      <c r="XFC240" s="0"/>
      <c r="XFD240" s="0"/>
    </row>
    <row r="241" s="41" customFormat="true" ht="35.05" hidden="false" customHeight="false" outlineLevel="0" collapsed="false">
      <c r="A241" s="32" t="s">
        <v>476</v>
      </c>
      <c r="B241" s="33" t="s">
        <v>477</v>
      </c>
      <c r="C241" s="34" t="s">
        <v>57</v>
      </c>
      <c r="D241" s="35" t="n">
        <v>1</v>
      </c>
      <c r="E241" s="36" t="n">
        <v>2227.26</v>
      </c>
      <c r="F241" s="68" t="n">
        <v>0</v>
      </c>
      <c r="G241" s="69" t="n">
        <f aca="false">F241*E241</f>
        <v>0</v>
      </c>
      <c r="H241" s="70" t="n">
        <f aca="false">F241/D241</f>
        <v>0</v>
      </c>
      <c r="I241" s="80"/>
      <c r="J241" s="71" t="n">
        <f aca="false">I241*E241</f>
        <v>0</v>
      </c>
      <c r="K241" s="70" t="n">
        <f aca="false">I241/D241</f>
        <v>0</v>
      </c>
      <c r="L241" s="72" t="n">
        <f aca="false">F241+I241</f>
        <v>0</v>
      </c>
      <c r="M241" s="73" t="n">
        <f aca="false">G241+J241</f>
        <v>0</v>
      </c>
      <c r="N241" s="74" t="n">
        <f aca="false">H241+K241</f>
        <v>0</v>
      </c>
      <c r="O241" s="40"/>
      <c r="P241" s="1"/>
      <c r="XFA241" s="0"/>
      <c r="XFB241" s="0"/>
      <c r="XFC241" s="0"/>
      <c r="XFD241" s="0"/>
    </row>
    <row r="242" s="41" customFormat="true" ht="15" hidden="false" customHeight="false" outlineLevel="0" collapsed="false">
      <c r="A242" s="76" t="s">
        <v>478</v>
      </c>
      <c r="B242" s="78" t="s">
        <v>479</v>
      </c>
      <c r="C242" s="58"/>
      <c r="D242" s="59"/>
      <c r="E242" s="60"/>
      <c r="F242" s="61"/>
      <c r="G242" s="62"/>
      <c r="H242" s="63"/>
      <c r="I242" s="79"/>
      <c r="J242" s="62"/>
      <c r="K242" s="63"/>
      <c r="L242" s="65"/>
      <c r="M242" s="65"/>
      <c r="N242" s="66"/>
      <c r="O242" s="40"/>
      <c r="P242" s="1"/>
      <c r="XFA242" s="0"/>
      <c r="XFB242" s="0"/>
      <c r="XFC242" s="0"/>
      <c r="XFD242" s="0"/>
    </row>
    <row r="243" s="41" customFormat="true" ht="35.05" hidden="false" customHeight="false" outlineLevel="0" collapsed="false">
      <c r="A243" s="32" t="s">
        <v>480</v>
      </c>
      <c r="B243" s="33" t="s">
        <v>481</v>
      </c>
      <c r="C243" s="34" t="s">
        <v>93</v>
      </c>
      <c r="D243" s="35" t="n">
        <v>283</v>
      </c>
      <c r="E243" s="36" t="n">
        <v>22.71</v>
      </c>
      <c r="F243" s="68" t="n">
        <v>0</v>
      </c>
      <c r="G243" s="69" t="n">
        <f aca="false">F243*E243</f>
        <v>0</v>
      </c>
      <c r="H243" s="70" t="n">
        <f aca="false">F243/D243</f>
        <v>0</v>
      </c>
      <c r="I243" s="80"/>
      <c r="J243" s="71" t="n">
        <f aca="false">I243*E243</f>
        <v>0</v>
      </c>
      <c r="K243" s="70" t="n">
        <f aca="false">I243/D243</f>
        <v>0</v>
      </c>
      <c r="L243" s="72" t="n">
        <f aca="false">F243+I243</f>
        <v>0</v>
      </c>
      <c r="M243" s="73" t="n">
        <f aca="false">G243+J243</f>
        <v>0</v>
      </c>
      <c r="N243" s="74" t="n">
        <f aca="false">H243+K243</f>
        <v>0</v>
      </c>
      <c r="O243" s="40"/>
      <c r="P243" s="1"/>
      <c r="XFA243" s="0"/>
      <c r="XFB243" s="0"/>
      <c r="XFC243" s="0"/>
      <c r="XFD243" s="0"/>
    </row>
    <row r="244" s="41" customFormat="true" ht="23.85" hidden="false" customHeight="false" outlineLevel="0" collapsed="false">
      <c r="A244" s="32" t="s">
        <v>482</v>
      </c>
      <c r="B244" s="33" t="s">
        <v>483</v>
      </c>
      <c r="C244" s="34" t="s">
        <v>57</v>
      </c>
      <c r="D244" s="35" t="n">
        <v>11</v>
      </c>
      <c r="E244" s="36" t="n">
        <v>13.8</v>
      </c>
      <c r="F244" s="68" t="n">
        <v>0</v>
      </c>
      <c r="G244" s="69" t="n">
        <f aca="false">F244*E244</f>
        <v>0</v>
      </c>
      <c r="H244" s="70" t="n">
        <f aca="false">F244/D244</f>
        <v>0</v>
      </c>
      <c r="I244" s="80"/>
      <c r="J244" s="71" t="n">
        <f aca="false">I244*E244</f>
        <v>0</v>
      </c>
      <c r="K244" s="70" t="n">
        <f aca="false">I244/D244</f>
        <v>0</v>
      </c>
      <c r="L244" s="72" t="n">
        <f aca="false">F244+I244</f>
        <v>0</v>
      </c>
      <c r="M244" s="73" t="n">
        <f aca="false">G244+J244</f>
        <v>0</v>
      </c>
      <c r="N244" s="74" t="n">
        <f aca="false">H244+K244</f>
        <v>0</v>
      </c>
      <c r="O244" s="40"/>
      <c r="P244" s="1"/>
      <c r="XFA244" s="0"/>
      <c r="XFB244" s="0"/>
      <c r="XFC244" s="0"/>
      <c r="XFD244" s="0"/>
    </row>
    <row r="245" s="41" customFormat="true" ht="13.8" hidden="false" customHeight="false" outlineLevel="0" collapsed="false">
      <c r="A245" s="32" t="s">
        <v>484</v>
      </c>
      <c r="B245" s="33" t="s">
        <v>485</v>
      </c>
      <c r="C245" s="34" t="s">
        <v>57</v>
      </c>
      <c r="D245" s="35" t="n">
        <v>240</v>
      </c>
      <c r="E245" s="36" t="n">
        <v>12.11</v>
      </c>
      <c r="F245" s="68" t="n">
        <v>0</v>
      </c>
      <c r="G245" s="69" t="n">
        <f aca="false">F245*E245</f>
        <v>0</v>
      </c>
      <c r="H245" s="70" t="n">
        <f aca="false">F245/D245</f>
        <v>0</v>
      </c>
      <c r="I245" s="80"/>
      <c r="J245" s="71" t="n">
        <f aca="false">I245*E245</f>
        <v>0</v>
      </c>
      <c r="K245" s="70" t="n">
        <f aca="false">I245/D245</f>
        <v>0</v>
      </c>
      <c r="L245" s="72" t="n">
        <f aca="false">F245+I245</f>
        <v>0</v>
      </c>
      <c r="M245" s="73" t="n">
        <f aca="false">G245+J245</f>
        <v>0</v>
      </c>
      <c r="N245" s="74" t="n">
        <f aca="false">H245+K245</f>
        <v>0</v>
      </c>
      <c r="O245" s="40"/>
      <c r="P245" s="1"/>
      <c r="XFA245" s="0"/>
      <c r="XFB245" s="0"/>
      <c r="XFC245" s="0"/>
      <c r="XFD245" s="0"/>
    </row>
    <row r="246" s="41" customFormat="true" ht="13.8" hidden="false" customHeight="false" outlineLevel="0" collapsed="false">
      <c r="A246" s="32" t="s">
        <v>486</v>
      </c>
      <c r="B246" s="33" t="s">
        <v>487</v>
      </c>
      <c r="C246" s="34" t="s">
        <v>93</v>
      </c>
      <c r="D246" s="35" t="n">
        <v>7</v>
      </c>
      <c r="E246" s="36" t="n">
        <v>36.47</v>
      </c>
      <c r="F246" s="68" t="n">
        <v>0</v>
      </c>
      <c r="G246" s="69" t="n">
        <f aca="false">F246*E246</f>
        <v>0</v>
      </c>
      <c r="H246" s="70" t="n">
        <f aca="false">F246/D246</f>
        <v>0</v>
      </c>
      <c r="I246" s="80"/>
      <c r="J246" s="71" t="n">
        <f aca="false">I246*E246</f>
        <v>0</v>
      </c>
      <c r="K246" s="70" t="n">
        <f aca="false">I246/D246</f>
        <v>0</v>
      </c>
      <c r="L246" s="72" t="n">
        <f aca="false">F246+I246</f>
        <v>0</v>
      </c>
      <c r="M246" s="73" t="n">
        <f aca="false">G246+J246</f>
        <v>0</v>
      </c>
      <c r="N246" s="74" t="n">
        <f aca="false">H246+K246</f>
        <v>0</v>
      </c>
      <c r="O246" s="40"/>
      <c r="P246" s="1"/>
      <c r="XFA246" s="0"/>
      <c r="XFB246" s="0"/>
      <c r="XFC246" s="0"/>
      <c r="XFD246" s="0"/>
    </row>
    <row r="247" s="41" customFormat="true" ht="13.8" hidden="false" customHeight="false" outlineLevel="0" collapsed="false">
      <c r="A247" s="32" t="s">
        <v>488</v>
      </c>
      <c r="B247" s="33" t="s">
        <v>489</v>
      </c>
      <c r="C247" s="34" t="s">
        <v>93</v>
      </c>
      <c r="D247" s="35" t="n">
        <v>8</v>
      </c>
      <c r="E247" s="36" t="n">
        <v>461.91</v>
      </c>
      <c r="F247" s="68" t="n">
        <v>0</v>
      </c>
      <c r="G247" s="69" t="n">
        <f aca="false">F247*E247</f>
        <v>0</v>
      </c>
      <c r="H247" s="70" t="n">
        <f aca="false">F247/D247</f>
        <v>0</v>
      </c>
      <c r="I247" s="80"/>
      <c r="J247" s="71" t="n">
        <f aca="false">I247*E247</f>
        <v>0</v>
      </c>
      <c r="K247" s="70" t="n">
        <f aca="false">I247/D247</f>
        <v>0</v>
      </c>
      <c r="L247" s="72" t="n">
        <f aca="false">F247+I247</f>
        <v>0</v>
      </c>
      <c r="M247" s="73" t="n">
        <f aca="false">G247+J247</f>
        <v>0</v>
      </c>
      <c r="N247" s="74" t="n">
        <f aca="false">H247+K247</f>
        <v>0</v>
      </c>
      <c r="O247" s="40"/>
      <c r="P247" s="1"/>
      <c r="XFA247" s="0"/>
      <c r="XFB247" s="0"/>
      <c r="XFC247" s="0"/>
      <c r="XFD247" s="0"/>
    </row>
    <row r="248" s="41" customFormat="true" ht="23.85" hidden="false" customHeight="false" outlineLevel="0" collapsed="false">
      <c r="A248" s="32" t="s">
        <v>490</v>
      </c>
      <c r="B248" s="33" t="s">
        <v>491</v>
      </c>
      <c r="C248" s="34" t="s">
        <v>57</v>
      </c>
      <c r="D248" s="35" t="n">
        <v>1</v>
      </c>
      <c r="E248" s="36" t="n">
        <v>102.16</v>
      </c>
      <c r="F248" s="68" t="n">
        <v>0</v>
      </c>
      <c r="G248" s="69" t="n">
        <f aca="false">F248*E248</f>
        <v>0</v>
      </c>
      <c r="H248" s="70" t="n">
        <f aca="false">F248/D248</f>
        <v>0</v>
      </c>
      <c r="I248" s="80"/>
      <c r="J248" s="71" t="n">
        <f aca="false">I248*E248</f>
        <v>0</v>
      </c>
      <c r="K248" s="70" t="n">
        <f aca="false">I248/D248</f>
        <v>0</v>
      </c>
      <c r="L248" s="72" t="n">
        <f aca="false">F248+I248</f>
        <v>0</v>
      </c>
      <c r="M248" s="73" t="n">
        <f aca="false">G248+J248</f>
        <v>0</v>
      </c>
      <c r="N248" s="74" t="n">
        <f aca="false">H248+K248</f>
        <v>0</v>
      </c>
      <c r="O248" s="40"/>
      <c r="P248" s="1"/>
      <c r="XFA248" s="0"/>
      <c r="XFB248" s="0"/>
      <c r="XFC248" s="0"/>
      <c r="XFD248" s="0"/>
    </row>
    <row r="249" s="41" customFormat="true" ht="23.85" hidden="false" customHeight="false" outlineLevel="0" collapsed="false">
      <c r="A249" s="32" t="s">
        <v>492</v>
      </c>
      <c r="B249" s="33" t="s">
        <v>493</v>
      </c>
      <c r="C249" s="34" t="s">
        <v>57</v>
      </c>
      <c r="D249" s="35" t="n">
        <v>2</v>
      </c>
      <c r="E249" s="36" t="n">
        <v>140.81</v>
      </c>
      <c r="F249" s="68" t="n">
        <v>0</v>
      </c>
      <c r="G249" s="69" t="n">
        <f aca="false">F249*E249</f>
        <v>0</v>
      </c>
      <c r="H249" s="70" t="n">
        <f aca="false">F249/D249</f>
        <v>0</v>
      </c>
      <c r="I249" s="80"/>
      <c r="J249" s="71" t="n">
        <f aca="false">I249*E249</f>
        <v>0</v>
      </c>
      <c r="K249" s="70" t="n">
        <f aca="false">I249/D249</f>
        <v>0</v>
      </c>
      <c r="L249" s="72" t="n">
        <f aca="false">F249+I249</f>
        <v>0</v>
      </c>
      <c r="M249" s="73" t="n">
        <f aca="false">G249+J249</f>
        <v>0</v>
      </c>
      <c r="N249" s="74" t="n">
        <f aca="false">H249+K249</f>
        <v>0</v>
      </c>
      <c r="O249" s="40"/>
      <c r="P249" s="1"/>
      <c r="XFA249" s="0"/>
      <c r="XFB249" s="0"/>
      <c r="XFC249" s="0"/>
      <c r="XFD249" s="0"/>
    </row>
    <row r="250" s="41" customFormat="true" ht="23.85" hidden="false" customHeight="false" outlineLevel="0" collapsed="false">
      <c r="A250" s="32" t="s">
        <v>494</v>
      </c>
      <c r="B250" s="33" t="s">
        <v>495</v>
      </c>
      <c r="C250" s="34" t="s">
        <v>57</v>
      </c>
      <c r="D250" s="35" t="n">
        <v>3</v>
      </c>
      <c r="E250" s="36" t="n">
        <v>191.2</v>
      </c>
      <c r="F250" s="68" t="n">
        <v>0</v>
      </c>
      <c r="G250" s="69" t="n">
        <f aca="false">F250*E250</f>
        <v>0</v>
      </c>
      <c r="H250" s="70" t="n">
        <f aca="false">F250/D250</f>
        <v>0</v>
      </c>
      <c r="I250" s="80"/>
      <c r="J250" s="71" t="n">
        <f aca="false">I250*E250</f>
        <v>0</v>
      </c>
      <c r="K250" s="70" t="n">
        <f aca="false">I250/D250</f>
        <v>0</v>
      </c>
      <c r="L250" s="72" t="n">
        <f aca="false">F250+I250</f>
        <v>0</v>
      </c>
      <c r="M250" s="73" t="n">
        <f aca="false">G250+J250</f>
        <v>0</v>
      </c>
      <c r="N250" s="74" t="n">
        <f aca="false">H250+K250</f>
        <v>0</v>
      </c>
      <c r="O250" s="40"/>
      <c r="P250" s="1"/>
      <c r="XFA250" s="0"/>
      <c r="XFB250" s="0"/>
      <c r="XFC250" s="0"/>
      <c r="XFD250" s="0"/>
    </row>
    <row r="251" s="41" customFormat="true" ht="23.85" hidden="false" customHeight="false" outlineLevel="0" collapsed="false">
      <c r="A251" s="32" t="s">
        <v>496</v>
      </c>
      <c r="B251" s="33" t="s">
        <v>497</v>
      </c>
      <c r="C251" s="34" t="s">
        <v>57</v>
      </c>
      <c r="D251" s="35" t="n">
        <v>3</v>
      </c>
      <c r="E251" s="36" t="n">
        <v>232.77</v>
      </c>
      <c r="F251" s="68" t="n">
        <v>0</v>
      </c>
      <c r="G251" s="69" t="n">
        <f aca="false">F251*E251</f>
        <v>0</v>
      </c>
      <c r="H251" s="70" t="n">
        <f aca="false">F251/D251</f>
        <v>0</v>
      </c>
      <c r="I251" s="80"/>
      <c r="J251" s="71" t="n">
        <f aca="false">I251*E251</f>
        <v>0</v>
      </c>
      <c r="K251" s="70" t="n">
        <f aca="false">I251/D251</f>
        <v>0</v>
      </c>
      <c r="L251" s="72" t="n">
        <f aca="false">F251+I251</f>
        <v>0</v>
      </c>
      <c r="M251" s="73" t="n">
        <f aca="false">G251+J251</f>
        <v>0</v>
      </c>
      <c r="N251" s="74" t="n">
        <f aca="false">H251+K251</f>
        <v>0</v>
      </c>
      <c r="O251" s="40"/>
      <c r="P251" s="1"/>
      <c r="XFA251" s="0"/>
      <c r="XFB251" s="0"/>
      <c r="XFC251" s="0"/>
      <c r="XFD251" s="0"/>
    </row>
    <row r="252" s="41" customFormat="true" ht="46.25" hidden="false" customHeight="false" outlineLevel="0" collapsed="false">
      <c r="A252" s="32" t="s">
        <v>498</v>
      </c>
      <c r="B252" s="33" t="s">
        <v>499</v>
      </c>
      <c r="C252" s="34" t="s">
        <v>57</v>
      </c>
      <c r="D252" s="35" t="n">
        <v>5</v>
      </c>
      <c r="E252" s="36" t="n">
        <v>153.24</v>
      </c>
      <c r="F252" s="68" t="n">
        <v>0</v>
      </c>
      <c r="G252" s="69" t="n">
        <f aca="false">F252*E252</f>
        <v>0</v>
      </c>
      <c r="H252" s="70" t="n">
        <f aca="false">F252/D252</f>
        <v>0</v>
      </c>
      <c r="I252" s="80"/>
      <c r="J252" s="71" t="n">
        <f aca="false">I252*E252</f>
        <v>0</v>
      </c>
      <c r="K252" s="70" t="n">
        <f aca="false">I252/D252</f>
        <v>0</v>
      </c>
      <c r="L252" s="72" t="n">
        <f aca="false">F252+I252</f>
        <v>0</v>
      </c>
      <c r="M252" s="73" t="n">
        <f aca="false">G252+J252</f>
        <v>0</v>
      </c>
      <c r="N252" s="74" t="n">
        <f aca="false">H252+K252</f>
        <v>0</v>
      </c>
      <c r="O252" s="40"/>
      <c r="P252" s="1"/>
      <c r="XFA252" s="0"/>
      <c r="XFB252" s="0"/>
      <c r="XFC252" s="0"/>
      <c r="XFD252" s="0"/>
    </row>
    <row r="253" s="41" customFormat="true" ht="35.05" hidden="false" customHeight="false" outlineLevel="0" collapsed="false">
      <c r="A253" s="32" t="s">
        <v>500</v>
      </c>
      <c r="B253" s="33" t="s">
        <v>501</v>
      </c>
      <c r="C253" s="34" t="s">
        <v>57</v>
      </c>
      <c r="D253" s="35" t="n">
        <v>2</v>
      </c>
      <c r="E253" s="36" t="n">
        <v>216.52</v>
      </c>
      <c r="F253" s="68" t="n">
        <v>0</v>
      </c>
      <c r="G253" s="69" t="n">
        <f aca="false">F253*E253</f>
        <v>0</v>
      </c>
      <c r="H253" s="70" t="n">
        <f aca="false">F253/D253</f>
        <v>0</v>
      </c>
      <c r="I253" s="80"/>
      <c r="J253" s="71" t="n">
        <f aca="false">I253*E253</f>
        <v>0</v>
      </c>
      <c r="K253" s="70" t="n">
        <f aca="false">I253/D253</f>
        <v>0</v>
      </c>
      <c r="L253" s="72" t="n">
        <f aca="false">F253+I253</f>
        <v>0</v>
      </c>
      <c r="M253" s="73" t="n">
        <f aca="false">G253+J253</f>
        <v>0</v>
      </c>
      <c r="N253" s="74" t="n">
        <f aca="false">H253+K253</f>
        <v>0</v>
      </c>
      <c r="O253" s="40"/>
      <c r="P253" s="1"/>
      <c r="XFA253" s="0"/>
      <c r="XFB253" s="0"/>
      <c r="XFC253" s="0"/>
      <c r="XFD253" s="0"/>
    </row>
    <row r="254" s="41" customFormat="true" ht="15" hidden="false" customHeight="false" outlineLevel="0" collapsed="false">
      <c r="A254" s="76" t="s">
        <v>502</v>
      </c>
      <c r="B254" s="78" t="s">
        <v>503</v>
      </c>
      <c r="C254" s="58"/>
      <c r="D254" s="59"/>
      <c r="E254" s="60"/>
      <c r="F254" s="61"/>
      <c r="G254" s="62"/>
      <c r="H254" s="63"/>
      <c r="I254" s="79"/>
      <c r="J254" s="62"/>
      <c r="K254" s="63"/>
      <c r="L254" s="65"/>
      <c r="M254" s="65"/>
      <c r="N254" s="66"/>
      <c r="O254" s="40"/>
      <c r="P254" s="1"/>
      <c r="XFA254" s="0"/>
      <c r="XFB254" s="0"/>
      <c r="XFC254" s="0"/>
      <c r="XFD254" s="0"/>
    </row>
    <row r="255" s="41" customFormat="true" ht="23.85" hidden="false" customHeight="false" outlineLevel="0" collapsed="false">
      <c r="A255" s="32" t="s">
        <v>504</v>
      </c>
      <c r="B255" s="33" t="s">
        <v>505</v>
      </c>
      <c r="C255" s="34" t="s">
        <v>46</v>
      </c>
      <c r="D255" s="35" t="n">
        <v>32</v>
      </c>
      <c r="E255" s="36" t="n">
        <v>15.79071</v>
      </c>
      <c r="F255" s="68" t="n">
        <v>0</v>
      </c>
      <c r="G255" s="69" t="n">
        <f aca="false">F255*E255</f>
        <v>0</v>
      </c>
      <c r="H255" s="70" t="n">
        <f aca="false">F255/D255</f>
        <v>0</v>
      </c>
      <c r="I255" s="80"/>
      <c r="J255" s="71" t="n">
        <f aca="false">I255*E255</f>
        <v>0</v>
      </c>
      <c r="K255" s="70" t="n">
        <f aca="false">I255/D255</f>
        <v>0</v>
      </c>
      <c r="L255" s="72" t="n">
        <f aca="false">F255+I255</f>
        <v>0</v>
      </c>
      <c r="M255" s="73" t="n">
        <f aca="false">G255+J255</f>
        <v>0</v>
      </c>
      <c r="N255" s="74" t="n">
        <f aca="false">H255+K255</f>
        <v>0</v>
      </c>
      <c r="O255" s="40"/>
      <c r="P255" s="1"/>
      <c r="XFA255" s="0"/>
      <c r="XFB255" s="0"/>
      <c r="XFC255" s="0"/>
      <c r="XFD255" s="0"/>
    </row>
    <row r="256" s="41" customFormat="true" ht="23.85" hidden="false" customHeight="false" outlineLevel="0" collapsed="false">
      <c r="A256" s="32" t="s">
        <v>506</v>
      </c>
      <c r="B256" s="33" t="s">
        <v>507</v>
      </c>
      <c r="C256" s="34" t="s">
        <v>46</v>
      </c>
      <c r="D256" s="35" t="n">
        <v>40</v>
      </c>
      <c r="E256" s="36" t="n">
        <v>27.221394</v>
      </c>
      <c r="F256" s="68" t="n">
        <v>0</v>
      </c>
      <c r="G256" s="69" t="n">
        <f aca="false">F256*E256</f>
        <v>0</v>
      </c>
      <c r="H256" s="70" t="n">
        <f aca="false">F256/D256</f>
        <v>0</v>
      </c>
      <c r="I256" s="80"/>
      <c r="J256" s="71" t="n">
        <f aca="false">I256*E256</f>
        <v>0</v>
      </c>
      <c r="K256" s="70" t="n">
        <f aca="false">I256/D256</f>
        <v>0</v>
      </c>
      <c r="L256" s="72" t="n">
        <f aca="false">F256+I256</f>
        <v>0</v>
      </c>
      <c r="M256" s="73" t="n">
        <f aca="false">G256+J256</f>
        <v>0</v>
      </c>
      <c r="N256" s="74" t="n">
        <f aca="false">H256+K256</f>
        <v>0</v>
      </c>
      <c r="O256" s="40"/>
      <c r="P256" s="1"/>
      <c r="XFA256" s="0"/>
      <c r="XFB256" s="0"/>
      <c r="XFC256" s="0"/>
      <c r="XFD256" s="0"/>
    </row>
    <row r="257" s="41" customFormat="true" ht="35.05" hidden="false" customHeight="false" outlineLevel="0" collapsed="false">
      <c r="A257" s="32" t="s">
        <v>508</v>
      </c>
      <c r="B257" s="33" t="s">
        <v>509</v>
      </c>
      <c r="C257" s="34" t="s">
        <v>93</v>
      </c>
      <c r="D257" s="35" t="n">
        <v>2</v>
      </c>
      <c r="E257" s="36" t="n">
        <v>31.018836</v>
      </c>
      <c r="F257" s="68" t="n">
        <v>0</v>
      </c>
      <c r="G257" s="69" t="n">
        <f aca="false">F257*E257</f>
        <v>0</v>
      </c>
      <c r="H257" s="70" t="n">
        <f aca="false">F257/D257</f>
        <v>0</v>
      </c>
      <c r="I257" s="80"/>
      <c r="J257" s="71" t="n">
        <f aca="false">I257*E257</f>
        <v>0</v>
      </c>
      <c r="K257" s="70" t="n">
        <f aca="false">I257/D257</f>
        <v>0</v>
      </c>
      <c r="L257" s="72" t="n">
        <f aca="false">F257+I257</f>
        <v>0</v>
      </c>
      <c r="M257" s="73" t="n">
        <f aca="false">G257+J257</f>
        <v>0</v>
      </c>
      <c r="N257" s="74" t="n">
        <f aca="false">H257+K257</f>
        <v>0</v>
      </c>
      <c r="O257" s="40"/>
      <c r="P257" s="1"/>
      <c r="XFA257" s="0"/>
      <c r="XFB257" s="0"/>
      <c r="XFC257" s="0"/>
      <c r="XFD257" s="0"/>
    </row>
    <row r="258" s="41" customFormat="true" ht="35.05" hidden="false" customHeight="false" outlineLevel="0" collapsed="false">
      <c r="A258" s="32" t="s">
        <v>510</v>
      </c>
      <c r="B258" s="33" t="s">
        <v>511</v>
      </c>
      <c r="C258" s="34" t="s">
        <v>96</v>
      </c>
      <c r="D258" s="35" t="n">
        <v>2</v>
      </c>
      <c r="E258" s="36" t="n">
        <v>29.893668</v>
      </c>
      <c r="F258" s="68" t="n">
        <v>0</v>
      </c>
      <c r="G258" s="69" t="n">
        <f aca="false">F258*E258</f>
        <v>0</v>
      </c>
      <c r="H258" s="70" t="n">
        <f aca="false">F258/D258</f>
        <v>0</v>
      </c>
      <c r="I258" s="80"/>
      <c r="J258" s="71" t="n">
        <f aca="false">I258*E258</f>
        <v>0</v>
      </c>
      <c r="K258" s="70" t="n">
        <f aca="false">I258/D258</f>
        <v>0</v>
      </c>
      <c r="L258" s="72" t="n">
        <f aca="false">F258+I258</f>
        <v>0</v>
      </c>
      <c r="M258" s="73" t="n">
        <f aca="false">G258+J258</f>
        <v>0</v>
      </c>
      <c r="N258" s="74" t="n">
        <f aca="false">H258+K258</f>
        <v>0</v>
      </c>
      <c r="O258" s="40"/>
      <c r="P258" s="1"/>
      <c r="XFA258" s="0"/>
      <c r="XFB258" s="0"/>
      <c r="XFC258" s="0"/>
      <c r="XFD258" s="0"/>
    </row>
    <row r="259" s="41" customFormat="true" ht="35.05" hidden="false" customHeight="false" outlineLevel="0" collapsed="false">
      <c r="A259" s="32" t="s">
        <v>512</v>
      </c>
      <c r="B259" s="33" t="s">
        <v>513</v>
      </c>
      <c r="C259" s="34" t="s">
        <v>96</v>
      </c>
      <c r="D259" s="35" t="n">
        <v>2</v>
      </c>
      <c r="E259" s="36" t="n">
        <v>39.074016</v>
      </c>
      <c r="F259" s="68" t="n">
        <v>0</v>
      </c>
      <c r="G259" s="69" t="n">
        <f aca="false">F259*E259</f>
        <v>0</v>
      </c>
      <c r="H259" s="70" t="n">
        <f aca="false">F259/D259</f>
        <v>0</v>
      </c>
      <c r="I259" s="80"/>
      <c r="J259" s="71" t="n">
        <f aca="false">I259*E259</f>
        <v>0</v>
      </c>
      <c r="K259" s="70" t="n">
        <f aca="false">I259/D259</f>
        <v>0</v>
      </c>
      <c r="L259" s="72" t="n">
        <f aca="false">F259+I259</f>
        <v>0</v>
      </c>
      <c r="M259" s="73" t="n">
        <f aca="false">G259+J259</f>
        <v>0</v>
      </c>
      <c r="N259" s="74" t="n">
        <f aca="false">H259+K259</f>
        <v>0</v>
      </c>
      <c r="O259" s="40"/>
      <c r="P259" s="1"/>
      <c r="XFA259" s="0"/>
      <c r="XFB259" s="0"/>
      <c r="XFC259" s="0"/>
      <c r="XFD259" s="0"/>
    </row>
    <row r="260" s="41" customFormat="true" ht="35.05" hidden="false" customHeight="false" outlineLevel="0" collapsed="false">
      <c r="A260" s="32" t="s">
        <v>514</v>
      </c>
      <c r="B260" s="33" t="s">
        <v>515</v>
      </c>
      <c r="C260" s="34" t="s">
        <v>96</v>
      </c>
      <c r="D260" s="35" t="n">
        <v>4</v>
      </c>
      <c r="E260" s="36" t="n">
        <v>68.174952</v>
      </c>
      <c r="F260" s="68" t="n">
        <v>0</v>
      </c>
      <c r="G260" s="69" t="n">
        <f aca="false">F260*E260</f>
        <v>0</v>
      </c>
      <c r="H260" s="70" t="n">
        <f aca="false">F260/D260</f>
        <v>0</v>
      </c>
      <c r="I260" s="80"/>
      <c r="J260" s="71" t="n">
        <f aca="false">I260*E260</f>
        <v>0</v>
      </c>
      <c r="K260" s="70" t="n">
        <f aca="false">I260/D260</f>
        <v>0</v>
      </c>
      <c r="L260" s="72" t="n">
        <f aca="false">F260+I260</f>
        <v>0</v>
      </c>
      <c r="M260" s="73" t="n">
        <f aca="false">G260+J260</f>
        <v>0</v>
      </c>
      <c r="N260" s="74" t="n">
        <f aca="false">H260+K260</f>
        <v>0</v>
      </c>
      <c r="O260" s="40"/>
      <c r="P260" s="1"/>
      <c r="XFA260" s="0"/>
      <c r="XFB260" s="0"/>
      <c r="XFC260" s="0"/>
      <c r="XFD260" s="0"/>
    </row>
    <row r="261" s="41" customFormat="true" ht="35.05" hidden="false" customHeight="false" outlineLevel="0" collapsed="false">
      <c r="A261" s="32" t="s">
        <v>516</v>
      </c>
      <c r="B261" s="33" t="s">
        <v>517</v>
      </c>
      <c r="C261" s="34" t="s">
        <v>96</v>
      </c>
      <c r="D261" s="35" t="n">
        <v>2</v>
      </c>
      <c r="E261" s="36" t="n">
        <v>112.504014</v>
      </c>
      <c r="F261" s="68" t="n">
        <v>0</v>
      </c>
      <c r="G261" s="69" t="n">
        <f aca="false">F261*E261</f>
        <v>0</v>
      </c>
      <c r="H261" s="70" t="n">
        <f aca="false">F261/D261</f>
        <v>0</v>
      </c>
      <c r="I261" s="80"/>
      <c r="J261" s="71" t="n">
        <f aca="false">I261*E261</f>
        <v>0</v>
      </c>
      <c r="K261" s="70" t="n">
        <f aca="false">I261/D261</f>
        <v>0</v>
      </c>
      <c r="L261" s="72" t="n">
        <f aca="false">F261+I261</f>
        <v>0</v>
      </c>
      <c r="M261" s="73" t="n">
        <f aca="false">G261+J261</f>
        <v>0</v>
      </c>
      <c r="N261" s="74" t="n">
        <f aca="false">H261+K261</f>
        <v>0</v>
      </c>
      <c r="O261" s="40"/>
      <c r="P261" s="1"/>
      <c r="XFA261" s="0"/>
      <c r="XFB261" s="0"/>
      <c r="XFC261" s="0"/>
      <c r="XFD261" s="0"/>
    </row>
    <row r="262" s="85" customFormat="true" ht="35.05" hidden="false" customHeight="false" outlineLevel="0" collapsed="false">
      <c r="A262" s="32" t="s">
        <v>518</v>
      </c>
      <c r="B262" s="33" t="s">
        <v>519</v>
      </c>
      <c r="C262" s="34" t="s">
        <v>96</v>
      </c>
      <c r="D262" s="35" t="n">
        <v>708</v>
      </c>
      <c r="E262" s="36" t="n">
        <v>36.657462</v>
      </c>
      <c r="F262" s="68" t="n">
        <v>0</v>
      </c>
      <c r="G262" s="69" t="n">
        <f aca="false">F262*E262</f>
        <v>0</v>
      </c>
      <c r="H262" s="70" t="n">
        <f aca="false">F262/D262</f>
        <v>0</v>
      </c>
      <c r="I262" s="82"/>
      <c r="J262" s="71" t="n">
        <f aca="false">I262*E262</f>
        <v>0</v>
      </c>
      <c r="K262" s="70" t="n">
        <f aca="false">I262/D262</f>
        <v>0</v>
      </c>
      <c r="L262" s="72" t="n">
        <f aca="false">F262+I262</f>
        <v>0</v>
      </c>
      <c r="M262" s="73" t="n">
        <f aca="false">G262+J262</f>
        <v>0</v>
      </c>
      <c r="N262" s="74" t="n">
        <f aca="false">H262+K262</f>
        <v>0</v>
      </c>
      <c r="O262" s="83"/>
      <c r="P262" s="84"/>
      <c r="XFA262" s="0"/>
      <c r="XFB262" s="0"/>
      <c r="XFC262" s="0"/>
      <c r="XFD262" s="0"/>
    </row>
    <row r="263" s="41" customFormat="true" ht="35.05" hidden="false" customHeight="false" outlineLevel="0" collapsed="false">
      <c r="A263" s="32" t="s">
        <v>520</v>
      </c>
      <c r="B263" s="33" t="s">
        <v>521</v>
      </c>
      <c r="C263" s="34" t="s">
        <v>96</v>
      </c>
      <c r="D263" s="35" t="n">
        <v>45</v>
      </c>
      <c r="E263" s="36" t="n">
        <v>40.761768</v>
      </c>
      <c r="F263" s="68" t="n">
        <v>0</v>
      </c>
      <c r="G263" s="69" t="n">
        <f aca="false">F263*E263</f>
        <v>0</v>
      </c>
      <c r="H263" s="70" t="n">
        <f aca="false">F263/D263</f>
        <v>0</v>
      </c>
      <c r="I263" s="80"/>
      <c r="J263" s="71" t="n">
        <f aca="false">I263*E263</f>
        <v>0</v>
      </c>
      <c r="K263" s="70" t="n">
        <f aca="false">I263/D263</f>
        <v>0</v>
      </c>
      <c r="L263" s="72" t="n">
        <f aca="false">F263+I263</f>
        <v>0</v>
      </c>
      <c r="M263" s="73" t="n">
        <f aca="false">G263+J263</f>
        <v>0</v>
      </c>
      <c r="N263" s="74" t="n">
        <f aca="false">H263+K263</f>
        <v>0</v>
      </c>
      <c r="O263" s="40"/>
      <c r="P263" s="1"/>
      <c r="XFA263" s="0"/>
      <c r="XFB263" s="0"/>
      <c r="XFC263" s="0"/>
      <c r="XFD263" s="0"/>
    </row>
    <row r="264" s="41" customFormat="true" ht="35.05" hidden="false" customHeight="false" outlineLevel="0" collapsed="false">
      <c r="A264" s="32" t="s">
        <v>522</v>
      </c>
      <c r="B264" s="33" t="s">
        <v>523</v>
      </c>
      <c r="C264" s="34" t="s">
        <v>96</v>
      </c>
      <c r="D264" s="35" t="n">
        <v>2</v>
      </c>
      <c r="E264" s="36" t="n">
        <v>46.720044</v>
      </c>
      <c r="F264" s="68" t="n">
        <v>0</v>
      </c>
      <c r="G264" s="69" t="n">
        <f aca="false">F264*E264</f>
        <v>0</v>
      </c>
      <c r="H264" s="70" t="n">
        <f aca="false">F264/D264</f>
        <v>0</v>
      </c>
      <c r="I264" s="80"/>
      <c r="J264" s="71" t="n">
        <f aca="false">I264*E264</f>
        <v>0</v>
      </c>
      <c r="K264" s="70" t="n">
        <f aca="false">I264/D264</f>
        <v>0</v>
      </c>
      <c r="L264" s="72" t="n">
        <f aca="false">F264+I264</f>
        <v>0</v>
      </c>
      <c r="M264" s="73" t="n">
        <f aca="false">G264+J264</f>
        <v>0</v>
      </c>
      <c r="N264" s="74" t="n">
        <f aca="false">H264+K264</f>
        <v>0</v>
      </c>
      <c r="O264" s="40"/>
      <c r="P264" s="1"/>
      <c r="XFA264" s="0"/>
      <c r="XFB264" s="0"/>
      <c r="XFC264" s="0"/>
      <c r="XFD264" s="0"/>
    </row>
    <row r="265" s="41" customFormat="true" ht="35.05" hidden="false" customHeight="false" outlineLevel="0" collapsed="false">
      <c r="A265" s="32" t="s">
        <v>524</v>
      </c>
      <c r="B265" s="33" t="s">
        <v>525</v>
      </c>
      <c r="C265" s="34" t="s">
        <v>96</v>
      </c>
      <c r="D265" s="35" t="n">
        <v>34</v>
      </c>
      <c r="E265" s="36" t="n">
        <v>48.727446</v>
      </c>
      <c r="F265" s="68" t="n">
        <v>0</v>
      </c>
      <c r="G265" s="69" t="n">
        <f aca="false">F265*E265</f>
        <v>0</v>
      </c>
      <c r="H265" s="70" t="n">
        <f aca="false">F265/D265</f>
        <v>0</v>
      </c>
      <c r="I265" s="80"/>
      <c r="J265" s="71" t="n">
        <f aca="false">I265*E265</f>
        <v>0</v>
      </c>
      <c r="K265" s="70" t="n">
        <f aca="false">I265/D265</f>
        <v>0</v>
      </c>
      <c r="L265" s="72" t="n">
        <f aca="false">F265+I265</f>
        <v>0</v>
      </c>
      <c r="M265" s="73" t="n">
        <f aca="false">G265+J265</f>
        <v>0</v>
      </c>
      <c r="N265" s="74" t="n">
        <f aca="false">H265+K265</f>
        <v>0</v>
      </c>
      <c r="O265" s="40"/>
      <c r="P265" s="1"/>
      <c r="XFA265" s="0"/>
      <c r="XFB265" s="0"/>
      <c r="XFC265" s="0"/>
      <c r="XFD265" s="0"/>
    </row>
    <row r="266" s="41" customFormat="true" ht="35.05" hidden="false" customHeight="false" outlineLevel="0" collapsed="false">
      <c r="A266" s="32" t="s">
        <v>526</v>
      </c>
      <c r="B266" s="33" t="s">
        <v>527</v>
      </c>
      <c r="C266" s="34" t="s">
        <v>96</v>
      </c>
      <c r="D266" s="35" t="n">
        <v>5</v>
      </c>
      <c r="E266" s="36" t="n">
        <v>55.913178</v>
      </c>
      <c r="F266" s="68" t="n">
        <v>0</v>
      </c>
      <c r="G266" s="69" t="n">
        <f aca="false">F266*E266</f>
        <v>0</v>
      </c>
      <c r="H266" s="70" t="n">
        <f aca="false">F266/D266</f>
        <v>0</v>
      </c>
      <c r="I266" s="80"/>
      <c r="J266" s="71" t="n">
        <f aca="false">I266*E266</f>
        <v>0</v>
      </c>
      <c r="K266" s="70" t="n">
        <f aca="false">I266/D266</f>
        <v>0</v>
      </c>
      <c r="L266" s="72" t="n">
        <f aca="false">F266+I266</f>
        <v>0</v>
      </c>
      <c r="M266" s="73" t="n">
        <f aca="false">G266+J266</f>
        <v>0</v>
      </c>
      <c r="N266" s="74" t="n">
        <f aca="false">H266+K266</f>
        <v>0</v>
      </c>
      <c r="O266" s="40"/>
      <c r="P266" s="1"/>
      <c r="XFA266" s="0"/>
      <c r="XFB266" s="0"/>
      <c r="XFC266" s="0"/>
      <c r="XFD266" s="0"/>
    </row>
    <row r="267" s="41" customFormat="true" ht="35.05" hidden="false" customHeight="false" outlineLevel="0" collapsed="false">
      <c r="A267" s="32" t="s">
        <v>528</v>
      </c>
      <c r="B267" s="33" t="s">
        <v>529</v>
      </c>
      <c r="C267" s="34" t="s">
        <v>96</v>
      </c>
      <c r="D267" s="35" t="n">
        <v>15</v>
      </c>
      <c r="E267" s="36" t="n">
        <v>81.344532</v>
      </c>
      <c r="F267" s="68" t="n">
        <v>0</v>
      </c>
      <c r="G267" s="69" t="n">
        <f aca="false">F267*E267</f>
        <v>0</v>
      </c>
      <c r="H267" s="70" t="n">
        <f aca="false">F267/D267</f>
        <v>0</v>
      </c>
      <c r="I267" s="80"/>
      <c r="J267" s="71" t="n">
        <f aca="false">I267*E267</f>
        <v>0</v>
      </c>
      <c r="K267" s="70" t="n">
        <f aca="false">I267/D267</f>
        <v>0</v>
      </c>
      <c r="L267" s="72" t="n">
        <f aca="false">F267+I267</f>
        <v>0</v>
      </c>
      <c r="M267" s="73" t="n">
        <f aca="false">G267+J267</f>
        <v>0</v>
      </c>
      <c r="N267" s="74" t="n">
        <f aca="false">H267+K267</f>
        <v>0</v>
      </c>
      <c r="O267" s="40"/>
      <c r="P267" s="1"/>
      <c r="XFA267" s="0"/>
      <c r="XFB267" s="0"/>
      <c r="XFC267" s="0"/>
      <c r="XFD267" s="0"/>
    </row>
    <row r="268" s="41" customFormat="true" ht="23.85" hidden="false" customHeight="false" outlineLevel="0" collapsed="false">
      <c r="A268" s="32" t="s">
        <v>530</v>
      </c>
      <c r="B268" s="33" t="s">
        <v>531</v>
      </c>
      <c r="C268" s="34" t="s">
        <v>46</v>
      </c>
      <c r="D268" s="35" t="n">
        <v>957</v>
      </c>
      <c r="E268" s="36" t="n">
        <v>16.647372</v>
      </c>
      <c r="F268" s="68" t="n">
        <v>0</v>
      </c>
      <c r="G268" s="69" t="n">
        <f aca="false">F268*E268</f>
        <v>0</v>
      </c>
      <c r="H268" s="70" t="n">
        <f aca="false">F268/D268</f>
        <v>0</v>
      </c>
      <c r="I268" s="80"/>
      <c r="J268" s="71" t="n">
        <f aca="false">I268*E268</f>
        <v>0</v>
      </c>
      <c r="K268" s="70" t="n">
        <f aca="false">I268/D268</f>
        <v>0</v>
      </c>
      <c r="L268" s="72" t="n">
        <f aca="false">F268+I268</f>
        <v>0</v>
      </c>
      <c r="M268" s="73" t="n">
        <f aca="false">G268+J268</f>
        <v>0</v>
      </c>
      <c r="N268" s="74" t="n">
        <f aca="false">H268+K268</f>
        <v>0</v>
      </c>
      <c r="O268" s="40"/>
      <c r="P268" s="1"/>
      <c r="XFA268" s="0"/>
      <c r="XFB268" s="0"/>
      <c r="XFC268" s="0"/>
      <c r="XFD268" s="0"/>
    </row>
    <row r="269" s="41" customFormat="true" ht="23.85" hidden="false" customHeight="false" outlineLevel="0" collapsed="false">
      <c r="A269" s="32" t="s">
        <v>532</v>
      </c>
      <c r="B269" s="33" t="s">
        <v>533</v>
      </c>
      <c r="C269" s="34" t="s">
        <v>46</v>
      </c>
      <c r="D269" s="35" t="n">
        <v>37</v>
      </c>
      <c r="E269" s="36" t="n">
        <v>26.070654</v>
      </c>
      <c r="F269" s="68" t="n">
        <v>0</v>
      </c>
      <c r="G269" s="69" t="n">
        <f aca="false">F269*E269</f>
        <v>0</v>
      </c>
      <c r="H269" s="70" t="n">
        <f aca="false">F269/D269</f>
        <v>0</v>
      </c>
      <c r="I269" s="80"/>
      <c r="J269" s="71" t="n">
        <f aca="false">I269*E269</f>
        <v>0</v>
      </c>
      <c r="K269" s="70" t="n">
        <f aca="false">I269/D269</f>
        <v>0</v>
      </c>
      <c r="L269" s="72" t="n">
        <f aca="false">F269+I269</f>
        <v>0</v>
      </c>
      <c r="M269" s="73" t="n">
        <f aca="false">G269+J269</f>
        <v>0</v>
      </c>
      <c r="N269" s="74" t="n">
        <f aca="false">H269+K269</f>
        <v>0</v>
      </c>
      <c r="O269" s="40"/>
      <c r="P269" s="1"/>
      <c r="XFA269" s="0"/>
      <c r="XFB269" s="0"/>
      <c r="XFC269" s="0"/>
      <c r="XFD269" s="0"/>
    </row>
    <row r="270" s="41" customFormat="true" ht="23.85" hidden="false" customHeight="false" outlineLevel="0" collapsed="false">
      <c r="A270" s="32" t="s">
        <v>534</v>
      </c>
      <c r="B270" s="33" t="s">
        <v>535</v>
      </c>
      <c r="C270" s="34" t="s">
        <v>46</v>
      </c>
      <c r="D270" s="35" t="n">
        <v>8</v>
      </c>
      <c r="E270" s="36" t="n">
        <v>30.673614</v>
      </c>
      <c r="F270" s="68" t="n">
        <v>0</v>
      </c>
      <c r="G270" s="69" t="n">
        <f aca="false">F270*E270</f>
        <v>0</v>
      </c>
      <c r="H270" s="70" t="n">
        <f aca="false">F270/D270</f>
        <v>0</v>
      </c>
      <c r="I270" s="80"/>
      <c r="J270" s="71" t="n">
        <f aca="false">I270*E270</f>
        <v>0</v>
      </c>
      <c r="K270" s="70" t="n">
        <f aca="false">I270/D270</f>
        <v>0</v>
      </c>
      <c r="L270" s="72" t="n">
        <f aca="false">F270+I270</f>
        <v>0</v>
      </c>
      <c r="M270" s="73" t="n">
        <f aca="false">G270+J270</f>
        <v>0</v>
      </c>
      <c r="N270" s="74" t="n">
        <f aca="false">H270+K270</f>
        <v>0</v>
      </c>
      <c r="O270" s="40"/>
      <c r="P270" s="1"/>
      <c r="XFA270" s="0"/>
      <c r="XFB270" s="0"/>
      <c r="XFC270" s="0"/>
      <c r="XFD270" s="0"/>
    </row>
    <row r="271" s="41" customFormat="true" ht="23.85" hidden="false" customHeight="false" outlineLevel="0" collapsed="false">
      <c r="A271" s="32" t="s">
        <v>536</v>
      </c>
      <c r="B271" s="33" t="s">
        <v>537</v>
      </c>
      <c r="C271" s="34" t="s">
        <v>46</v>
      </c>
      <c r="D271" s="35" t="n">
        <v>27</v>
      </c>
      <c r="E271" s="36" t="n">
        <v>36.273882</v>
      </c>
      <c r="F271" s="68" t="n">
        <v>0</v>
      </c>
      <c r="G271" s="69" t="n">
        <f aca="false">F271*E271</f>
        <v>0</v>
      </c>
      <c r="H271" s="70" t="n">
        <f aca="false">F271/D271</f>
        <v>0</v>
      </c>
      <c r="I271" s="80"/>
      <c r="J271" s="71" t="n">
        <f aca="false">I271*E271</f>
        <v>0</v>
      </c>
      <c r="K271" s="70" t="n">
        <f aca="false">I271/D271</f>
        <v>0</v>
      </c>
      <c r="L271" s="72" t="n">
        <f aca="false">F271+I271</f>
        <v>0</v>
      </c>
      <c r="M271" s="73" t="n">
        <f aca="false">G271+J271</f>
        <v>0</v>
      </c>
      <c r="N271" s="74" t="n">
        <f aca="false">H271+K271</f>
        <v>0</v>
      </c>
      <c r="O271" s="40"/>
      <c r="P271" s="1"/>
      <c r="XFA271" s="0"/>
      <c r="XFB271" s="0"/>
      <c r="XFC271" s="0"/>
      <c r="XFD271" s="0"/>
    </row>
    <row r="272" s="41" customFormat="true" ht="23.85" hidden="false" customHeight="false" outlineLevel="0" collapsed="false">
      <c r="A272" s="32" t="s">
        <v>538</v>
      </c>
      <c r="B272" s="33" t="s">
        <v>539</v>
      </c>
      <c r="C272" s="34" t="s">
        <v>46</v>
      </c>
      <c r="D272" s="35" t="n">
        <v>22</v>
      </c>
      <c r="E272" s="36" t="n">
        <v>46.822332</v>
      </c>
      <c r="F272" s="68" t="n">
        <v>0</v>
      </c>
      <c r="G272" s="69" t="n">
        <f aca="false">F272*E272</f>
        <v>0</v>
      </c>
      <c r="H272" s="70" t="n">
        <f aca="false">F272/D272</f>
        <v>0</v>
      </c>
      <c r="I272" s="80"/>
      <c r="J272" s="71" t="n">
        <f aca="false">I272*E272</f>
        <v>0</v>
      </c>
      <c r="K272" s="70" t="n">
        <f aca="false">I272/D272</f>
        <v>0</v>
      </c>
      <c r="L272" s="72" t="n">
        <f aca="false">F272+I272</f>
        <v>0</v>
      </c>
      <c r="M272" s="73" t="n">
        <f aca="false">G272+J272</f>
        <v>0</v>
      </c>
      <c r="N272" s="74" t="n">
        <f aca="false">H272+K272</f>
        <v>0</v>
      </c>
      <c r="O272" s="40"/>
      <c r="P272" s="1"/>
      <c r="XFA272" s="0"/>
      <c r="XFB272" s="0"/>
      <c r="XFC272" s="0"/>
      <c r="XFD272" s="0"/>
    </row>
    <row r="273" s="41" customFormat="true" ht="23.85" hidden="false" customHeight="false" outlineLevel="0" collapsed="false">
      <c r="A273" s="32" t="s">
        <v>540</v>
      </c>
      <c r="B273" s="33" t="s">
        <v>541</v>
      </c>
      <c r="C273" s="34" t="s">
        <v>46</v>
      </c>
      <c r="D273" s="35" t="n">
        <v>9</v>
      </c>
      <c r="E273" s="36" t="n">
        <v>81.293388</v>
      </c>
      <c r="F273" s="68" t="n">
        <v>0</v>
      </c>
      <c r="G273" s="69" t="n">
        <f aca="false">F273*E273</f>
        <v>0</v>
      </c>
      <c r="H273" s="70" t="n">
        <f aca="false">F273/D273</f>
        <v>0</v>
      </c>
      <c r="I273" s="80"/>
      <c r="J273" s="71" t="n">
        <f aca="false">I273*E273</f>
        <v>0</v>
      </c>
      <c r="K273" s="70" t="n">
        <f aca="false">I273/D273</f>
        <v>0</v>
      </c>
      <c r="L273" s="72" t="n">
        <f aca="false">F273+I273</f>
        <v>0</v>
      </c>
      <c r="M273" s="73" t="n">
        <f aca="false">G273+J273</f>
        <v>0</v>
      </c>
      <c r="N273" s="74" t="n">
        <f aca="false">H273+K273</f>
        <v>0</v>
      </c>
      <c r="O273" s="40"/>
      <c r="P273" s="1"/>
      <c r="XFA273" s="0"/>
      <c r="XFB273" s="0"/>
      <c r="XFC273" s="0"/>
      <c r="XFD273" s="0"/>
    </row>
    <row r="274" s="41" customFormat="true" ht="23.85" hidden="false" customHeight="false" outlineLevel="0" collapsed="false">
      <c r="A274" s="32" t="s">
        <v>542</v>
      </c>
      <c r="B274" s="33" t="s">
        <v>543</v>
      </c>
      <c r="C274" s="34" t="s">
        <v>46</v>
      </c>
      <c r="D274" s="35" t="n">
        <v>4</v>
      </c>
      <c r="E274" s="36" t="n">
        <v>131.0565</v>
      </c>
      <c r="F274" s="68" t="n">
        <v>0</v>
      </c>
      <c r="G274" s="69" t="n">
        <f aca="false">F274*E274</f>
        <v>0</v>
      </c>
      <c r="H274" s="70" t="n">
        <f aca="false">F274/D274</f>
        <v>0</v>
      </c>
      <c r="I274" s="80"/>
      <c r="J274" s="71" t="n">
        <f aca="false">I274*E274</f>
        <v>0</v>
      </c>
      <c r="K274" s="70" t="n">
        <f aca="false">I274/D274</f>
        <v>0</v>
      </c>
      <c r="L274" s="72" t="n">
        <f aca="false">F274+I274</f>
        <v>0</v>
      </c>
      <c r="M274" s="73" t="n">
        <f aca="false">G274+J274</f>
        <v>0</v>
      </c>
      <c r="N274" s="74" t="n">
        <f aca="false">H274+K274</f>
        <v>0</v>
      </c>
      <c r="O274" s="40"/>
      <c r="P274" s="1"/>
      <c r="XFA274" s="0"/>
      <c r="XFB274" s="0"/>
      <c r="XFC274" s="0"/>
      <c r="XFD274" s="0"/>
    </row>
    <row r="275" s="41" customFormat="true" ht="23.85" hidden="false" customHeight="false" outlineLevel="0" collapsed="false">
      <c r="A275" s="32" t="s">
        <v>544</v>
      </c>
      <c r="B275" s="33" t="s">
        <v>545</v>
      </c>
      <c r="C275" s="34" t="s">
        <v>46</v>
      </c>
      <c r="D275" s="35" t="n">
        <v>30</v>
      </c>
      <c r="E275" s="36" t="n">
        <v>20.07402</v>
      </c>
      <c r="F275" s="68" t="n">
        <v>0</v>
      </c>
      <c r="G275" s="69" t="n">
        <f aca="false">F275*E275</f>
        <v>0</v>
      </c>
      <c r="H275" s="70" t="n">
        <f aca="false">F275/D275</f>
        <v>0</v>
      </c>
      <c r="I275" s="80"/>
      <c r="J275" s="71" t="n">
        <f aca="false">I275*E275</f>
        <v>0</v>
      </c>
      <c r="K275" s="70" t="n">
        <f aca="false">I275/D275</f>
        <v>0</v>
      </c>
      <c r="L275" s="72" t="n">
        <f aca="false">F275+I275</f>
        <v>0</v>
      </c>
      <c r="M275" s="73" t="n">
        <f aca="false">G275+J275</f>
        <v>0</v>
      </c>
      <c r="N275" s="74" t="n">
        <f aca="false">H275+K275</f>
        <v>0</v>
      </c>
      <c r="O275" s="40"/>
      <c r="P275" s="1"/>
      <c r="XFA275" s="0"/>
      <c r="XFB275" s="0"/>
      <c r="XFC275" s="0"/>
      <c r="XFD275" s="0"/>
    </row>
    <row r="276" s="41" customFormat="true" ht="23.85" hidden="false" customHeight="false" outlineLevel="0" collapsed="false">
      <c r="A276" s="32" t="s">
        <v>546</v>
      </c>
      <c r="B276" s="33" t="s">
        <v>547</v>
      </c>
      <c r="C276" s="34" t="s">
        <v>46</v>
      </c>
      <c r="D276" s="35" t="n">
        <v>8</v>
      </c>
      <c r="E276" s="36" t="n">
        <v>54.545076</v>
      </c>
      <c r="F276" s="68" t="n">
        <v>0</v>
      </c>
      <c r="G276" s="69" t="n">
        <f aca="false">F276*E276</f>
        <v>0</v>
      </c>
      <c r="H276" s="70" t="n">
        <f aca="false">F276/D276</f>
        <v>0</v>
      </c>
      <c r="I276" s="80"/>
      <c r="J276" s="71" t="n">
        <f aca="false">I276*E276</f>
        <v>0</v>
      </c>
      <c r="K276" s="70" t="n">
        <f aca="false">I276/D276</f>
        <v>0</v>
      </c>
      <c r="L276" s="72" t="n">
        <f aca="false">F276+I276</f>
        <v>0</v>
      </c>
      <c r="M276" s="73" t="n">
        <f aca="false">G276+J276</f>
        <v>0</v>
      </c>
      <c r="N276" s="74" t="n">
        <f aca="false">H276+K276</f>
        <v>0</v>
      </c>
      <c r="O276" s="40"/>
      <c r="P276" s="1"/>
      <c r="XFA276" s="0"/>
      <c r="XFB276" s="0"/>
      <c r="XFC276" s="0"/>
      <c r="XFD276" s="0"/>
    </row>
    <row r="277" s="41" customFormat="true" ht="23.85" hidden="false" customHeight="false" outlineLevel="0" collapsed="false">
      <c r="A277" s="32" t="s">
        <v>548</v>
      </c>
      <c r="B277" s="33" t="s">
        <v>549</v>
      </c>
      <c r="C277" s="34" t="s">
        <v>46</v>
      </c>
      <c r="D277" s="35" t="n">
        <v>80</v>
      </c>
      <c r="E277" s="36" t="n">
        <v>118.871442</v>
      </c>
      <c r="F277" s="68" t="n">
        <v>0</v>
      </c>
      <c r="G277" s="69" t="n">
        <f aca="false">F277*E277</f>
        <v>0</v>
      </c>
      <c r="H277" s="70" t="n">
        <f aca="false">F277/D277</f>
        <v>0</v>
      </c>
      <c r="I277" s="80"/>
      <c r="J277" s="71" t="n">
        <f aca="false">I277*E277</f>
        <v>0</v>
      </c>
      <c r="K277" s="70" t="n">
        <f aca="false">I277/D277</f>
        <v>0</v>
      </c>
      <c r="L277" s="72" t="n">
        <f aca="false">F277+I277</f>
        <v>0</v>
      </c>
      <c r="M277" s="73" t="n">
        <f aca="false">G277+J277</f>
        <v>0</v>
      </c>
      <c r="N277" s="74" t="n">
        <f aca="false">H277+K277</f>
        <v>0</v>
      </c>
      <c r="O277" s="40"/>
      <c r="P277" s="1"/>
      <c r="XFA277" s="0"/>
      <c r="XFB277" s="0"/>
      <c r="XFC277" s="0"/>
      <c r="XFD277" s="0"/>
    </row>
    <row r="278" s="41" customFormat="true" ht="23.85" hidden="false" customHeight="false" outlineLevel="0" collapsed="false">
      <c r="A278" s="32" t="s">
        <v>550</v>
      </c>
      <c r="B278" s="33" t="s">
        <v>551</v>
      </c>
      <c r="C278" s="34" t="s">
        <v>57</v>
      </c>
      <c r="D278" s="35" t="n">
        <v>27</v>
      </c>
      <c r="E278" s="36" t="n">
        <v>14.026242</v>
      </c>
      <c r="F278" s="68" t="n">
        <v>0</v>
      </c>
      <c r="G278" s="69" t="n">
        <f aca="false">F278*E278</f>
        <v>0</v>
      </c>
      <c r="H278" s="70" t="n">
        <f aca="false">F278/D278</f>
        <v>0</v>
      </c>
      <c r="I278" s="80"/>
      <c r="J278" s="71" t="n">
        <f aca="false">I278*E278</f>
        <v>0</v>
      </c>
      <c r="K278" s="70" t="n">
        <f aca="false">I278/D278</f>
        <v>0</v>
      </c>
      <c r="L278" s="72" t="n">
        <f aca="false">F278+I278</f>
        <v>0</v>
      </c>
      <c r="M278" s="73" t="n">
        <f aca="false">G278+J278</f>
        <v>0</v>
      </c>
      <c r="N278" s="74" t="n">
        <f aca="false">H278+K278</f>
        <v>0</v>
      </c>
      <c r="O278" s="40"/>
      <c r="P278" s="1"/>
      <c r="XFA278" s="0"/>
      <c r="XFB278" s="0"/>
      <c r="XFC278" s="0"/>
      <c r="XFD278" s="0"/>
    </row>
    <row r="279" s="41" customFormat="true" ht="23.85" hidden="false" customHeight="false" outlineLevel="0" collapsed="false">
      <c r="A279" s="32" t="s">
        <v>552</v>
      </c>
      <c r="B279" s="33" t="s">
        <v>553</v>
      </c>
      <c r="C279" s="34" t="s">
        <v>57</v>
      </c>
      <c r="D279" s="35" t="n">
        <v>5</v>
      </c>
      <c r="E279" s="36" t="n">
        <v>96.368082</v>
      </c>
      <c r="F279" s="68" t="n">
        <v>0</v>
      </c>
      <c r="G279" s="69" t="n">
        <f aca="false">F279*E279</f>
        <v>0</v>
      </c>
      <c r="H279" s="70" t="n">
        <f aca="false">F279/D279</f>
        <v>0</v>
      </c>
      <c r="I279" s="80"/>
      <c r="J279" s="71" t="n">
        <f aca="false">I279*E279</f>
        <v>0</v>
      </c>
      <c r="K279" s="70" t="n">
        <f aca="false">I279/D279</f>
        <v>0</v>
      </c>
      <c r="L279" s="72" t="n">
        <f aca="false">F279+I279</f>
        <v>0</v>
      </c>
      <c r="M279" s="73" t="n">
        <f aca="false">G279+J279</f>
        <v>0</v>
      </c>
      <c r="N279" s="74" t="n">
        <f aca="false">H279+K279</f>
        <v>0</v>
      </c>
      <c r="O279" s="40"/>
      <c r="P279" s="1"/>
      <c r="XFA279" s="0"/>
      <c r="XFB279" s="0"/>
      <c r="XFC279" s="0"/>
      <c r="XFD279" s="0"/>
    </row>
    <row r="280" s="41" customFormat="true" ht="46.25" hidden="false" customHeight="false" outlineLevel="0" collapsed="false">
      <c r="A280" s="32" t="s">
        <v>554</v>
      </c>
      <c r="B280" s="33" t="s">
        <v>555</v>
      </c>
      <c r="C280" s="34" t="s">
        <v>57</v>
      </c>
      <c r="D280" s="35" t="n">
        <v>54</v>
      </c>
      <c r="E280" s="36" t="n">
        <v>42.51345</v>
      </c>
      <c r="F280" s="68" t="n">
        <v>0</v>
      </c>
      <c r="G280" s="69" t="n">
        <f aca="false">F280*E280</f>
        <v>0</v>
      </c>
      <c r="H280" s="70" t="n">
        <f aca="false">F280/D280</f>
        <v>0</v>
      </c>
      <c r="I280" s="80"/>
      <c r="J280" s="71" t="n">
        <f aca="false">I280*E280</f>
        <v>0</v>
      </c>
      <c r="K280" s="70" t="n">
        <f aca="false">I280/D280</f>
        <v>0</v>
      </c>
      <c r="L280" s="72" t="n">
        <f aca="false">F280+I280</f>
        <v>0</v>
      </c>
      <c r="M280" s="73" t="n">
        <f aca="false">G280+J280</f>
        <v>0</v>
      </c>
      <c r="N280" s="74" t="n">
        <f aca="false">H280+K280</f>
        <v>0</v>
      </c>
      <c r="O280" s="40"/>
      <c r="P280" s="1"/>
      <c r="XFA280" s="0"/>
      <c r="XFB280" s="0"/>
      <c r="XFC280" s="0"/>
      <c r="XFD280" s="0"/>
    </row>
    <row r="281" s="41" customFormat="true" ht="23.85" hidden="false" customHeight="false" outlineLevel="0" collapsed="false">
      <c r="A281" s="32" t="s">
        <v>556</v>
      </c>
      <c r="B281" s="33" t="s">
        <v>557</v>
      </c>
      <c r="C281" s="34" t="s">
        <v>93</v>
      </c>
      <c r="D281" s="35" t="n">
        <v>1</v>
      </c>
      <c r="E281" s="36" t="n">
        <v>71.15409</v>
      </c>
      <c r="F281" s="68" t="n">
        <v>0</v>
      </c>
      <c r="G281" s="69" t="n">
        <f aca="false">F281*E281</f>
        <v>0</v>
      </c>
      <c r="H281" s="70" t="n">
        <f aca="false">F281/D281</f>
        <v>0</v>
      </c>
      <c r="I281" s="80"/>
      <c r="J281" s="71" t="n">
        <f aca="false">I281*E281</f>
        <v>0</v>
      </c>
      <c r="K281" s="70" t="n">
        <f aca="false">I281/D281</f>
        <v>0</v>
      </c>
      <c r="L281" s="72" t="n">
        <f aca="false">F281+I281</f>
        <v>0</v>
      </c>
      <c r="M281" s="73" t="n">
        <f aca="false">G281+J281</f>
        <v>0</v>
      </c>
      <c r="N281" s="74" t="n">
        <f aca="false">H281+K281</f>
        <v>0</v>
      </c>
      <c r="O281" s="40"/>
      <c r="P281" s="1"/>
      <c r="XFA281" s="0"/>
      <c r="XFB281" s="0"/>
      <c r="XFC281" s="0"/>
      <c r="XFD281" s="0"/>
    </row>
    <row r="282" s="41" customFormat="true" ht="13.8" hidden="false" customHeight="false" outlineLevel="0" collapsed="false">
      <c r="A282" s="32" t="s">
        <v>558</v>
      </c>
      <c r="B282" s="33" t="s">
        <v>559</v>
      </c>
      <c r="C282" s="34" t="s">
        <v>96</v>
      </c>
      <c r="D282" s="35" t="n">
        <v>105</v>
      </c>
      <c r="E282" s="36" t="n">
        <v>18.28398</v>
      </c>
      <c r="F282" s="68" t="n">
        <v>0</v>
      </c>
      <c r="G282" s="69" t="n">
        <f aca="false">F282*E282</f>
        <v>0</v>
      </c>
      <c r="H282" s="70" t="n">
        <f aca="false">F282/D282</f>
        <v>0</v>
      </c>
      <c r="I282" s="80"/>
      <c r="J282" s="71" t="n">
        <f aca="false">I282*E282</f>
        <v>0</v>
      </c>
      <c r="K282" s="70" t="n">
        <f aca="false">I282/D282</f>
        <v>0</v>
      </c>
      <c r="L282" s="72" t="n">
        <f aca="false">F282+I282</f>
        <v>0</v>
      </c>
      <c r="M282" s="73" t="n">
        <f aca="false">G282+J282</f>
        <v>0</v>
      </c>
      <c r="N282" s="74" t="n">
        <f aca="false">H282+K282</f>
        <v>0</v>
      </c>
      <c r="O282" s="40"/>
      <c r="P282" s="1"/>
      <c r="XFA282" s="0"/>
      <c r="XFB282" s="0"/>
      <c r="XFC282" s="0"/>
      <c r="XFD282" s="0"/>
    </row>
    <row r="283" s="41" customFormat="true" ht="46.25" hidden="false" customHeight="false" outlineLevel="0" collapsed="false">
      <c r="A283" s="32" t="s">
        <v>560</v>
      </c>
      <c r="B283" s="33" t="s">
        <v>561</v>
      </c>
      <c r="C283" s="34" t="s">
        <v>93</v>
      </c>
      <c r="D283" s="35" t="n">
        <v>70</v>
      </c>
      <c r="E283" s="36" t="n">
        <v>28.205916</v>
      </c>
      <c r="F283" s="68" t="n">
        <v>0</v>
      </c>
      <c r="G283" s="69" t="n">
        <f aca="false">F283*E283</f>
        <v>0</v>
      </c>
      <c r="H283" s="70" t="n">
        <f aca="false">F283/D283</f>
        <v>0</v>
      </c>
      <c r="I283" s="80"/>
      <c r="J283" s="71" t="n">
        <f aca="false">I283*E283</f>
        <v>0</v>
      </c>
      <c r="K283" s="70" t="n">
        <f aca="false">I283/D283</f>
        <v>0</v>
      </c>
      <c r="L283" s="72" t="n">
        <f aca="false">F283+I283</f>
        <v>0</v>
      </c>
      <c r="M283" s="73" t="n">
        <f aca="false">G283+J283</f>
        <v>0</v>
      </c>
      <c r="N283" s="74" t="n">
        <f aca="false">H283+K283</f>
        <v>0</v>
      </c>
      <c r="O283" s="40"/>
      <c r="P283" s="1"/>
      <c r="XFA283" s="0"/>
      <c r="XFB283" s="0"/>
      <c r="XFC283" s="0"/>
      <c r="XFD283" s="0"/>
    </row>
    <row r="284" s="41" customFormat="true" ht="13.8" hidden="false" customHeight="false" outlineLevel="0" collapsed="false">
      <c r="A284" s="32" t="s">
        <v>562</v>
      </c>
      <c r="B284" s="33" t="s">
        <v>563</v>
      </c>
      <c r="C284" s="34" t="s">
        <v>93</v>
      </c>
      <c r="D284" s="35" t="n">
        <v>6</v>
      </c>
      <c r="E284" s="36" t="n">
        <v>14.946834</v>
      </c>
      <c r="F284" s="68" t="n">
        <v>0</v>
      </c>
      <c r="G284" s="69" t="n">
        <f aca="false">F284*E284</f>
        <v>0</v>
      </c>
      <c r="H284" s="70" t="n">
        <f aca="false">F284/D284</f>
        <v>0</v>
      </c>
      <c r="I284" s="80"/>
      <c r="J284" s="71" t="n">
        <f aca="false">I284*E284</f>
        <v>0</v>
      </c>
      <c r="K284" s="70" t="n">
        <f aca="false">I284/D284</f>
        <v>0</v>
      </c>
      <c r="L284" s="72" t="n">
        <f aca="false">F284+I284</f>
        <v>0</v>
      </c>
      <c r="M284" s="73" t="n">
        <f aca="false">G284+J284</f>
        <v>0</v>
      </c>
      <c r="N284" s="74" t="n">
        <f aca="false">H284+K284</f>
        <v>0</v>
      </c>
      <c r="O284" s="40"/>
      <c r="P284" s="1"/>
      <c r="XFA284" s="0"/>
      <c r="XFB284" s="0"/>
      <c r="XFC284" s="0"/>
      <c r="XFD284" s="0"/>
    </row>
    <row r="285" s="41" customFormat="true" ht="13.8" hidden="false" customHeight="false" outlineLevel="0" collapsed="false">
      <c r="A285" s="32" t="s">
        <v>564</v>
      </c>
      <c r="B285" s="33" t="s">
        <v>565</v>
      </c>
      <c r="C285" s="34" t="s">
        <v>337</v>
      </c>
      <c r="D285" s="35" t="n">
        <v>35</v>
      </c>
      <c r="E285" s="36" t="n">
        <v>13.29744</v>
      </c>
      <c r="F285" s="68" t="n">
        <v>0</v>
      </c>
      <c r="G285" s="69" t="n">
        <f aca="false">F285*E285</f>
        <v>0</v>
      </c>
      <c r="H285" s="70" t="n">
        <f aca="false">F285/D285</f>
        <v>0</v>
      </c>
      <c r="I285" s="80"/>
      <c r="J285" s="71" t="n">
        <f aca="false">I285*E285</f>
        <v>0</v>
      </c>
      <c r="K285" s="70" t="n">
        <f aca="false">I285/D285</f>
        <v>0</v>
      </c>
      <c r="L285" s="72" t="n">
        <f aca="false">F285+I285</f>
        <v>0</v>
      </c>
      <c r="M285" s="73" t="n">
        <f aca="false">G285+J285</f>
        <v>0</v>
      </c>
      <c r="N285" s="74" t="n">
        <f aca="false">H285+K285</f>
        <v>0</v>
      </c>
      <c r="O285" s="40"/>
      <c r="P285" s="1"/>
      <c r="XFA285" s="0"/>
      <c r="XFB285" s="0"/>
      <c r="XFC285" s="0"/>
      <c r="XFD285" s="0"/>
    </row>
    <row r="286" s="41" customFormat="true" ht="15" hidden="false" customHeight="false" outlineLevel="0" collapsed="false">
      <c r="A286" s="76" t="s">
        <v>566</v>
      </c>
      <c r="B286" s="78" t="s">
        <v>567</v>
      </c>
      <c r="C286" s="58"/>
      <c r="D286" s="59"/>
      <c r="E286" s="60"/>
      <c r="F286" s="61"/>
      <c r="G286" s="62"/>
      <c r="H286" s="63"/>
      <c r="I286" s="79"/>
      <c r="J286" s="62"/>
      <c r="K286" s="63"/>
      <c r="L286" s="65"/>
      <c r="M286" s="65"/>
      <c r="N286" s="66"/>
      <c r="O286" s="40"/>
      <c r="P286" s="1"/>
      <c r="XFA286" s="0"/>
      <c r="XFB286" s="0"/>
      <c r="XFC286" s="0"/>
      <c r="XFD286" s="0"/>
    </row>
    <row r="287" s="41" customFormat="true" ht="23.85" hidden="false" customHeight="false" outlineLevel="0" collapsed="false">
      <c r="A287" s="32" t="s">
        <v>568</v>
      </c>
      <c r="B287" s="33" t="s">
        <v>569</v>
      </c>
      <c r="C287" s="34" t="s">
        <v>46</v>
      </c>
      <c r="D287" s="35" t="n">
        <v>6230</v>
      </c>
      <c r="E287" s="36" t="n">
        <v>6.814938</v>
      </c>
      <c r="F287" s="68" t="n">
        <v>0</v>
      </c>
      <c r="G287" s="69" t="n">
        <f aca="false">F287*E287</f>
        <v>0</v>
      </c>
      <c r="H287" s="70" t="n">
        <f aca="false">F287/D287</f>
        <v>0</v>
      </c>
      <c r="I287" s="80"/>
      <c r="J287" s="71" t="n">
        <f aca="false">I287*E287</f>
        <v>0</v>
      </c>
      <c r="K287" s="70" t="n">
        <f aca="false">I287/D287</f>
        <v>0</v>
      </c>
      <c r="L287" s="72" t="n">
        <f aca="false">F287+I287</f>
        <v>0</v>
      </c>
      <c r="M287" s="73" t="n">
        <f aca="false">G287+J287</f>
        <v>0</v>
      </c>
      <c r="N287" s="74" t="n">
        <f aca="false">H287+K287</f>
        <v>0</v>
      </c>
      <c r="O287" s="40"/>
      <c r="P287" s="1"/>
      <c r="XFA287" s="0"/>
      <c r="XFB287" s="0"/>
      <c r="XFC287" s="0"/>
      <c r="XFD287" s="0"/>
    </row>
    <row r="288" s="41" customFormat="true" ht="23.85" hidden="false" customHeight="false" outlineLevel="0" collapsed="false">
      <c r="A288" s="32" t="s">
        <v>570</v>
      </c>
      <c r="B288" s="33" t="s">
        <v>571</v>
      </c>
      <c r="C288" s="34" t="s">
        <v>46</v>
      </c>
      <c r="D288" s="35" t="n">
        <v>3000</v>
      </c>
      <c r="E288" s="36" t="n">
        <v>8.924628</v>
      </c>
      <c r="F288" s="68" t="n">
        <v>0</v>
      </c>
      <c r="G288" s="69" t="n">
        <f aca="false">F288*E288</f>
        <v>0</v>
      </c>
      <c r="H288" s="70" t="n">
        <f aca="false">F288/D288</f>
        <v>0</v>
      </c>
      <c r="I288" s="80"/>
      <c r="J288" s="71" t="n">
        <f aca="false">I288*E288</f>
        <v>0</v>
      </c>
      <c r="K288" s="70" t="n">
        <f aca="false">I288/D288</f>
        <v>0</v>
      </c>
      <c r="L288" s="72" t="n">
        <f aca="false">F288+I288</f>
        <v>0</v>
      </c>
      <c r="M288" s="73" t="n">
        <f aca="false">G288+J288</f>
        <v>0</v>
      </c>
      <c r="N288" s="74" t="n">
        <f aca="false">H288+K288</f>
        <v>0</v>
      </c>
      <c r="O288" s="40"/>
      <c r="P288" s="1"/>
      <c r="XFA288" s="0"/>
      <c r="XFB288" s="0"/>
      <c r="XFC288" s="0"/>
      <c r="XFD288" s="0"/>
    </row>
    <row r="289" s="41" customFormat="true" ht="23.85" hidden="false" customHeight="false" outlineLevel="0" collapsed="false">
      <c r="A289" s="32" t="s">
        <v>572</v>
      </c>
      <c r="B289" s="33" t="s">
        <v>573</v>
      </c>
      <c r="C289" s="34" t="s">
        <v>46</v>
      </c>
      <c r="D289" s="35" t="n">
        <v>333</v>
      </c>
      <c r="E289" s="36" t="n">
        <v>16.788018</v>
      </c>
      <c r="F289" s="68" t="n">
        <v>0</v>
      </c>
      <c r="G289" s="69" t="n">
        <f aca="false">F289*E289</f>
        <v>0</v>
      </c>
      <c r="H289" s="70" t="n">
        <f aca="false">F289/D289</f>
        <v>0</v>
      </c>
      <c r="I289" s="80"/>
      <c r="J289" s="71" t="n">
        <f aca="false">I289*E289</f>
        <v>0</v>
      </c>
      <c r="K289" s="70" t="n">
        <f aca="false">I289/D289</f>
        <v>0</v>
      </c>
      <c r="L289" s="72" t="n">
        <f aca="false">F289+I289</f>
        <v>0</v>
      </c>
      <c r="M289" s="73" t="n">
        <f aca="false">G289+J289</f>
        <v>0</v>
      </c>
      <c r="N289" s="74" t="n">
        <f aca="false">H289+K289</f>
        <v>0</v>
      </c>
      <c r="O289" s="40"/>
      <c r="P289" s="1"/>
      <c r="XFA289" s="0"/>
      <c r="XFB289" s="0"/>
      <c r="XFC289" s="0"/>
      <c r="XFD289" s="0"/>
    </row>
    <row r="290" s="41" customFormat="true" ht="23.85" hidden="false" customHeight="false" outlineLevel="0" collapsed="false">
      <c r="A290" s="32" t="s">
        <v>574</v>
      </c>
      <c r="B290" s="33" t="s">
        <v>575</v>
      </c>
      <c r="C290" s="34" t="s">
        <v>46</v>
      </c>
      <c r="D290" s="35" t="n">
        <v>179</v>
      </c>
      <c r="E290" s="36" t="n">
        <v>24.331758</v>
      </c>
      <c r="F290" s="68" t="n">
        <v>0</v>
      </c>
      <c r="G290" s="69" t="n">
        <f aca="false">F290*E290</f>
        <v>0</v>
      </c>
      <c r="H290" s="70" t="n">
        <f aca="false">F290/D290</f>
        <v>0</v>
      </c>
      <c r="I290" s="80"/>
      <c r="J290" s="71" t="n">
        <f aca="false">I290*E290</f>
        <v>0</v>
      </c>
      <c r="K290" s="70" t="n">
        <f aca="false">I290/D290</f>
        <v>0</v>
      </c>
      <c r="L290" s="72" t="n">
        <f aca="false">F290+I290</f>
        <v>0</v>
      </c>
      <c r="M290" s="73" t="n">
        <f aca="false">G290+J290</f>
        <v>0</v>
      </c>
      <c r="N290" s="74" t="n">
        <f aca="false">H290+K290</f>
        <v>0</v>
      </c>
      <c r="O290" s="40"/>
      <c r="P290" s="1"/>
      <c r="XFA290" s="0"/>
      <c r="XFB290" s="0"/>
      <c r="XFC290" s="0"/>
      <c r="XFD290" s="0"/>
    </row>
    <row r="291" s="41" customFormat="true" ht="23.85" hidden="false" customHeight="false" outlineLevel="0" collapsed="false">
      <c r="A291" s="32" t="s">
        <v>576</v>
      </c>
      <c r="B291" s="33" t="s">
        <v>577</v>
      </c>
      <c r="C291" s="34" t="s">
        <v>46</v>
      </c>
      <c r="D291" s="35" t="n">
        <v>658</v>
      </c>
      <c r="E291" s="36" t="n">
        <v>11.532972</v>
      </c>
      <c r="F291" s="68" t="n">
        <v>0</v>
      </c>
      <c r="G291" s="69" t="n">
        <f aca="false">F291*E291</f>
        <v>0</v>
      </c>
      <c r="H291" s="70" t="n">
        <f aca="false">F291/D291</f>
        <v>0</v>
      </c>
      <c r="I291" s="80"/>
      <c r="J291" s="71" t="n">
        <f aca="false">I291*E291</f>
        <v>0</v>
      </c>
      <c r="K291" s="70" t="n">
        <f aca="false">I291/D291</f>
        <v>0</v>
      </c>
      <c r="L291" s="72" t="n">
        <f aca="false">F291+I291</f>
        <v>0</v>
      </c>
      <c r="M291" s="73" t="n">
        <f aca="false">G291+J291</f>
        <v>0</v>
      </c>
      <c r="N291" s="74" t="n">
        <f aca="false">H291+K291</f>
        <v>0</v>
      </c>
      <c r="O291" s="40"/>
      <c r="P291" s="1"/>
      <c r="XFA291" s="0"/>
      <c r="XFB291" s="0"/>
      <c r="XFC291" s="0"/>
      <c r="XFD291" s="0"/>
    </row>
    <row r="292" s="41" customFormat="true" ht="35.05" hidden="false" customHeight="false" outlineLevel="0" collapsed="false">
      <c r="A292" s="32" t="s">
        <v>578</v>
      </c>
      <c r="B292" s="33" t="s">
        <v>579</v>
      </c>
      <c r="C292" s="34" t="s">
        <v>96</v>
      </c>
      <c r="D292" s="35" t="n">
        <v>97</v>
      </c>
      <c r="E292" s="36" t="n">
        <v>75.552474</v>
      </c>
      <c r="F292" s="68" t="n">
        <v>0</v>
      </c>
      <c r="G292" s="69" t="n">
        <f aca="false">F292*E292</f>
        <v>0</v>
      </c>
      <c r="H292" s="70" t="n">
        <f aca="false">F292/D292</f>
        <v>0</v>
      </c>
      <c r="I292" s="80"/>
      <c r="J292" s="71" t="n">
        <f aca="false">I292*E292</f>
        <v>0</v>
      </c>
      <c r="K292" s="70" t="n">
        <f aca="false">I292/D292</f>
        <v>0</v>
      </c>
      <c r="L292" s="72" t="n">
        <f aca="false">F292+I292</f>
        <v>0</v>
      </c>
      <c r="M292" s="73" t="n">
        <f aca="false">G292+J292</f>
        <v>0</v>
      </c>
      <c r="N292" s="74" t="n">
        <f aca="false">H292+K292</f>
        <v>0</v>
      </c>
      <c r="O292" s="40"/>
      <c r="P292" s="1"/>
      <c r="XFA292" s="0"/>
      <c r="XFB292" s="0"/>
      <c r="XFC292" s="0"/>
      <c r="XFD292" s="0"/>
    </row>
    <row r="293" s="41" customFormat="true" ht="23.85" hidden="false" customHeight="false" outlineLevel="0" collapsed="false">
      <c r="A293" s="32" t="s">
        <v>580</v>
      </c>
      <c r="B293" s="33" t="s">
        <v>581</v>
      </c>
      <c r="C293" s="34" t="s">
        <v>46</v>
      </c>
      <c r="D293" s="35" t="n">
        <v>135</v>
      </c>
      <c r="E293" s="36" t="n">
        <v>25.18842</v>
      </c>
      <c r="F293" s="68" t="n">
        <v>0</v>
      </c>
      <c r="G293" s="69" t="n">
        <f aca="false">F293*E293</f>
        <v>0</v>
      </c>
      <c r="H293" s="70" t="n">
        <f aca="false">F293/D293</f>
        <v>0</v>
      </c>
      <c r="I293" s="80"/>
      <c r="J293" s="71" t="n">
        <f aca="false">I293*E293</f>
        <v>0</v>
      </c>
      <c r="K293" s="70" t="n">
        <f aca="false">I293/D293</f>
        <v>0</v>
      </c>
      <c r="L293" s="72" t="n">
        <f aca="false">F293+I293</f>
        <v>0</v>
      </c>
      <c r="M293" s="73" t="n">
        <f aca="false">G293+J293</f>
        <v>0</v>
      </c>
      <c r="N293" s="74" t="n">
        <f aca="false">H293+K293</f>
        <v>0</v>
      </c>
      <c r="O293" s="40"/>
      <c r="P293" s="1"/>
      <c r="XFA293" s="0"/>
      <c r="XFB293" s="0"/>
      <c r="XFC293" s="0"/>
      <c r="XFD293" s="0"/>
    </row>
    <row r="294" s="41" customFormat="true" ht="23.85" hidden="false" customHeight="false" outlineLevel="0" collapsed="false">
      <c r="A294" s="32" t="s">
        <v>582</v>
      </c>
      <c r="B294" s="33" t="s">
        <v>583</v>
      </c>
      <c r="C294" s="34" t="s">
        <v>46</v>
      </c>
      <c r="D294" s="35" t="n">
        <v>426</v>
      </c>
      <c r="E294" s="36" t="n">
        <v>36.465672</v>
      </c>
      <c r="F294" s="68" t="n">
        <v>0</v>
      </c>
      <c r="G294" s="69" t="n">
        <f aca="false">F294*E294</f>
        <v>0</v>
      </c>
      <c r="H294" s="70" t="n">
        <f aca="false">F294/D294</f>
        <v>0</v>
      </c>
      <c r="I294" s="80"/>
      <c r="J294" s="71" t="n">
        <f aca="false">I294*E294</f>
        <v>0</v>
      </c>
      <c r="K294" s="70" t="n">
        <f aca="false">I294/D294</f>
        <v>0</v>
      </c>
      <c r="L294" s="72" t="n">
        <f aca="false">F294+I294</f>
        <v>0</v>
      </c>
      <c r="M294" s="73" t="n">
        <f aca="false">G294+J294</f>
        <v>0</v>
      </c>
      <c r="N294" s="74" t="n">
        <f aca="false">H294+K294</f>
        <v>0</v>
      </c>
      <c r="O294" s="40"/>
      <c r="P294" s="1"/>
      <c r="XFA294" s="0"/>
      <c r="XFB294" s="0"/>
      <c r="XFC294" s="0"/>
      <c r="XFD294" s="0"/>
    </row>
    <row r="295" s="41" customFormat="true" ht="23.85" hidden="false" customHeight="false" outlineLevel="0" collapsed="false">
      <c r="A295" s="32" t="s">
        <v>584</v>
      </c>
      <c r="B295" s="33" t="s">
        <v>585</v>
      </c>
      <c r="C295" s="34" t="s">
        <v>46</v>
      </c>
      <c r="D295" s="35" t="n">
        <v>157</v>
      </c>
      <c r="E295" s="36" t="n">
        <v>49.008738</v>
      </c>
      <c r="F295" s="68" t="n">
        <v>0</v>
      </c>
      <c r="G295" s="69" t="n">
        <f aca="false">F295*E295</f>
        <v>0</v>
      </c>
      <c r="H295" s="70" t="n">
        <f aca="false">F295/D295</f>
        <v>0</v>
      </c>
      <c r="I295" s="80"/>
      <c r="J295" s="71" t="n">
        <f aca="false">I295*E295</f>
        <v>0</v>
      </c>
      <c r="K295" s="70" t="n">
        <f aca="false">I295/D295</f>
        <v>0</v>
      </c>
      <c r="L295" s="72" t="n">
        <f aca="false">F295+I295</f>
        <v>0</v>
      </c>
      <c r="M295" s="73" t="n">
        <f aca="false">G295+J295</f>
        <v>0</v>
      </c>
      <c r="N295" s="74" t="n">
        <f aca="false">H295+K295</f>
        <v>0</v>
      </c>
      <c r="O295" s="40"/>
      <c r="P295" s="1"/>
      <c r="XFA295" s="0"/>
      <c r="XFB295" s="0"/>
      <c r="XFC295" s="0"/>
      <c r="XFD295" s="0"/>
    </row>
    <row r="296" s="41" customFormat="true" ht="23.85" hidden="false" customHeight="false" outlineLevel="0" collapsed="false">
      <c r="A296" s="32" t="s">
        <v>586</v>
      </c>
      <c r="B296" s="33" t="s">
        <v>587</v>
      </c>
      <c r="C296" s="34" t="s">
        <v>46</v>
      </c>
      <c r="D296" s="35" t="n">
        <v>163</v>
      </c>
      <c r="E296" s="36" t="n">
        <v>92.979792</v>
      </c>
      <c r="F296" s="68" t="n">
        <v>0</v>
      </c>
      <c r="G296" s="69" t="n">
        <f aca="false">F296*E296</f>
        <v>0</v>
      </c>
      <c r="H296" s="70" t="n">
        <f aca="false">F296/D296</f>
        <v>0</v>
      </c>
      <c r="I296" s="80"/>
      <c r="J296" s="71" t="n">
        <f aca="false">I296*E296</f>
        <v>0</v>
      </c>
      <c r="K296" s="70" t="n">
        <f aca="false">I296/D296</f>
        <v>0</v>
      </c>
      <c r="L296" s="72" t="n">
        <f aca="false">F296+I296</f>
        <v>0</v>
      </c>
      <c r="M296" s="73" t="n">
        <f aca="false">G296+J296</f>
        <v>0</v>
      </c>
      <c r="N296" s="74" t="n">
        <f aca="false">H296+K296</f>
        <v>0</v>
      </c>
      <c r="O296" s="40"/>
      <c r="P296" s="1"/>
      <c r="XFA296" s="0"/>
      <c r="XFB296" s="0"/>
      <c r="XFC296" s="0"/>
      <c r="XFD296" s="0"/>
    </row>
    <row r="297" s="85" customFormat="true" ht="23.85" hidden="false" customHeight="false" outlineLevel="0" collapsed="false">
      <c r="A297" s="32" t="s">
        <v>588</v>
      </c>
      <c r="B297" s="33" t="s">
        <v>589</v>
      </c>
      <c r="C297" s="34" t="s">
        <v>46</v>
      </c>
      <c r="D297" s="35" t="n">
        <v>388</v>
      </c>
      <c r="E297" s="36" t="n">
        <v>157.178298</v>
      </c>
      <c r="F297" s="68" t="n">
        <v>0</v>
      </c>
      <c r="G297" s="69" t="n">
        <f aca="false">F297*E297</f>
        <v>0</v>
      </c>
      <c r="H297" s="70" t="n">
        <f aca="false">F297/D297</f>
        <v>0</v>
      </c>
      <c r="I297" s="80"/>
      <c r="J297" s="71" t="n">
        <f aca="false">I297*E297</f>
        <v>0</v>
      </c>
      <c r="K297" s="70" t="n">
        <f aca="false">I297/D297</f>
        <v>0</v>
      </c>
      <c r="L297" s="72" t="n">
        <f aca="false">F297+I297</f>
        <v>0</v>
      </c>
      <c r="M297" s="73" t="n">
        <f aca="false">G297+J297</f>
        <v>0</v>
      </c>
      <c r="N297" s="74" t="n">
        <f aca="false">H297+K297</f>
        <v>0</v>
      </c>
      <c r="O297" s="83"/>
      <c r="P297" s="84"/>
      <c r="XFA297" s="0"/>
      <c r="XFB297" s="0"/>
      <c r="XFC297" s="0"/>
      <c r="XFD297" s="0"/>
    </row>
    <row r="298" s="41" customFormat="true" ht="35.05" hidden="false" customHeight="false" outlineLevel="0" collapsed="false">
      <c r="A298" s="32" t="s">
        <v>590</v>
      </c>
      <c r="B298" s="33" t="s">
        <v>591</v>
      </c>
      <c r="C298" s="34" t="s">
        <v>96</v>
      </c>
      <c r="D298" s="35" t="n">
        <v>41</v>
      </c>
      <c r="E298" s="36" t="n">
        <v>38.920584</v>
      </c>
      <c r="F298" s="68" t="n">
        <v>0</v>
      </c>
      <c r="G298" s="69" t="n">
        <f aca="false">F298*E298</f>
        <v>0</v>
      </c>
      <c r="H298" s="70" t="n">
        <f aca="false">F298/D298</f>
        <v>0</v>
      </c>
      <c r="I298" s="80"/>
      <c r="J298" s="71" t="n">
        <f aca="false">I298*E298</f>
        <v>0</v>
      </c>
      <c r="K298" s="70" t="n">
        <f aca="false">I298/D298</f>
        <v>0</v>
      </c>
      <c r="L298" s="72" t="n">
        <f aca="false">F298+I298</f>
        <v>0</v>
      </c>
      <c r="M298" s="73" t="n">
        <f aca="false">G298+J298</f>
        <v>0</v>
      </c>
      <c r="N298" s="74" t="n">
        <f aca="false">H298+K298</f>
        <v>0</v>
      </c>
      <c r="O298" s="40"/>
      <c r="P298" s="1"/>
      <c r="XFA298" s="0"/>
      <c r="XFB298" s="0"/>
      <c r="XFC298" s="0"/>
      <c r="XFD298" s="0"/>
    </row>
    <row r="299" s="41" customFormat="true" ht="15" hidden="false" customHeight="false" outlineLevel="0" collapsed="false">
      <c r="A299" s="76" t="s">
        <v>592</v>
      </c>
      <c r="B299" s="78" t="s">
        <v>593</v>
      </c>
      <c r="C299" s="58"/>
      <c r="D299" s="59"/>
      <c r="E299" s="60"/>
      <c r="F299" s="61"/>
      <c r="G299" s="62"/>
      <c r="H299" s="63"/>
      <c r="I299" s="79"/>
      <c r="J299" s="62"/>
      <c r="K299" s="63"/>
      <c r="L299" s="65"/>
      <c r="M299" s="65"/>
      <c r="N299" s="66"/>
      <c r="O299" s="40"/>
      <c r="P299" s="1"/>
      <c r="XFA299" s="0"/>
      <c r="XFB299" s="0"/>
      <c r="XFC299" s="0"/>
      <c r="XFD299" s="0"/>
    </row>
    <row r="300" s="41" customFormat="true" ht="23.85" hidden="false" customHeight="false" outlineLevel="0" collapsed="false">
      <c r="A300" s="32" t="s">
        <v>594</v>
      </c>
      <c r="B300" s="33" t="s">
        <v>595</v>
      </c>
      <c r="C300" s="34" t="s">
        <v>57</v>
      </c>
      <c r="D300" s="35" t="n">
        <v>7</v>
      </c>
      <c r="E300" s="36" t="n">
        <v>26.3</v>
      </c>
      <c r="F300" s="68" t="n">
        <v>0</v>
      </c>
      <c r="G300" s="69" t="n">
        <f aca="false">F300*E300</f>
        <v>0</v>
      </c>
      <c r="H300" s="70" t="n">
        <f aca="false">F300/D300</f>
        <v>0</v>
      </c>
      <c r="I300" s="80"/>
      <c r="J300" s="71" t="n">
        <f aca="false">I300*E300</f>
        <v>0</v>
      </c>
      <c r="K300" s="70" t="n">
        <f aca="false">I300/D300</f>
        <v>0</v>
      </c>
      <c r="L300" s="72" t="n">
        <f aca="false">F300+I300</f>
        <v>0</v>
      </c>
      <c r="M300" s="73" t="n">
        <f aca="false">G300+J300</f>
        <v>0</v>
      </c>
      <c r="N300" s="74" t="n">
        <f aca="false">H300+K300</f>
        <v>0</v>
      </c>
      <c r="O300" s="40"/>
      <c r="P300" s="1"/>
      <c r="XFA300" s="0"/>
      <c r="XFB300" s="0"/>
      <c r="XFC300" s="0"/>
      <c r="XFD300" s="0"/>
    </row>
    <row r="301" s="41" customFormat="true" ht="23.85" hidden="false" customHeight="false" outlineLevel="0" collapsed="false">
      <c r="A301" s="32" t="s">
        <v>596</v>
      </c>
      <c r="B301" s="33" t="s">
        <v>597</v>
      </c>
      <c r="C301" s="34" t="s">
        <v>57</v>
      </c>
      <c r="D301" s="35" t="n">
        <v>44</v>
      </c>
      <c r="E301" s="36" t="n">
        <v>26.3</v>
      </c>
      <c r="F301" s="68" t="n">
        <v>0</v>
      </c>
      <c r="G301" s="69" t="n">
        <f aca="false">F301*E301</f>
        <v>0</v>
      </c>
      <c r="H301" s="70" t="n">
        <f aca="false">F301/D301</f>
        <v>0</v>
      </c>
      <c r="I301" s="80"/>
      <c r="J301" s="71" t="n">
        <f aca="false">I301*E301</f>
        <v>0</v>
      </c>
      <c r="K301" s="70" t="n">
        <f aca="false">I301/D301</f>
        <v>0</v>
      </c>
      <c r="L301" s="72" t="n">
        <f aca="false">F301+I301</f>
        <v>0</v>
      </c>
      <c r="M301" s="73" t="n">
        <f aca="false">G301+J301</f>
        <v>0</v>
      </c>
      <c r="N301" s="74" t="n">
        <f aca="false">H301+K301</f>
        <v>0</v>
      </c>
      <c r="O301" s="40"/>
      <c r="P301" s="1"/>
      <c r="XFA301" s="0"/>
      <c r="XFB301" s="0"/>
      <c r="XFC301" s="0"/>
      <c r="XFD301" s="0"/>
    </row>
    <row r="302" s="41" customFormat="true" ht="23.85" hidden="false" customHeight="false" outlineLevel="0" collapsed="false">
      <c r="A302" s="32" t="s">
        <v>598</v>
      </c>
      <c r="B302" s="33" t="s">
        <v>599</v>
      </c>
      <c r="C302" s="34" t="s">
        <v>57</v>
      </c>
      <c r="D302" s="35" t="n">
        <v>3</v>
      </c>
      <c r="E302" s="36" t="n">
        <v>26.3</v>
      </c>
      <c r="F302" s="68" t="n">
        <v>0</v>
      </c>
      <c r="G302" s="69" t="n">
        <f aca="false">F302*E302</f>
        <v>0</v>
      </c>
      <c r="H302" s="70" t="n">
        <f aca="false">F302/D302</f>
        <v>0</v>
      </c>
      <c r="I302" s="80"/>
      <c r="J302" s="71" t="n">
        <f aca="false">I302*E302</f>
        <v>0</v>
      </c>
      <c r="K302" s="70" t="n">
        <f aca="false">I302/D302</f>
        <v>0</v>
      </c>
      <c r="L302" s="72" t="n">
        <f aca="false">F302+I302</f>
        <v>0</v>
      </c>
      <c r="M302" s="73" t="n">
        <f aca="false">G302+J302</f>
        <v>0</v>
      </c>
      <c r="N302" s="74" t="n">
        <f aca="false">H302+K302</f>
        <v>0</v>
      </c>
      <c r="O302" s="40"/>
      <c r="P302" s="1"/>
      <c r="XFA302" s="0"/>
      <c r="XFB302" s="0"/>
      <c r="XFC302" s="0"/>
      <c r="XFD302" s="0"/>
    </row>
    <row r="303" s="41" customFormat="true" ht="23.85" hidden="false" customHeight="false" outlineLevel="0" collapsed="false">
      <c r="A303" s="32" t="s">
        <v>600</v>
      </c>
      <c r="B303" s="33" t="s">
        <v>601</v>
      </c>
      <c r="C303" s="34" t="s">
        <v>57</v>
      </c>
      <c r="D303" s="35" t="n">
        <v>9</v>
      </c>
      <c r="E303" s="36" t="n">
        <v>33.77</v>
      </c>
      <c r="F303" s="68" t="n">
        <v>0</v>
      </c>
      <c r="G303" s="69" t="n">
        <f aca="false">F303*E303</f>
        <v>0</v>
      </c>
      <c r="H303" s="70" t="n">
        <f aca="false">F303/D303</f>
        <v>0</v>
      </c>
      <c r="I303" s="80"/>
      <c r="J303" s="71" t="n">
        <f aca="false">I303*E303</f>
        <v>0</v>
      </c>
      <c r="K303" s="70" t="n">
        <f aca="false">I303/D303</f>
        <v>0</v>
      </c>
      <c r="L303" s="72" t="n">
        <f aca="false">F303+I303</f>
        <v>0</v>
      </c>
      <c r="M303" s="73" t="n">
        <f aca="false">G303+J303</f>
        <v>0</v>
      </c>
      <c r="N303" s="74" t="n">
        <f aca="false">H303+K303</f>
        <v>0</v>
      </c>
      <c r="O303" s="40"/>
      <c r="P303" s="1"/>
      <c r="XFA303" s="0"/>
      <c r="XFB303" s="0"/>
      <c r="XFC303" s="0"/>
      <c r="XFD303" s="0"/>
    </row>
    <row r="304" s="41" customFormat="true" ht="23.85" hidden="false" customHeight="false" outlineLevel="0" collapsed="false">
      <c r="A304" s="32" t="s">
        <v>602</v>
      </c>
      <c r="B304" s="33" t="s">
        <v>603</v>
      </c>
      <c r="C304" s="34" t="s">
        <v>57</v>
      </c>
      <c r="D304" s="35" t="n">
        <v>15</v>
      </c>
      <c r="E304" s="36" t="n">
        <v>70.94</v>
      </c>
      <c r="F304" s="68" t="n">
        <v>0</v>
      </c>
      <c r="G304" s="69" t="n">
        <f aca="false">F304*E304</f>
        <v>0</v>
      </c>
      <c r="H304" s="70" t="n">
        <f aca="false">F304/D304</f>
        <v>0</v>
      </c>
      <c r="I304" s="80"/>
      <c r="J304" s="71" t="n">
        <f aca="false">I304*E304</f>
        <v>0</v>
      </c>
      <c r="K304" s="70" t="n">
        <f aca="false">I304/D304</f>
        <v>0</v>
      </c>
      <c r="L304" s="72" t="n">
        <f aca="false">F304+I304</f>
        <v>0</v>
      </c>
      <c r="M304" s="73" t="n">
        <f aca="false">G304+J304</f>
        <v>0</v>
      </c>
      <c r="N304" s="74" t="n">
        <f aca="false">H304+K304</f>
        <v>0</v>
      </c>
      <c r="O304" s="40"/>
      <c r="P304" s="1"/>
      <c r="XFA304" s="0"/>
      <c r="XFB304" s="0"/>
      <c r="XFC304" s="0"/>
      <c r="XFD304" s="0"/>
    </row>
    <row r="305" s="41" customFormat="true" ht="23.85" hidden="false" customHeight="false" outlineLevel="0" collapsed="false">
      <c r="A305" s="32" t="s">
        <v>604</v>
      </c>
      <c r="B305" s="33" t="s">
        <v>605</v>
      </c>
      <c r="C305" s="34" t="s">
        <v>57</v>
      </c>
      <c r="D305" s="35" t="n">
        <v>18</v>
      </c>
      <c r="E305" s="36" t="n">
        <v>70.94</v>
      </c>
      <c r="F305" s="68" t="n">
        <v>0</v>
      </c>
      <c r="G305" s="69" t="n">
        <f aca="false">F305*E305</f>
        <v>0</v>
      </c>
      <c r="H305" s="70" t="n">
        <f aca="false">F305/D305</f>
        <v>0</v>
      </c>
      <c r="I305" s="80"/>
      <c r="J305" s="71" t="n">
        <f aca="false">I305*E305</f>
        <v>0</v>
      </c>
      <c r="K305" s="70" t="n">
        <f aca="false">I305/D305</f>
        <v>0</v>
      </c>
      <c r="L305" s="72" t="n">
        <f aca="false">F305+I305</f>
        <v>0</v>
      </c>
      <c r="M305" s="73" t="n">
        <f aca="false">G305+J305</f>
        <v>0</v>
      </c>
      <c r="N305" s="74" t="n">
        <f aca="false">H305+K305</f>
        <v>0</v>
      </c>
      <c r="O305" s="40"/>
      <c r="P305" s="1"/>
      <c r="XFA305" s="0"/>
      <c r="XFB305" s="0"/>
      <c r="XFC305" s="0"/>
      <c r="XFD305" s="0"/>
    </row>
    <row r="306" s="41" customFormat="true" ht="23.85" hidden="false" customHeight="false" outlineLevel="0" collapsed="false">
      <c r="A306" s="32" t="s">
        <v>606</v>
      </c>
      <c r="B306" s="33" t="s">
        <v>607</v>
      </c>
      <c r="C306" s="34" t="s">
        <v>57</v>
      </c>
      <c r="D306" s="35" t="n">
        <v>1</v>
      </c>
      <c r="E306" s="36" t="n">
        <v>70.94</v>
      </c>
      <c r="F306" s="68" t="n">
        <v>0</v>
      </c>
      <c r="G306" s="69" t="n">
        <f aca="false">F306*E306</f>
        <v>0</v>
      </c>
      <c r="H306" s="70" t="n">
        <f aca="false">F306/D306</f>
        <v>0</v>
      </c>
      <c r="I306" s="80"/>
      <c r="J306" s="71" t="n">
        <f aca="false">I306*E306</f>
        <v>0</v>
      </c>
      <c r="K306" s="70" t="n">
        <f aca="false">I306/D306</f>
        <v>0</v>
      </c>
      <c r="L306" s="72" t="n">
        <f aca="false">F306+I306</f>
        <v>0</v>
      </c>
      <c r="M306" s="73" t="n">
        <f aca="false">G306+J306</f>
        <v>0</v>
      </c>
      <c r="N306" s="74" t="n">
        <f aca="false">H306+K306</f>
        <v>0</v>
      </c>
      <c r="O306" s="40"/>
      <c r="P306" s="1"/>
      <c r="XFA306" s="0"/>
      <c r="XFB306" s="0"/>
      <c r="XFC306" s="0"/>
      <c r="XFD306" s="0"/>
    </row>
    <row r="307" s="41" customFormat="true" ht="23.85" hidden="false" customHeight="false" outlineLevel="0" collapsed="false">
      <c r="A307" s="32" t="s">
        <v>608</v>
      </c>
      <c r="B307" s="33" t="s">
        <v>609</v>
      </c>
      <c r="C307" s="34" t="s">
        <v>57</v>
      </c>
      <c r="D307" s="35" t="n">
        <v>1</v>
      </c>
      <c r="E307" s="36" t="n">
        <v>104.33</v>
      </c>
      <c r="F307" s="68" t="n">
        <v>0</v>
      </c>
      <c r="G307" s="69" t="n">
        <f aca="false">F307*E307</f>
        <v>0</v>
      </c>
      <c r="H307" s="70" t="n">
        <f aca="false">F307/D307</f>
        <v>0</v>
      </c>
      <c r="I307" s="80"/>
      <c r="J307" s="71" t="n">
        <f aca="false">I307*E307</f>
        <v>0</v>
      </c>
      <c r="K307" s="70" t="n">
        <f aca="false">I307/D307</f>
        <v>0</v>
      </c>
      <c r="L307" s="72" t="n">
        <f aca="false">F307+I307</f>
        <v>0</v>
      </c>
      <c r="M307" s="73" t="n">
        <f aca="false">G307+J307</f>
        <v>0</v>
      </c>
      <c r="N307" s="74" t="n">
        <f aca="false">H307+K307</f>
        <v>0</v>
      </c>
      <c r="O307" s="40"/>
      <c r="P307" s="1"/>
      <c r="XFA307" s="0"/>
      <c r="XFB307" s="0"/>
      <c r="XFC307" s="0"/>
      <c r="XFD307" s="0"/>
    </row>
    <row r="308" s="41" customFormat="true" ht="23.85" hidden="false" customHeight="false" outlineLevel="0" collapsed="false">
      <c r="A308" s="32" t="s">
        <v>610</v>
      </c>
      <c r="B308" s="33" t="s">
        <v>611</v>
      </c>
      <c r="C308" s="34" t="s">
        <v>57</v>
      </c>
      <c r="D308" s="35" t="n">
        <v>4</v>
      </c>
      <c r="E308" s="36" t="n">
        <v>119.71</v>
      </c>
      <c r="F308" s="68" t="n">
        <v>0</v>
      </c>
      <c r="G308" s="69" t="n">
        <f aca="false">F308*E308</f>
        <v>0</v>
      </c>
      <c r="H308" s="70" t="n">
        <f aca="false">F308/D308</f>
        <v>0</v>
      </c>
      <c r="I308" s="80"/>
      <c r="J308" s="71" t="n">
        <f aca="false">I308*E308</f>
        <v>0</v>
      </c>
      <c r="K308" s="70" t="n">
        <f aca="false">I308/D308</f>
        <v>0</v>
      </c>
      <c r="L308" s="72" t="n">
        <f aca="false">F308+I308</f>
        <v>0</v>
      </c>
      <c r="M308" s="73" t="n">
        <f aca="false">G308+J308</f>
        <v>0</v>
      </c>
      <c r="N308" s="74" t="n">
        <f aca="false">H308+K308</f>
        <v>0</v>
      </c>
      <c r="O308" s="40"/>
      <c r="P308" s="1"/>
      <c r="XFA308" s="0"/>
      <c r="XFB308" s="0"/>
      <c r="XFC308" s="0"/>
      <c r="XFD308" s="0"/>
    </row>
    <row r="309" s="41" customFormat="true" ht="23.85" hidden="false" customHeight="false" outlineLevel="0" collapsed="false">
      <c r="A309" s="32" t="s">
        <v>612</v>
      </c>
      <c r="B309" s="33" t="s">
        <v>613</v>
      </c>
      <c r="C309" s="34" t="s">
        <v>57</v>
      </c>
      <c r="D309" s="35" t="n">
        <v>1</v>
      </c>
      <c r="E309" s="36" t="n">
        <v>119.71</v>
      </c>
      <c r="F309" s="68" t="n">
        <v>0</v>
      </c>
      <c r="G309" s="69" t="n">
        <f aca="false">F309*E309</f>
        <v>0</v>
      </c>
      <c r="H309" s="70" t="n">
        <f aca="false">F309/D309</f>
        <v>0</v>
      </c>
      <c r="I309" s="80"/>
      <c r="J309" s="71" t="n">
        <f aca="false">I309*E309</f>
        <v>0</v>
      </c>
      <c r="K309" s="70" t="n">
        <f aca="false">I309/D309</f>
        <v>0</v>
      </c>
      <c r="L309" s="72" t="n">
        <f aca="false">F309+I309</f>
        <v>0</v>
      </c>
      <c r="M309" s="73" t="n">
        <f aca="false">G309+J309</f>
        <v>0</v>
      </c>
      <c r="N309" s="74" t="n">
        <f aca="false">H309+K309</f>
        <v>0</v>
      </c>
      <c r="O309" s="40"/>
      <c r="P309" s="1"/>
      <c r="XFA309" s="0"/>
      <c r="XFB309" s="0"/>
      <c r="XFC309" s="0"/>
      <c r="XFD309" s="0"/>
    </row>
    <row r="310" s="41" customFormat="true" ht="23.85" hidden="false" customHeight="false" outlineLevel="0" collapsed="false">
      <c r="A310" s="32" t="s">
        <v>614</v>
      </c>
      <c r="B310" s="33" t="s">
        <v>615</v>
      </c>
      <c r="C310" s="34" t="s">
        <v>57</v>
      </c>
      <c r="D310" s="35" t="n">
        <v>2</v>
      </c>
      <c r="E310" s="36" t="n">
        <v>151.67</v>
      </c>
      <c r="F310" s="68" t="n">
        <v>0</v>
      </c>
      <c r="G310" s="69" t="n">
        <f aca="false">F310*E310</f>
        <v>0</v>
      </c>
      <c r="H310" s="70" t="n">
        <f aca="false">F310/D310</f>
        <v>0</v>
      </c>
      <c r="I310" s="80"/>
      <c r="J310" s="71" t="n">
        <f aca="false">I310*E310</f>
        <v>0</v>
      </c>
      <c r="K310" s="70" t="n">
        <f aca="false">I310/D310</f>
        <v>0</v>
      </c>
      <c r="L310" s="72" t="n">
        <f aca="false">F310+I310</f>
        <v>0</v>
      </c>
      <c r="M310" s="73" t="n">
        <f aca="false">G310+J310</f>
        <v>0</v>
      </c>
      <c r="N310" s="74" t="n">
        <f aca="false">H310+K310</f>
        <v>0</v>
      </c>
      <c r="O310" s="40"/>
      <c r="P310" s="1"/>
      <c r="XFA310" s="0"/>
      <c r="XFB310" s="0"/>
      <c r="XFC310" s="0"/>
      <c r="XFD310" s="0"/>
    </row>
    <row r="311" s="41" customFormat="true" ht="23.85" hidden="false" customHeight="false" outlineLevel="0" collapsed="false">
      <c r="A311" s="32" t="s">
        <v>616</v>
      </c>
      <c r="B311" s="33" t="s">
        <v>617</v>
      </c>
      <c r="C311" s="34" t="s">
        <v>57</v>
      </c>
      <c r="D311" s="35" t="n">
        <v>1</v>
      </c>
      <c r="E311" s="36" t="n">
        <v>276.52</v>
      </c>
      <c r="F311" s="68" t="n">
        <v>0</v>
      </c>
      <c r="G311" s="69" t="n">
        <f aca="false">F311*E311</f>
        <v>0</v>
      </c>
      <c r="H311" s="70" t="n">
        <f aca="false">F311/D311</f>
        <v>0</v>
      </c>
      <c r="I311" s="80"/>
      <c r="J311" s="71" t="n">
        <f aca="false">I311*E311</f>
        <v>0</v>
      </c>
      <c r="K311" s="70" t="n">
        <f aca="false">I311/D311</f>
        <v>0</v>
      </c>
      <c r="L311" s="72" t="n">
        <f aca="false">F311+I311</f>
        <v>0</v>
      </c>
      <c r="M311" s="73" t="n">
        <f aca="false">G311+J311</f>
        <v>0</v>
      </c>
      <c r="N311" s="74" t="n">
        <f aca="false">H311+K311</f>
        <v>0</v>
      </c>
      <c r="O311" s="40"/>
      <c r="P311" s="1"/>
      <c r="XFA311" s="0"/>
      <c r="XFB311" s="0"/>
      <c r="XFC311" s="0"/>
      <c r="XFD311" s="0"/>
    </row>
    <row r="312" s="41" customFormat="true" ht="23.85" hidden="false" customHeight="false" outlineLevel="0" collapsed="false">
      <c r="A312" s="32" t="s">
        <v>618</v>
      </c>
      <c r="B312" s="33" t="s">
        <v>619</v>
      </c>
      <c r="C312" s="34" t="s">
        <v>57</v>
      </c>
      <c r="D312" s="35" t="n">
        <v>1</v>
      </c>
      <c r="E312" s="36" t="n">
        <v>537.57</v>
      </c>
      <c r="F312" s="68" t="n">
        <v>0</v>
      </c>
      <c r="G312" s="69" t="n">
        <f aca="false">F312*E312</f>
        <v>0</v>
      </c>
      <c r="H312" s="70" t="n">
        <f aca="false">F312/D312</f>
        <v>0</v>
      </c>
      <c r="I312" s="80"/>
      <c r="J312" s="71" t="n">
        <f aca="false">I312*E312</f>
        <v>0</v>
      </c>
      <c r="K312" s="70" t="n">
        <f aca="false">I312/D312</f>
        <v>0</v>
      </c>
      <c r="L312" s="72" t="n">
        <f aca="false">F312+I312</f>
        <v>0</v>
      </c>
      <c r="M312" s="73" t="n">
        <f aca="false">G312+J312</f>
        <v>0</v>
      </c>
      <c r="N312" s="74" t="n">
        <f aca="false">H312+K312</f>
        <v>0</v>
      </c>
      <c r="O312" s="40"/>
      <c r="P312" s="1"/>
      <c r="XFA312" s="0"/>
      <c r="XFB312" s="0"/>
      <c r="XFC312" s="0"/>
      <c r="XFD312" s="0"/>
    </row>
    <row r="313" s="41" customFormat="true" ht="35.05" hidden="false" customHeight="false" outlineLevel="0" collapsed="false">
      <c r="A313" s="32" t="s">
        <v>620</v>
      </c>
      <c r="B313" s="33" t="s">
        <v>621</v>
      </c>
      <c r="C313" s="34" t="s">
        <v>57</v>
      </c>
      <c r="D313" s="35" t="n">
        <v>1</v>
      </c>
      <c r="E313" s="36" t="n">
        <v>1137.75</v>
      </c>
      <c r="F313" s="68" t="n">
        <v>0</v>
      </c>
      <c r="G313" s="69" t="n">
        <f aca="false">F313*E313</f>
        <v>0</v>
      </c>
      <c r="H313" s="70" t="n">
        <f aca="false">F313/D313</f>
        <v>0</v>
      </c>
      <c r="I313" s="80"/>
      <c r="J313" s="71" t="n">
        <f aca="false">I313*E313</f>
        <v>0</v>
      </c>
      <c r="K313" s="70" t="n">
        <f aca="false">I313/D313</f>
        <v>0</v>
      </c>
      <c r="L313" s="72" t="n">
        <f aca="false">F313+I313</f>
        <v>0</v>
      </c>
      <c r="M313" s="73" t="n">
        <f aca="false">G313+J313</f>
        <v>0</v>
      </c>
      <c r="N313" s="74" t="n">
        <f aca="false">H313+K313</f>
        <v>0</v>
      </c>
      <c r="O313" s="40"/>
      <c r="P313" s="1"/>
      <c r="XFA313" s="0"/>
      <c r="XFB313" s="0"/>
      <c r="XFC313" s="0"/>
      <c r="XFD313" s="0"/>
    </row>
    <row r="314" s="41" customFormat="true" ht="13.8" hidden="false" customHeight="false" outlineLevel="0" collapsed="false">
      <c r="A314" s="32" t="s">
        <v>622</v>
      </c>
      <c r="B314" s="33" t="s">
        <v>623</v>
      </c>
      <c r="C314" s="34" t="s">
        <v>57</v>
      </c>
      <c r="D314" s="35" t="n">
        <v>5</v>
      </c>
      <c r="E314" s="36" t="n">
        <v>167.55</v>
      </c>
      <c r="F314" s="68" t="n">
        <v>0</v>
      </c>
      <c r="G314" s="69" t="n">
        <f aca="false">F314*E314</f>
        <v>0</v>
      </c>
      <c r="H314" s="70" t="n">
        <f aca="false">F314/D314</f>
        <v>0</v>
      </c>
      <c r="I314" s="80"/>
      <c r="J314" s="71" t="n">
        <f aca="false">I314*E314</f>
        <v>0</v>
      </c>
      <c r="K314" s="70" t="n">
        <f aca="false">I314/D314</f>
        <v>0</v>
      </c>
      <c r="L314" s="72" t="n">
        <f aca="false">F314+I314</f>
        <v>0</v>
      </c>
      <c r="M314" s="73" t="n">
        <f aca="false">G314+J314</f>
        <v>0</v>
      </c>
      <c r="N314" s="74" t="n">
        <f aca="false">H314+K314</f>
        <v>0</v>
      </c>
      <c r="O314" s="40"/>
      <c r="P314" s="1"/>
      <c r="XFA314" s="0"/>
      <c r="XFB314" s="0"/>
      <c r="XFC314" s="0"/>
      <c r="XFD314" s="0"/>
    </row>
    <row r="315" s="41" customFormat="true" ht="35.05" hidden="false" customHeight="false" outlineLevel="0" collapsed="false">
      <c r="A315" s="32" t="s">
        <v>624</v>
      </c>
      <c r="B315" s="33" t="s">
        <v>625</v>
      </c>
      <c r="C315" s="34" t="s">
        <v>93</v>
      </c>
      <c r="D315" s="35" t="n">
        <v>32</v>
      </c>
      <c r="E315" s="36" t="n">
        <v>282.88</v>
      </c>
      <c r="F315" s="68" t="n">
        <v>0</v>
      </c>
      <c r="G315" s="69" t="n">
        <f aca="false">F315*E315</f>
        <v>0</v>
      </c>
      <c r="H315" s="70" t="n">
        <f aca="false">F315/D315</f>
        <v>0</v>
      </c>
      <c r="I315" s="80"/>
      <c r="J315" s="71" t="n">
        <f aca="false">I315*E315</f>
        <v>0</v>
      </c>
      <c r="K315" s="70" t="n">
        <f aca="false">I315/D315</f>
        <v>0</v>
      </c>
      <c r="L315" s="72" t="n">
        <f aca="false">F315+I315</f>
        <v>0</v>
      </c>
      <c r="M315" s="73" t="n">
        <f aca="false">G315+J315</f>
        <v>0</v>
      </c>
      <c r="N315" s="74" t="n">
        <f aca="false">H315+K315</f>
        <v>0</v>
      </c>
      <c r="O315" s="40"/>
      <c r="P315" s="1"/>
      <c r="XFA315" s="0"/>
      <c r="XFB315" s="0"/>
      <c r="XFC315" s="0"/>
      <c r="XFD315" s="0"/>
    </row>
    <row r="316" s="41" customFormat="true" ht="23.85" hidden="false" customHeight="false" outlineLevel="0" collapsed="false">
      <c r="A316" s="32" t="s">
        <v>626</v>
      </c>
      <c r="B316" s="33" t="s">
        <v>627</v>
      </c>
      <c r="C316" s="34" t="s">
        <v>57</v>
      </c>
      <c r="D316" s="35" t="n">
        <v>9</v>
      </c>
      <c r="E316" s="36" t="n">
        <v>104.33</v>
      </c>
      <c r="F316" s="68" t="n">
        <v>0</v>
      </c>
      <c r="G316" s="69" t="n">
        <f aca="false">F316*E316</f>
        <v>0</v>
      </c>
      <c r="H316" s="70" t="n">
        <f aca="false">F316/D316</f>
        <v>0</v>
      </c>
      <c r="I316" s="80"/>
      <c r="J316" s="71" t="n">
        <f aca="false">I316*E316</f>
        <v>0</v>
      </c>
      <c r="K316" s="70" t="n">
        <f aca="false">I316/D316</f>
        <v>0</v>
      </c>
      <c r="L316" s="72" t="n">
        <f aca="false">F316+I316</f>
        <v>0</v>
      </c>
      <c r="M316" s="73" t="n">
        <f aca="false">G316+J316</f>
        <v>0</v>
      </c>
      <c r="N316" s="74" t="n">
        <f aca="false">H316+K316</f>
        <v>0</v>
      </c>
      <c r="O316" s="40"/>
      <c r="P316" s="1"/>
      <c r="XFA316" s="0"/>
      <c r="XFB316" s="0"/>
      <c r="XFC316" s="0"/>
      <c r="XFD316" s="0"/>
    </row>
    <row r="317" s="41" customFormat="true" ht="15" hidden="false" customHeight="false" outlineLevel="0" collapsed="false">
      <c r="A317" s="76" t="s">
        <v>628</v>
      </c>
      <c r="B317" s="78" t="s">
        <v>629</v>
      </c>
      <c r="C317" s="58"/>
      <c r="D317" s="59"/>
      <c r="E317" s="60"/>
      <c r="F317" s="61"/>
      <c r="G317" s="62"/>
      <c r="H317" s="63"/>
      <c r="I317" s="79"/>
      <c r="J317" s="62"/>
      <c r="K317" s="63"/>
      <c r="L317" s="65"/>
      <c r="M317" s="65"/>
      <c r="N317" s="66"/>
      <c r="O317" s="40"/>
      <c r="P317" s="1"/>
      <c r="XFA317" s="0"/>
      <c r="XFB317" s="0"/>
      <c r="XFC317" s="0"/>
      <c r="XFD317" s="0"/>
    </row>
    <row r="318" s="41" customFormat="true" ht="46.25" hidden="false" customHeight="false" outlineLevel="0" collapsed="false">
      <c r="A318" s="32" t="s">
        <v>630</v>
      </c>
      <c r="B318" s="33" t="s">
        <v>631</v>
      </c>
      <c r="C318" s="34" t="s">
        <v>93</v>
      </c>
      <c r="D318" s="35" t="n">
        <v>1</v>
      </c>
      <c r="E318" s="36" t="n">
        <v>73306.446882</v>
      </c>
      <c r="F318" s="68" t="n">
        <v>0</v>
      </c>
      <c r="G318" s="69" t="n">
        <f aca="false">F318*E318</f>
        <v>0</v>
      </c>
      <c r="H318" s="70" t="n">
        <f aca="false">F318/D318</f>
        <v>0</v>
      </c>
      <c r="I318" s="80"/>
      <c r="J318" s="71" t="n">
        <f aca="false">I318*E318</f>
        <v>0</v>
      </c>
      <c r="K318" s="70" t="n">
        <f aca="false">I318/D318</f>
        <v>0</v>
      </c>
      <c r="L318" s="72" t="n">
        <f aca="false">F318+I318</f>
        <v>0</v>
      </c>
      <c r="M318" s="73" t="n">
        <f aca="false">G318+J318</f>
        <v>0</v>
      </c>
      <c r="N318" s="74" t="n">
        <f aca="false">H318+K318</f>
        <v>0</v>
      </c>
      <c r="O318" s="40"/>
      <c r="P318" s="1"/>
      <c r="XFA318" s="0"/>
      <c r="XFB318" s="0"/>
      <c r="XFC318" s="0"/>
      <c r="XFD318" s="0"/>
    </row>
    <row r="319" s="41" customFormat="true" ht="15" hidden="false" customHeight="false" outlineLevel="0" collapsed="false">
      <c r="A319" s="76" t="s">
        <v>632</v>
      </c>
      <c r="B319" s="78" t="s">
        <v>633</v>
      </c>
      <c r="C319" s="58"/>
      <c r="D319" s="59"/>
      <c r="E319" s="60"/>
      <c r="F319" s="61"/>
      <c r="G319" s="62"/>
      <c r="H319" s="63"/>
      <c r="I319" s="79"/>
      <c r="J319" s="62"/>
      <c r="K319" s="63"/>
      <c r="L319" s="65"/>
      <c r="M319" s="65"/>
      <c r="N319" s="66"/>
      <c r="O319" s="40"/>
      <c r="P319" s="1"/>
      <c r="XFA319" s="0"/>
      <c r="XFB319" s="0"/>
      <c r="XFC319" s="0"/>
      <c r="XFD319" s="0"/>
    </row>
    <row r="320" s="41" customFormat="true" ht="23.85" hidden="false" customHeight="false" outlineLevel="0" collapsed="false">
      <c r="A320" s="32" t="s">
        <v>634</v>
      </c>
      <c r="B320" s="33" t="s">
        <v>635</v>
      </c>
      <c r="C320" s="34" t="s">
        <v>93</v>
      </c>
      <c r="D320" s="35" t="n">
        <v>226</v>
      </c>
      <c r="E320" s="36" t="n">
        <v>30.32</v>
      </c>
      <c r="F320" s="68" t="n">
        <v>0</v>
      </c>
      <c r="G320" s="69" t="n">
        <f aca="false">F320*E320</f>
        <v>0</v>
      </c>
      <c r="H320" s="70" t="n">
        <f aca="false">F320/D320</f>
        <v>0</v>
      </c>
      <c r="I320" s="80"/>
      <c r="J320" s="71" t="n">
        <f aca="false">I320*E320</f>
        <v>0</v>
      </c>
      <c r="K320" s="70" t="n">
        <f aca="false">I320/D320</f>
        <v>0</v>
      </c>
      <c r="L320" s="72" t="n">
        <f aca="false">F320+I320</f>
        <v>0</v>
      </c>
      <c r="M320" s="73" t="n">
        <f aca="false">G320+J320</f>
        <v>0</v>
      </c>
      <c r="N320" s="74" t="n">
        <f aca="false">H320+K320</f>
        <v>0</v>
      </c>
      <c r="O320" s="40"/>
      <c r="P320" s="1"/>
      <c r="XFA320" s="0"/>
      <c r="XFB320" s="0"/>
      <c r="XFC320" s="0"/>
      <c r="XFD320" s="0"/>
    </row>
    <row r="321" s="41" customFormat="true" ht="23.85" hidden="false" customHeight="false" outlineLevel="0" collapsed="false">
      <c r="A321" s="32" t="s">
        <v>636</v>
      </c>
      <c r="B321" s="33" t="s">
        <v>637</v>
      </c>
      <c r="C321" s="34" t="s">
        <v>93</v>
      </c>
      <c r="D321" s="35" t="n">
        <v>10</v>
      </c>
      <c r="E321" s="36" t="n">
        <v>115.61</v>
      </c>
      <c r="F321" s="68" t="n">
        <v>0</v>
      </c>
      <c r="G321" s="69" t="n">
        <f aca="false">F321*E321</f>
        <v>0</v>
      </c>
      <c r="H321" s="70" t="n">
        <f aca="false">F321/D321</f>
        <v>0</v>
      </c>
      <c r="I321" s="80"/>
      <c r="J321" s="71" t="n">
        <f aca="false">I321*E321</f>
        <v>0</v>
      </c>
      <c r="K321" s="70" t="n">
        <f aca="false">I321/D321</f>
        <v>0</v>
      </c>
      <c r="L321" s="72" t="n">
        <f aca="false">F321+I321</f>
        <v>0</v>
      </c>
      <c r="M321" s="73" t="n">
        <f aca="false">G321+J321</f>
        <v>0</v>
      </c>
      <c r="N321" s="74" t="n">
        <f aca="false">H321+K321</f>
        <v>0</v>
      </c>
      <c r="O321" s="40"/>
      <c r="P321" s="1"/>
      <c r="XFA321" s="0"/>
      <c r="XFB321" s="0"/>
      <c r="XFC321" s="0"/>
      <c r="XFD321" s="0"/>
    </row>
    <row r="322" s="41" customFormat="true" ht="13.8" hidden="false" customHeight="false" outlineLevel="0" collapsed="false">
      <c r="A322" s="47" t="n">
        <v>16</v>
      </c>
      <c r="B322" s="75" t="s">
        <v>638</v>
      </c>
      <c r="C322" s="49"/>
      <c r="D322" s="50"/>
      <c r="E322" s="51"/>
      <c r="F322" s="52"/>
      <c r="G322" s="53"/>
      <c r="H322" s="54"/>
      <c r="I322" s="50"/>
      <c r="J322" s="55" t="n">
        <f aca="false">SUM(J325:J449)</f>
        <v>0</v>
      </c>
      <c r="K322" s="54"/>
      <c r="L322" s="53"/>
      <c r="M322" s="53"/>
      <c r="N322" s="54"/>
      <c r="O322" s="40"/>
      <c r="P322" s="1"/>
      <c r="XFA322" s="0"/>
      <c r="XFB322" s="0"/>
      <c r="XFC322" s="0"/>
      <c r="XFD322" s="0"/>
    </row>
    <row r="323" s="41" customFormat="true" ht="15" hidden="false" customHeight="false" outlineLevel="0" collapsed="false">
      <c r="A323" s="76" t="s">
        <v>639</v>
      </c>
      <c r="B323" s="78" t="s">
        <v>640</v>
      </c>
      <c r="C323" s="58"/>
      <c r="D323" s="59"/>
      <c r="E323" s="60"/>
      <c r="F323" s="61"/>
      <c r="G323" s="62"/>
      <c r="H323" s="63"/>
      <c r="I323" s="79"/>
      <c r="J323" s="62"/>
      <c r="K323" s="63"/>
      <c r="L323" s="65"/>
      <c r="M323" s="65"/>
      <c r="N323" s="66"/>
      <c r="O323" s="40"/>
      <c r="P323" s="1"/>
      <c r="XFA323" s="0"/>
      <c r="XFB323" s="0"/>
      <c r="XFC323" s="0"/>
      <c r="XFD323" s="0"/>
    </row>
    <row r="324" s="41" customFormat="true" ht="15" hidden="false" customHeight="false" outlineLevel="0" collapsed="false">
      <c r="A324" s="76" t="s">
        <v>641</v>
      </c>
      <c r="B324" s="78" t="s">
        <v>479</v>
      </c>
      <c r="C324" s="58"/>
      <c r="D324" s="59"/>
      <c r="E324" s="60"/>
      <c r="F324" s="61"/>
      <c r="G324" s="62"/>
      <c r="H324" s="63"/>
      <c r="I324" s="79"/>
      <c r="J324" s="62"/>
      <c r="K324" s="63"/>
      <c r="L324" s="65"/>
      <c r="M324" s="65"/>
      <c r="N324" s="66"/>
      <c r="O324" s="40"/>
      <c r="P324" s="1"/>
      <c r="XFA324" s="0"/>
      <c r="XFB324" s="0"/>
      <c r="XFC324" s="0"/>
      <c r="XFD324" s="0"/>
    </row>
    <row r="325" s="41" customFormat="true" ht="35.05" hidden="false" customHeight="false" outlineLevel="0" collapsed="false">
      <c r="A325" s="32" t="s">
        <v>642</v>
      </c>
      <c r="B325" s="33" t="s">
        <v>481</v>
      </c>
      <c r="C325" s="34" t="s">
        <v>93</v>
      </c>
      <c r="D325" s="35" t="n">
        <v>15</v>
      </c>
      <c r="E325" s="36" t="n">
        <v>22.71</v>
      </c>
      <c r="F325" s="68" t="n">
        <v>0</v>
      </c>
      <c r="G325" s="69" t="n">
        <f aca="false">F325*E325</f>
        <v>0</v>
      </c>
      <c r="H325" s="70" t="n">
        <f aca="false">F325/D325</f>
        <v>0</v>
      </c>
      <c r="I325" s="80"/>
      <c r="J325" s="71" t="n">
        <f aca="false">I325*E325</f>
        <v>0</v>
      </c>
      <c r="K325" s="70" t="n">
        <f aca="false">I325/D325</f>
        <v>0</v>
      </c>
      <c r="L325" s="72" t="n">
        <f aca="false">F325+I325</f>
        <v>0</v>
      </c>
      <c r="M325" s="73" t="n">
        <f aca="false">G325+J325</f>
        <v>0</v>
      </c>
      <c r="N325" s="74" t="n">
        <f aca="false">H325+K325</f>
        <v>0</v>
      </c>
      <c r="O325" s="40"/>
      <c r="P325" s="1"/>
      <c r="XFA325" s="0"/>
      <c r="XFB325" s="0"/>
      <c r="XFC325" s="0"/>
      <c r="XFD325" s="0"/>
    </row>
    <row r="326" s="41" customFormat="true" ht="13.8" hidden="false" customHeight="false" outlineLevel="0" collapsed="false">
      <c r="A326" s="32" t="s">
        <v>643</v>
      </c>
      <c r="B326" s="33" t="s">
        <v>485</v>
      </c>
      <c r="C326" s="34" t="s">
        <v>57</v>
      </c>
      <c r="D326" s="35" t="n">
        <v>91</v>
      </c>
      <c r="E326" s="36" t="n">
        <v>12.11</v>
      </c>
      <c r="F326" s="68" t="n">
        <v>0</v>
      </c>
      <c r="G326" s="69" t="n">
        <f aca="false">F326*E326</f>
        <v>0</v>
      </c>
      <c r="H326" s="70" t="n">
        <f aca="false">F326/D326</f>
        <v>0</v>
      </c>
      <c r="I326" s="80"/>
      <c r="J326" s="71" t="n">
        <f aca="false">I326*E326</f>
        <v>0</v>
      </c>
      <c r="K326" s="70" t="n">
        <f aca="false">I326/D326</f>
        <v>0</v>
      </c>
      <c r="L326" s="72" t="n">
        <f aca="false">F326+I326</f>
        <v>0</v>
      </c>
      <c r="M326" s="73" t="n">
        <f aca="false">G326+J326</f>
        <v>0</v>
      </c>
      <c r="N326" s="74" t="n">
        <f aca="false">H326+K326</f>
        <v>0</v>
      </c>
      <c r="O326" s="40"/>
      <c r="P326" s="1"/>
      <c r="XFA326" s="0"/>
      <c r="XFB326" s="0"/>
      <c r="XFC326" s="0"/>
      <c r="XFD326" s="0"/>
    </row>
    <row r="327" s="41" customFormat="true" ht="13.8" hidden="false" customHeight="false" outlineLevel="0" collapsed="false">
      <c r="A327" s="32" t="s">
        <v>644</v>
      </c>
      <c r="B327" s="33" t="s">
        <v>487</v>
      </c>
      <c r="C327" s="34" t="s">
        <v>93</v>
      </c>
      <c r="D327" s="35" t="n">
        <v>7</v>
      </c>
      <c r="E327" s="36" t="n">
        <v>36.47</v>
      </c>
      <c r="F327" s="68" t="n">
        <v>0</v>
      </c>
      <c r="G327" s="69" t="n">
        <f aca="false">F327*E327</f>
        <v>0</v>
      </c>
      <c r="H327" s="70" t="n">
        <f aca="false">F327/D327</f>
        <v>0</v>
      </c>
      <c r="I327" s="80"/>
      <c r="J327" s="71" t="n">
        <f aca="false">I327*E327</f>
        <v>0</v>
      </c>
      <c r="K327" s="70" t="n">
        <f aca="false">I327/D327</f>
        <v>0</v>
      </c>
      <c r="L327" s="72" t="n">
        <f aca="false">F327+I327</f>
        <v>0</v>
      </c>
      <c r="M327" s="73" t="n">
        <f aca="false">G327+J327</f>
        <v>0</v>
      </c>
      <c r="N327" s="74" t="n">
        <f aca="false">H327+K327</f>
        <v>0</v>
      </c>
      <c r="O327" s="40"/>
      <c r="P327" s="1"/>
      <c r="XFA327" s="0"/>
      <c r="XFB327" s="0"/>
      <c r="XFC327" s="0"/>
      <c r="XFD327" s="0"/>
    </row>
    <row r="328" s="41" customFormat="true" ht="13.8" hidden="false" customHeight="false" outlineLevel="0" collapsed="false">
      <c r="A328" s="32" t="s">
        <v>645</v>
      </c>
      <c r="B328" s="33" t="s">
        <v>489</v>
      </c>
      <c r="C328" s="34" t="s">
        <v>93</v>
      </c>
      <c r="D328" s="35" t="n">
        <v>8</v>
      </c>
      <c r="E328" s="36" t="n">
        <v>32.04</v>
      </c>
      <c r="F328" s="68" t="n">
        <v>0</v>
      </c>
      <c r="G328" s="69" t="n">
        <f aca="false">F328*E328</f>
        <v>0</v>
      </c>
      <c r="H328" s="70" t="n">
        <f aca="false">F328/D328</f>
        <v>0</v>
      </c>
      <c r="I328" s="80"/>
      <c r="J328" s="71" t="n">
        <f aca="false">I328*E328</f>
        <v>0</v>
      </c>
      <c r="K328" s="70" t="n">
        <f aca="false">I328/D328</f>
        <v>0</v>
      </c>
      <c r="L328" s="72" t="n">
        <f aca="false">F328+I328</f>
        <v>0</v>
      </c>
      <c r="M328" s="73" t="n">
        <f aca="false">G328+J328</f>
        <v>0</v>
      </c>
      <c r="N328" s="74" t="n">
        <f aca="false">H328+K328</f>
        <v>0</v>
      </c>
      <c r="O328" s="40"/>
      <c r="P328" s="1"/>
      <c r="XFA328" s="0"/>
      <c r="XFB328" s="0"/>
      <c r="XFC328" s="0"/>
      <c r="XFD328" s="0"/>
    </row>
    <row r="329" s="41" customFormat="true" ht="23.85" hidden="false" customHeight="false" outlineLevel="0" collapsed="false">
      <c r="A329" s="32" t="s">
        <v>646</v>
      </c>
      <c r="B329" s="33" t="s">
        <v>493</v>
      </c>
      <c r="C329" s="34" t="s">
        <v>57</v>
      </c>
      <c r="D329" s="35" t="n">
        <v>1</v>
      </c>
      <c r="E329" s="36" t="n">
        <v>140.81</v>
      </c>
      <c r="F329" s="68" t="n">
        <v>0</v>
      </c>
      <c r="G329" s="69" t="n">
        <f aca="false">F329*E329</f>
        <v>0</v>
      </c>
      <c r="H329" s="70" t="n">
        <f aca="false">F329/D329</f>
        <v>0</v>
      </c>
      <c r="I329" s="80"/>
      <c r="J329" s="71" t="n">
        <f aca="false">I329*E329</f>
        <v>0</v>
      </c>
      <c r="K329" s="70" t="n">
        <f aca="false">I329/D329</f>
        <v>0</v>
      </c>
      <c r="L329" s="72" t="n">
        <f aca="false">F329+I329</f>
        <v>0</v>
      </c>
      <c r="M329" s="73" t="n">
        <f aca="false">G329+J329</f>
        <v>0</v>
      </c>
      <c r="N329" s="74" t="n">
        <f aca="false">H329+K329</f>
        <v>0</v>
      </c>
      <c r="O329" s="40"/>
      <c r="P329" s="1"/>
      <c r="XFA329" s="0"/>
      <c r="XFB329" s="0"/>
      <c r="XFC329" s="0"/>
      <c r="XFD329" s="0"/>
    </row>
    <row r="330" s="41" customFormat="true" ht="23.85" hidden="false" customHeight="false" outlineLevel="0" collapsed="false">
      <c r="A330" s="32" t="s">
        <v>647</v>
      </c>
      <c r="B330" s="33" t="s">
        <v>497</v>
      </c>
      <c r="C330" s="34" t="s">
        <v>57</v>
      </c>
      <c r="D330" s="35" t="n">
        <v>2</v>
      </c>
      <c r="E330" s="36" t="n">
        <v>232.77</v>
      </c>
      <c r="F330" s="68" t="n">
        <v>0</v>
      </c>
      <c r="G330" s="69" t="n">
        <f aca="false">F330*E330</f>
        <v>0</v>
      </c>
      <c r="H330" s="70" t="n">
        <f aca="false">F330/D330</f>
        <v>0</v>
      </c>
      <c r="I330" s="80"/>
      <c r="J330" s="71" t="n">
        <f aca="false">I330*E330</f>
        <v>0</v>
      </c>
      <c r="K330" s="70" t="n">
        <f aca="false">I330/D330</f>
        <v>0</v>
      </c>
      <c r="L330" s="72" t="n">
        <f aca="false">F330+I330</f>
        <v>0</v>
      </c>
      <c r="M330" s="73" t="n">
        <f aca="false">G330+J330</f>
        <v>0</v>
      </c>
      <c r="N330" s="74" t="n">
        <f aca="false">H330+K330</f>
        <v>0</v>
      </c>
      <c r="O330" s="40"/>
      <c r="P330" s="1"/>
      <c r="XFA330" s="0"/>
      <c r="XFB330" s="0"/>
      <c r="XFC330" s="0"/>
      <c r="XFD330" s="0"/>
    </row>
    <row r="331" s="41" customFormat="true" ht="23.85" hidden="false" customHeight="false" outlineLevel="0" collapsed="false">
      <c r="A331" s="32" t="s">
        <v>648</v>
      </c>
      <c r="B331" s="33" t="s">
        <v>649</v>
      </c>
      <c r="C331" s="34" t="s">
        <v>57</v>
      </c>
      <c r="D331" s="35" t="n">
        <v>1</v>
      </c>
      <c r="E331" s="36" t="n">
        <v>566.18</v>
      </c>
      <c r="F331" s="68" t="n">
        <v>0</v>
      </c>
      <c r="G331" s="69" t="n">
        <f aca="false">F331*E331</f>
        <v>0</v>
      </c>
      <c r="H331" s="70" t="n">
        <f aca="false">F331/D331</f>
        <v>0</v>
      </c>
      <c r="I331" s="80"/>
      <c r="J331" s="71" t="n">
        <f aca="false">I331*E331</f>
        <v>0</v>
      </c>
      <c r="K331" s="70" t="n">
        <f aca="false">I331/D331</f>
        <v>0</v>
      </c>
      <c r="L331" s="72" t="n">
        <f aca="false">F331+I331</f>
        <v>0</v>
      </c>
      <c r="M331" s="73" t="n">
        <f aca="false">G331+J331</f>
        <v>0</v>
      </c>
      <c r="N331" s="74" t="n">
        <f aca="false">H331+K331</f>
        <v>0</v>
      </c>
      <c r="O331" s="40"/>
      <c r="P331" s="1"/>
      <c r="XFA331" s="0"/>
      <c r="XFB331" s="0"/>
      <c r="XFC331" s="0"/>
      <c r="XFD331" s="0"/>
    </row>
    <row r="332" s="41" customFormat="true" ht="35.05" hidden="false" customHeight="false" outlineLevel="0" collapsed="false">
      <c r="A332" s="32" t="s">
        <v>650</v>
      </c>
      <c r="B332" s="33" t="s">
        <v>651</v>
      </c>
      <c r="C332" s="34" t="s">
        <v>93</v>
      </c>
      <c r="D332" s="35" t="n">
        <v>2</v>
      </c>
      <c r="E332" s="36" t="n">
        <v>591.96</v>
      </c>
      <c r="F332" s="68" t="n">
        <v>0</v>
      </c>
      <c r="G332" s="69" t="n">
        <f aca="false">F332*E332</f>
        <v>0</v>
      </c>
      <c r="H332" s="70" t="n">
        <f aca="false">F332/D332</f>
        <v>0</v>
      </c>
      <c r="I332" s="80"/>
      <c r="J332" s="71" t="n">
        <f aca="false">I332*E332</f>
        <v>0</v>
      </c>
      <c r="K332" s="70" t="n">
        <f aca="false">I332/D332</f>
        <v>0</v>
      </c>
      <c r="L332" s="72" t="n">
        <f aca="false">F332+I332</f>
        <v>0</v>
      </c>
      <c r="M332" s="73" t="n">
        <f aca="false">G332+J332</f>
        <v>0</v>
      </c>
      <c r="N332" s="74" t="n">
        <f aca="false">H332+K332</f>
        <v>0</v>
      </c>
      <c r="O332" s="40"/>
      <c r="P332" s="1"/>
      <c r="XFA332" s="0"/>
      <c r="XFB332" s="0"/>
      <c r="XFC332" s="0"/>
      <c r="XFD332" s="0"/>
    </row>
    <row r="333" s="41" customFormat="true" ht="23.85" hidden="false" customHeight="false" outlineLevel="0" collapsed="false">
      <c r="A333" s="32" t="s">
        <v>652</v>
      </c>
      <c r="B333" s="33" t="s">
        <v>653</v>
      </c>
      <c r="C333" s="34" t="s">
        <v>93</v>
      </c>
      <c r="D333" s="35" t="n">
        <v>1</v>
      </c>
      <c r="E333" s="36" t="n">
        <v>89.7</v>
      </c>
      <c r="F333" s="68" t="n">
        <v>0</v>
      </c>
      <c r="G333" s="69" t="n">
        <f aca="false">F333*E333</f>
        <v>0</v>
      </c>
      <c r="H333" s="70" t="n">
        <f aca="false">F333/D333</f>
        <v>0</v>
      </c>
      <c r="I333" s="80"/>
      <c r="J333" s="71" t="n">
        <f aca="false">I333*E333</f>
        <v>0</v>
      </c>
      <c r="K333" s="70" t="n">
        <f aca="false">I333/D333</f>
        <v>0</v>
      </c>
      <c r="L333" s="72" t="n">
        <f aca="false">F333+I333</f>
        <v>0</v>
      </c>
      <c r="M333" s="73" t="n">
        <f aca="false">G333+J333</f>
        <v>0</v>
      </c>
      <c r="N333" s="74" t="n">
        <f aca="false">H333+K333</f>
        <v>0</v>
      </c>
      <c r="O333" s="40"/>
      <c r="P333" s="1"/>
      <c r="XFA333" s="0"/>
      <c r="XFB333" s="0"/>
      <c r="XFC333" s="0"/>
      <c r="XFD333" s="0"/>
    </row>
    <row r="334" s="41" customFormat="true" ht="23.85" hidden="false" customHeight="false" outlineLevel="0" collapsed="false">
      <c r="A334" s="32" t="s">
        <v>654</v>
      </c>
      <c r="B334" s="33" t="s">
        <v>655</v>
      </c>
      <c r="C334" s="34" t="s">
        <v>93</v>
      </c>
      <c r="D334" s="35" t="n">
        <v>1</v>
      </c>
      <c r="E334" s="36" t="n">
        <v>101.84</v>
      </c>
      <c r="F334" s="68" t="n">
        <v>0</v>
      </c>
      <c r="G334" s="69" t="n">
        <f aca="false">F334*E334</f>
        <v>0</v>
      </c>
      <c r="H334" s="70" t="n">
        <f aca="false">F334/D334</f>
        <v>0</v>
      </c>
      <c r="I334" s="80"/>
      <c r="J334" s="71" t="n">
        <f aca="false">I334*E334</f>
        <v>0</v>
      </c>
      <c r="K334" s="70" t="n">
        <f aca="false">I334/D334</f>
        <v>0</v>
      </c>
      <c r="L334" s="72" t="n">
        <f aca="false">F334+I334</f>
        <v>0</v>
      </c>
      <c r="M334" s="73" t="n">
        <f aca="false">G334+J334</f>
        <v>0</v>
      </c>
      <c r="N334" s="74" t="n">
        <f aca="false">H334+K334</f>
        <v>0</v>
      </c>
      <c r="O334" s="40"/>
      <c r="P334" s="1"/>
      <c r="XFA334" s="0"/>
      <c r="XFB334" s="0"/>
      <c r="XFC334" s="0"/>
      <c r="XFD334" s="0"/>
    </row>
    <row r="335" s="41" customFormat="true" ht="23.85" hidden="false" customHeight="false" outlineLevel="0" collapsed="false">
      <c r="A335" s="32" t="s">
        <v>656</v>
      </c>
      <c r="B335" s="33" t="s">
        <v>657</v>
      </c>
      <c r="C335" s="34" t="s">
        <v>93</v>
      </c>
      <c r="D335" s="35" t="n">
        <v>1</v>
      </c>
      <c r="E335" s="36" t="n">
        <v>99.19</v>
      </c>
      <c r="F335" s="68" t="n">
        <v>0</v>
      </c>
      <c r="G335" s="69" t="n">
        <f aca="false">F335*E335</f>
        <v>0</v>
      </c>
      <c r="H335" s="70" t="n">
        <f aca="false">F335/D335</f>
        <v>0</v>
      </c>
      <c r="I335" s="80"/>
      <c r="J335" s="71" t="n">
        <f aca="false">I335*E335</f>
        <v>0</v>
      </c>
      <c r="K335" s="70" t="n">
        <f aca="false">I335/D335</f>
        <v>0</v>
      </c>
      <c r="L335" s="72" t="n">
        <f aca="false">F335+I335</f>
        <v>0</v>
      </c>
      <c r="M335" s="73" t="n">
        <f aca="false">G335+J335</f>
        <v>0</v>
      </c>
      <c r="N335" s="74" t="n">
        <f aca="false">H335+K335</f>
        <v>0</v>
      </c>
      <c r="O335" s="40"/>
      <c r="P335" s="1"/>
      <c r="XFA335" s="0"/>
      <c r="XFB335" s="0"/>
      <c r="XFC335" s="0"/>
      <c r="XFD335" s="0"/>
    </row>
    <row r="336" s="41" customFormat="true" ht="15" hidden="false" customHeight="false" outlineLevel="0" collapsed="false">
      <c r="A336" s="76" t="s">
        <v>658</v>
      </c>
      <c r="B336" s="78" t="s">
        <v>503</v>
      </c>
      <c r="C336" s="58"/>
      <c r="D336" s="59"/>
      <c r="E336" s="60"/>
      <c r="F336" s="61"/>
      <c r="G336" s="62"/>
      <c r="H336" s="63"/>
      <c r="I336" s="79"/>
      <c r="J336" s="62"/>
      <c r="K336" s="63"/>
      <c r="L336" s="65"/>
      <c r="M336" s="65"/>
      <c r="N336" s="66"/>
      <c r="O336" s="40"/>
      <c r="P336" s="1"/>
      <c r="XFA336" s="0"/>
      <c r="XFB336" s="0"/>
      <c r="XFC336" s="0"/>
      <c r="XFD336" s="0"/>
    </row>
    <row r="337" s="41" customFormat="true" ht="23.85" hidden="false" customHeight="false" outlineLevel="0" collapsed="false">
      <c r="A337" s="32" t="s">
        <v>659</v>
      </c>
      <c r="B337" s="33" t="s">
        <v>533</v>
      </c>
      <c r="C337" s="34" t="s">
        <v>46</v>
      </c>
      <c r="D337" s="35" t="n">
        <v>272</v>
      </c>
      <c r="E337" s="36" t="n">
        <v>26.070654</v>
      </c>
      <c r="F337" s="68" t="n">
        <v>0</v>
      </c>
      <c r="G337" s="69" t="n">
        <f aca="false">F337*E337</f>
        <v>0</v>
      </c>
      <c r="H337" s="70" t="n">
        <f aca="false">F337/D337</f>
        <v>0</v>
      </c>
      <c r="I337" s="80"/>
      <c r="J337" s="71" t="n">
        <f aca="false">I337*E337</f>
        <v>0</v>
      </c>
      <c r="K337" s="70" t="n">
        <f aca="false">I337/D337</f>
        <v>0</v>
      </c>
      <c r="L337" s="72" t="n">
        <f aca="false">F337+I337</f>
        <v>0</v>
      </c>
      <c r="M337" s="73" t="n">
        <f aca="false">G337+J337</f>
        <v>0</v>
      </c>
      <c r="N337" s="74" t="n">
        <f aca="false">H337+K337</f>
        <v>0</v>
      </c>
      <c r="O337" s="40"/>
      <c r="P337" s="1"/>
      <c r="XFA337" s="0"/>
      <c r="XFB337" s="0"/>
      <c r="XFC337" s="0"/>
      <c r="XFD337" s="0"/>
    </row>
    <row r="338" s="41" customFormat="true" ht="23.85" hidden="false" customHeight="false" outlineLevel="0" collapsed="false">
      <c r="A338" s="32" t="s">
        <v>660</v>
      </c>
      <c r="B338" s="33" t="s">
        <v>539</v>
      </c>
      <c r="C338" s="34" t="s">
        <v>46</v>
      </c>
      <c r="D338" s="35" t="n">
        <v>3</v>
      </c>
      <c r="E338" s="36" t="n">
        <v>46.822332</v>
      </c>
      <c r="F338" s="68" t="n">
        <v>0</v>
      </c>
      <c r="G338" s="69" t="n">
        <f aca="false">F338*E338</f>
        <v>0</v>
      </c>
      <c r="H338" s="70" t="n">
        <f aca="false">F338/D338</f>
        <v>0</v>
      </c>
      <c r="I338" s="80"/>
      <c r="J338" s="71" t="n">
        <f aca="false">I338*E338</f>
        <v>0</v>
      </c>
      <c r="K338" s="70" t="n">
        <f aca="false">I338/D338</f>
        <v>0</v>
      </c>
      <c r="L338" s="72" t="n">
        <f aca="false">F338+I338</f>
        <v>0</v>
      </c>
      <c r="M338" s="73" t="n">
        <f aca="false">G338+J338</f>
        <v>0</v>
      </c>
      <c r="N338" s="74" t="n">
        <f aca="false">H338+K338</f>
        <v>0</v>
      </c>
      <c r="O338" s="40"/>
      <c r="P338" s="1"/>
      <c r="XFA338" s="0"/>
      <c r="XFB338" s="0"/>
      <c r="XFC338" s="0"/>
      <c r="XFD338" s="0"/>
    </row>
    <row r="339" s="41" customFormat="true" ht="35.05" hidden="false" customHeight="false" outlineLevel="0" collapsed="false">
      <c r="A339" s="32" t="s">
        <v>661</v>
      </c>
      <c r="B339" s="33" t="s">
        <v>521</v>
      </c>
      <c r="C339" s="34" t="s">
        <v>96</v>
      </c>
      <c r="D339" s="35" t="n">
        <v>230</v>
      </c>
      <c r="E339" s="36" t="n">
        <v>40.761768</v>
      </c>
      <c r="F339" s="68" t="n">
        <v>0</v>
      </c>
      <c r="G339" s="69" t="n">
        <f aca="false">F339*E339</f>
        <v>0</v>
      </c>
      <c r="H339" s="70" t="n">
        <f aca="false">F339/D339</f>
        <v>0</v>
      </c>
      <c r="I339" s="80"/>
      <c r="J339" s="71" t="n">
        <f aca="false">I339*E339</f>
        <v>0</v>
      </c>
      <c r="K339" s="70" t="n">
        <f aca="false">I339/D339</f>
        <v>0</v>
      </c>
      <c r="L339" s="72" t="n">
        <f aca="false">F339+I339</f>
        <v>0</v>
      </c>
      <c r="M339" s="73" t="n">
        <f aca="false">G339+J339</f>
        <v>0</v>
      </c>
      <c r="N339" s="74" t="n">
        <f aca="false">H339+K339</f>
        <v>0</v>
      </c>
      <c r="O339" s="40"/>
      <c r="P339" s="1"/>
      <c r="XFA339" s="0"/>
      <c r="XFB339" s="0"/>
      <c r="XFC339" s="0"/>
      <c r="XFD339" s="0"/>
    </row>
    <row r="340" s="41" customFormat="true" ht="35.05" hidden="false" customHeight="false" outlineLevel="0" collapsed="false">
      <c r="A340" s="32" t="s">
        <v>662</v>
      </c>
      <c r="B340" s="33" t="s">
        <v>527</v>
      </c>
      <c r="C340" s="34" t="s">
        <v>96</v>
      </c>
      <c r="D340" s="35" t="n">
        <v>116</v>
      </c>
      <c r="E340" s="36" t="n">
        <v>55.913178</v>
      </c>
      <c r="F340" s="68" t="n">
        <v>0</v>
      </c>
      <c r="G340" s="69" t="n">
        <f aca="false">F340*E340</f>
        <v>0</v>
      </c>
      <c r="H340" s="70" t="n">
        <f aca="false">F340/D340</f>
        <v>0</v>
      </c>
      <c r="I340" s="80"/>
      <c r="J340" s="71" t="n">
        <f aca="false">I340*E340</f>
        <v>0</v>
      </c>
      <c r="K340" s="70" t="n">
        <f aca="false">I340/D340</f>
        <v>0</v>
      </c>
      <c r="L340" s="72" t="n">
        <f aca="false">F340+I340</f>
        <v>0</v>
      </c>
      <c r="M340" s="73" t="n">
        <f aca="false">G340+J340</f>
        <v>0</v>
      </c>
      <c r="N340" s="74" t="n">
        <f aca="false">H340+K340</f>
        <v>0</v>
      </c>
      <c r="O340" s="40"/>
      <c r="P340" s="1"/>
      <c r="XFA340" s="0"/>
      <c r="XFB340" s="0"/>
      <c r="XFC340" s="0"/>
      <c r="XFD340" s="0"/>
    </row>
    <row r="341" s="41" customFormat="true" ht="35.05" hidden="false" customHeight="false" outlineLevel="0" collapsed="false">
      <c r="A341" s="32" t="s">
        <v>663</v>
      </c>
      <c r="B341" s="33" t="s">
        <v>523</v>
      </c>
      <c r="C341" s="34" t="s">
        <v>93</v>
      </c>
      <c r="D341" s="35" t="n">
        <v>9</v>
      </c>
      <c r="E341" s="36" t="n">
        <v>46.720044</v>
      </c>
      <c r="F341" s="68" t="n">
        <v>0</v>
      </c>
      <c r="G341" s="69" t="n">
        <f aca="false">F341*E341</f>
        <v>0</v>
      </c>
      <c r="H341" s="70" t="n">
        <f aca="false">F341/D341</f>
        <v>0</v>
      </c>
      <c r="I341" s="80"/>
      <c r="J341" s="71" t="n">
        <f aca="false">I341*E341</f>
        <v>0</v>
      </c>
      <c r="K341" s="70" t="n">
        <f aca="false">I341/D341</f>
        <v>0</v>
      </c>
      <c r="L341" s="72" t="n">
        <f aca="false">F341+I341</f>
        <v>0</v>
      </c>
      <c r="M341" s="73" t="n">
        <f aca="false">G341+J341</f>
        <v>0</v>
      </c>
      <c r="N341" s="74" t="n">
        <f aca="false">H341+K341</f>
        <v>0</v>
      </c>
      <c r="O341" s="40"/>
      <c r="P341" s="1"/>
      <c r="XFA341" s="0"/>
      <c r="XFB341" s="0"/>
      <c r="XFC341" s="0"/>
      <c r="XFD341" s="0"/>
    </row>
    <row r="342" s="41" customFormat="true" ht="23.85" hidden="false" customHeight="false" outlineLevel="0" collapsed="false">
      <c r="A342" s="32" t="s">
        <v>664</v>
      </c>
      <c r="B342" s="33" t="s">
        <v>665</v>
      </c>
      <c r="C342" s="34" t="s">
        <v>46</v>
      </c>
      <c r="D342" s="35" t="n">
        <v>7</v>
      </c>
      <c r="E342" s="36" t="n">
        <v>33.64</v>
      </c>
      <c r="F342" s="68" t="n">
        <v>0</v>
      </c>
      <c r="G342" s="69" t="n">
        <f aca="false">F342*E342</f>
        <v>0</v>
      </c>
      <c r="H342" s="70" t="n">
        <f aca="false">F342/D342</f>
        <v>0</v>
      </c>
      <c r="I342" s="80"/>
      <c r="J342" s="71" t="n">
        <f aca="false">I342*E342</f>
        <v>0</v>
      </c>
      <c r="K342" s="70" t="n">
        <f aca="false">I342/D342</f>
        <v>0</v>
      </c>
      <c r="L342" s="72" t="n">
        <f aca="false">F342+I342</f>
        <v>0</v>
      </c>
      <c r="M342" s="73" t="n">
        <f aca="false">G342+J342</f>
        <v>0</v>
      </c>
      <c r="N342" s="74" t="n">
        <f aca="false">H342+K342</f>
        <v>0</v>
      </c>
      <c r="O342" s="40"/>
      <c r="P342" s="1"/>
      <c r="XFA342" s="0"/>
      <c r="XFB342" s="0"/>
      <c r="XFC342" s="0"/>
      <c r="XFD342" s="0"/>
    </row>
    <row r="343" s="41" customFormat="true" ht="23.85" hidden="false" customHeight="false" outlineLevel="0" collapsed="false">
      <c r="A343" s="32" t="s">
        <v>666</v>
      </c>
      <c r="B343" s="33" t="s">
        <v>667</v>
      </c>
      <c r="C343" s="34" t="s">
        <v>57</v>
      </c>
      <c r="D343" s="35" t="n">
        <v>141</v>
      </c>
      <c r="E343" s="36" t="n">
        <v>112.670232</v>
      </c>
      <c r="F343" s="68" t="n">
        <v>0</v>
      </c>
      <c r="G343" s="69" t="n">
        <f aca="false">F343*E343</f>
        <v>0</v>
      </c>
      <c r="H343" s="70" t="n">
        <f aca="false">F343/D343</f>
        <v>0</v>
      </c>
      <c r="I343" s="80"/>
      <c r="J343" s="71" t="n">
        <f aca="false">I343*E343</f>
        <v>0</v>
      </c>
      <c r="K343" s="70" t="n">
        <f aca="false">I343/D343</f>
        <v>0</v>
      </c>
      <c r="L343" s="72" t="n">
        <f aca="false">F343+I343</f>
        <v>0</v>
      </c>
      <c r="M343" s="73" t="n">
        <f aca="false">G343+J343</f>
        <v>0</v>
      </c>
      <c r="N343" s="74" t="n">
        <f aca="false">H343+K343</f>
        <v>0</v>
      </c>
      <c r="O343" s="40"/>
      <c r="P343" s="1"/>
      <c r="XFA343" s="0"/>
      <c r="XFB343" s="0"/>
      <c r="XFC343" s="0"/>
      <c r="XFD343" s="0"/>
    </row>
    <row r="344" s="41" customFormat="true" ht="23.85" hidden="false" customHeight="false" outlineLevel="0" collapsed="false">
      <c r="A344" s="32" t="s">
        <v>668</v>
      </c>
      <c r="B344" s="33" t="s">
        <v>549</v>
      </c>
      <c r="C344" s="34" t="s">
        <v>46</v>
      </c>
      <c r="D344" s="35" t="n">
        <v>48</v>
      </c>
      <c r="E344" s="36" t="n">
        <v>118.871442</v>
      </c>
      <c r="F344" s="68" t="n">
        <v>0</v>
      </c>
      <c r="G344" s="69" t="n">
        <f aca="false">F344*E344</f>
        <v>0</v>
      </c>
      <c r="H344" s="70" t="n">
        <f aca="false">F344/D344</f>
        <v>0</v>
      </c>
      <c r="I344" s="80"/>
      <c r="J344" s="71" t="n">
        <f aca="false">I344*E344</f>
        <v>0</v>
      </c>
      <c r="K344" s="70" t="n">
        <f aca="false">I344/D344</f>
        <v>0</v>
      </c>
      <c r="L344" s="72" t="n">
        <f aca="false">F344+I344</f>
        <v>0</v>
      </c>
      <c r="M344" s="73" t="n">
        <f aca="false">G344+J344</f>
        <v>0</v>
      </c>
      <c r="N344" s="74" t="n">
        <f aca="false">H344+K344</f>
        <v>0</v>
      </c>
      <c r="O344" s="40"/>
      <c r="P344" s="1"/>
      <c r="XFA344" s="0"/>
      <c r="XFB344" s="0"/>
      <c r="XFC344" s="0"/>
      <c r="XFD344" s="0"/>
    </row>
    <row r="345" s="41" customFormat="true" ht="23.85" hidden="false" customHeight="false" outlineLevel="0" collapsed="false">
      <c r="A345" s="32" t="s">
        <v>669</v>
      </c>
      <c r="B345" s="33" t="s">
        <v>551</v>
      </c>
      <c r="C345" s="34" t="s">
        <v>57</v>
      </c>
      <c r="D345" s="35" t="n">
        <v>16</v>
      </c>
      <c r="E345" s="36" t="n">
        <v>14.026242</v>
      </c>
      <c r="F345" s="68" t="n">
        <v>0</v>
      </c>
      <c r="G345" s="69" t="n">
        <f aca="false">F345*E345</f>
        <v>0</v>
      </c>
      <c r="H345" s="70" t="n">
        <f aca="false">F345/D345</f>
        <v>0</v>
      </c>
      <c r="I345" s="80"/>
      <c r="J345" s="71" t="n">
        <f aca="false">I345*E345</f>
        <v>0</v>
      </c>
      <c r="K345" s="70" t="n">
        <f aca="false">I345/D345</f>
        <v>0</v>
      </c>
      <c r="L345" s="72" t="n">
        <f aca="false">F345+I345</f>
        <v>0</v>
      </c>
      <c r="M345" s="73" t="n">
        <f aca="false">G345+J345</f>
        <v>0</v>
      </c>
      <c r="N345" s="74" t="n">
        <f aca="false">H345+K345</f>
        <v>0</v>
      </c>
      <c r="O345" s="40"/>
      <c r="P345" s="1"/>
      <c r="XFA345" s="0"/>
      <c r="XFB345" s="0"/>
      <c r="XFC345" s="0"/>
      <c r="XFD345" s="0"/>
    </row>
    <row r="346" s="41" customFormat="true" ht="57.45" hidden="false" customHeight="false" outlineLevel="0" collapsed="false">
      <c r="A346" s="32" t="s">
        <v>670</v>
      </c>
      <c r="B346" s="33" t="s">
        <v>671</v>
      </c>
      <c r="C346" s="34" t="s">
        <v>93</v>
      </c>
      <c r="D346" s="35" t="n">
        <v>32</v>
      </c>
      <c r="E346" s="36" t="n">
        <v>43.485186</v>
      </c>
      <c r="F346" s="68" t="n">
        <v>0</v>
      </c>
      <c r="G346" s="69" t="n">
        <f aca="false">F346*E346</f>
        <v>0</v>
      </c>
      <c r="H346" s="70" t="n">
        <f aca="false">F346/D346</f>
        <v>0</v>
      </c>
      <c r="I346" s="80"/>
      <c r="J346" s="71" t="n">
        <f aca="false">I346*E346</f>
        <v>0</v>
      </c>
      <c r="K346" s="70" t="n">
        <f aca="false">I346/D346</f>
        <v>0</v>
      </c>
      <c r="L346" s="72" t="n">
        <f aca="false">F346+I346</f>
        <v>0</v>
      </c>
      <c r="M346" s="73" t="n">
        <f aca="false">G346+J346</f>
        <v>0</v>
      </c>
      <c r="N346" s="74" t="n">
        <f aca="false">H346+K346</f>
        <v>0</v>
      </c>
      <c r="O346" s="40"/>
      <c r="P346" s="1"/>
      <c r="XFA346" s="0"/>
      <c r="XFB346" s="0"/>
      <c r="XFC346" s="0"/>
      <c r="XFD346" s="0"/>
    </row>
    <row r="347" s="41" customFormat="true" ht="15" hidden="false" customHeight="false" outlineLevel="0" collapsed="false">
      <c r="A347" s="76" t="s">
        <v>672</v>
      </c>
      <c r="B347" s="78" t="s">
        <v>567</v>
      </c>
      <c r="C347" s="58"/>
      <c r="D347" s="59"/>
      <c r="E347" s="60"/>
      <c r="F347" s="61"/>
      <c r="G347" s="62"/>
      <c r="H347" s="63"/>
      <c r="I347" s="79"/>
      <c r="J347" s="62"/>
      <c r="K347" s="63"/>
      <c r="L347" s="65"/>
      <c r="M347" s="65"/>
      <c r="N347" s="66"/>
      <c r="O347" s="40"/>
      <c r="P347" s="1"/>
      <c r="XFA347" s="0"/>
      <c r="XFB347" s="0"/>
      <c r="XFC347" s="0"/>
      <c r="XFD347" s="0"/>
    </row>
    <row r="348" s="41" customFormat="true" ht="23.85" hidden="false" customHeight="false" outlineLevel="0" collapsed="false">
      <c r="A348" s="32" t="s">
        <v>673</v>
      </c>
      <c r="B348" s="33" t="s">
        <v>674</v>
      </c>
      <c r="C348" s="34" t="s">
        <v>46</v>
      </c>
      <c r="D348" s="35" t="n">
        <v>4314</v>
      </c>
      <c r="E348" s="36" t="n">
        <v>4.85</v>
      </c>
      <c r="F348" s="68" t="n">
        <v>0</v>
      </c>
      <c r="G348" s="69" t="n">
        <f aca="false">F348*E348</f>
        <v>0</v>
      </c>
      <c r="H348" s="70" t="n">
        <f aca="false">F348/D348</f>
        <v>0</v>
      </c>
      <c r="I348" s="80"/>
      <c r="J348" s="71" t="n">
        <f aca="false">I348*E348</f>
        <v>0</v>
      </c>
      <c r="K348" s="70" t="n">
        <f aca="false">I348/D348</f>
        <v>0</v>
      </c>
      <c r="L348" s="72" t="n">
        <f aca="false">F348+I348</f>
        <v>0</v>
      </c>
      <c r="M348" s="73" t="n">
        <f aca="false">G348+J348</f>
        <v>0</v>
      </c>
      <c r="N348" s="74" t="n">
        <f aca="false">H348+K348</f>
        <v>0</v>
      </c>
      <c r="O348" s="40"/>
      <c r="P348" s="1"/>
      <c r="XFA348" s="0"/>
      <c r="XFB348" s="0"/>
      <c r="XFC348" s="0"/>
      <c r="XFD348" s="0"/>
    </row>
    <row r="349" s="41" customFormat="true" ht="23.85" hidden="false" customHeight="false" outlineLevel="0" collapsed="false">
      <c r="A349" s="32" t="s">
        <v>675</v>
      </c>
      <c r="B349" s="33" t="s">
        <v>676</v>
      </c>
      <c r="C349" s="34" t="s">
        <v>46</v>
      </c>
      <c r="D349" s="35" t="n">
        <v>60</v>
      </c>
      <c r="E349" s="36" t="n">
        <v>6.68</v>
      </c>
      <c r="F349" s="68" t="n">
        <v>0</v>
      </c>
      <c r="G349" s="69" t="n">
        <f aca="false">F349*E349</f>
        <v>0</v>
      </c>
      <c r="H349" s="70" t="n">
        <f aca="false">F349/D349</f>
        <v>0</v>
      </c>
      <c r="I349" s="80"/>
      <c r="J349" s="71" t="n">
        <f aca="false">I349*E349</f>
        <v>0</v>
      </c>
      <c r="K349" s="70" t="n">
        <f aca="false">I349/D349</f>
        <v>0</v>
      </c>
      <c r="L349" s="72" t="n">
        <f aca="false">F349+I349</f>
        <v>0</v>
      </c>
      <c r="M349" s="73" t="n">
        <f aca="false">G349+J349</f>
        <v>0</v>
      </c>
      <c r="N349" s="74" t="n">
        <f aca="false">H349+K349</f>
        <v>0</v>
      </c>
      <c r="O349" s="40"/>
      <c r="P349" s="1"/>
      <c r="XFA349" s="0"/>
      <c r="XFB349" s="0"/>
      <c r="XFC349" s="0"/>
      <c r="XFD349" s="0"/>
    </row>
    <row r="350" s="41" customFormat="true" ht="23.85" hidden="false" customHeight="false" outlineLevel="0" collapsed="false">
      <c r="A350" s="32" t="s">
        <v>677</v>
      </c>
      <c r="B350" s="33" t="s">
        <v>678</v>
      </c>
      <c r="C350" s="34" t="s">
        <v>96</v>
      </c>
      <c r="D350" s="35" t="n">
        <v>50</v>
      </c>
      <c r="E350" s="36" t="n">
        <v>11.16</v>
      </c>
      <c r="F350" s="68" t="n">
        <v>0</v>
      </c>
      <c r="G350" s="69" t="n">
        <f aca="false">F350*E350</f>
        <v>0</v>
      </c>
      <c r="H350" s="70" t="n">
        <f aca="false">F350/D350</f>
        <v>0</v>
      </c>
      <c r="I350" s="80"/>
      <c r="J350" s="71" t="n">
        <f aca="false">I350*E350</f>
        <v>0</v>
      </c>
      <c r="K350" s="70" t="n">
        <f aca="false">I350/D350</f>
        <v>0</v>
      </c>
      <c r="L350" s="72" t="n">
        <f aca="false">F350+I350</f>
        <v>0</v>
      </c>
      <c r="M350" s="73" t="n">
        <f aca="false">G350+J350</f>
        <v>0</v>
      </c>
      <c r="N350" s="74" t="n">
        <f aca="false">H350+K350</f>
        <v>0</v>
      </c>
      <c r="O350" s="40"/>
      <c r="P350" s="1"/>
      <c r="XFA350" s="0"/>
      <c r="XFB350" s="0"/>
      <c r="XFC350" s="0"/>
      <c r="XFD350" s="0"/>
    </row>
    <row r="351" s="41" customFormat="true" ht="23.85" hidden="false" customHeight="false" outlineLevel="0" collapsed="false">
      <c r="A351" s="32" t="s">
        <v>679</v>
      </c>
      <c r="B351" s="33" t="s">
        <v>680</v>
      </c>
      <c r="C351" s="34" t="s">
        <v>96</v>
      </c>
      <c r="D351" s="35" t="n">
        <v>60</v>
      </c>
      <c r="E351" s="36" t="n">
        <v>10.06</v>
      </c>
      <c r="F351" s="68" t="n">
        <v>0</v>
      </c>
      <c r="G351" s="69" t="n">
        <f aca="false">F351*E351</f>
        <v>0</v>
      </c>
      <c r="H351" s="70" t="n">
        <f aca="false">F351/D351</f>
        <v>0</v>
      </c>
      <c r="I351" s="80"/>
      <c r="J351" s="71" t="n">
        <f aca="false">I351*E351</f>
        <v>0</v>
      </c>
      <c r="K351" s="70" t="n">
        <f aca="false">I351/D351</f>
        <v>0</v>
      </c>
      <c r="L351" s="72" t="n">
        <f aca="false">F351+I351</f>
        <v>0</v>
      </c>
      <c r="M351" s="73" t="n">
        <f aca="false">G351+J351</f>
        <v>0</v>
      </c>
      <c r="N351" s="74" t="n">
        <f aca="false">H351+K351</f>
        <v>0</v>
      </c>
      <c r="O351" s="40"/>
      <c r="P351" s="1"/>
      <c r="XFA351" s="0"/>
      <c r="XFB351" s="0"/>
      <c r="XFC351" s="0"/>
      <c r="XFD351" s="0"/>
    </row>
    <row r="352" s="41" customFormat="true" ht="13.8" hidden="false" customHeight="false" outlineLevel="0" collapsed="false">
      <c r="A352" s="32" t="s">
        <v>681</v>
      </c>
      <c r="B352" s="33" t="s">
        <v>682</v>
      </c>
      <c r="C352" s="34" t="s">
        <v>46</v>
      </c>
      <c r="D352" s="35" t="n">
        <v>60</v>
      </c>
      <c r="E352" s="36" t="n">
        <v>63.29</v>
      </c>
      <c r="F352" s="68" t="n">
        <v>0</v>
      </c>
      <c r="G352" s="69" t="n">
        <f aca="false">F352*E352</f>
        <v>0</v>
      </c>
      <c r="H352" s="70" t="n">
        <f aca="false">F352/D352</f>
        <v>0</v>
      </c>
      <c r="I352" s="80"/>
      <c r="J352" s="71" t="n">
        <f aca="false">I352*E352</f>
        <v>0</v>
      </c>
      <c r="K352" s="70" t="n">
        <f aca="false">I352/D352</f>
        <v>0</v>
      </c>
      <c r="L352" s="72" t="n">
        <f aca="false">F352+I352</f>
        <v>0</v>
      </c>
      <c r="M352" s="73" t="n">
        <f aca="false">G352+J352</f>
        <v>0</v>
      </c>
      <c r="N352" s="74" t="n">
        <f aca="false">H352+K352</f>
        <v>0</v>
      </c>
      <c r="O352" s="40"/>
      <c r="P352" s="1"/>
      <c r="XFA352" s="0"/>
      <c r="XFB352" s="0"/>
      <c r="XFC352" s="0"/>
      <c r="XFD352" s="0"/>
    </row>
    <row r="353" s="41" customFormat="true" ht="15" hidden="false" customHeight="false" outlineLevel="0" collapsed="false">
      <c r="A353" s="76" t="s">
        <v>683</v>
      </c>
      <c r="B353" s="78" t="s">
        <v>684</v>
      </c>
      <c r="C353" s="58"/>
      <c r="D353" s="59"/>
      <c r="E353" s="60"/>
      <c r="F353" s="61"/>
      <c r="G353" s="62"/>
      <c r="H353" s="63"/>
      <c r="I353" s="79"/>
      <c r="J353" s="62"/>
      <c r="K353" s="63"/>
      <c r="L353" s="65"/>
      <c r="M353" s="65"/>
      <c r="N353" s="66"/>
      <c r="O353" s="40"/>
      <c r="P353" s="1"/>
      <c r="XFA353" s="0"/>
      <c r="XFB353" s="0"/>
      <c r="XFC353" s="0"/>
      <c r="XFD353" s="0"/>
    </row>
    <row r="354" s="41" customFormat="true" ht="13.8" hidden="false" customHeight="false" outlineLevel="0" collapsed="false">
      <c r="A354" s="32" t="s">
        <v>685</v>
      </c>
      <c r="B354" s="33" t="s">
        <v>686</v>
      </c>
      <c r="C354" s="34" t="s">
        <v>57</v>
      </c>
      <c r="D354" s="35" t="n">
        <v>7</v>
      </c>
      <c r="E354" s="36" t="n">
        <v>23.91</v>
      </c>
      <c r="F354" s="68" t="n">
        <v>0</v>
      </c>
      <c r="G354" s="69" t="n">
        <f aca="false">F354*E354</f>
        <v>0</v>
      </c>
      <c r="H354" s="70" t="n">
        <f aca="false">F354/D354</f>
        <v>0</v>
      </c>
      <c r="I354" s="80"/>
      <c r="J354" s="71" t="n">
        <f aca="false">I354*E354</f>
        <v>0</v>
      </c>
      <c r="K354" s="70" t="n">
        <f aca="false">I354/D354</f>
        <v>0</v>
      </c>
      <c r="L354" s="72" t="n">
        <f aca="false">F354+I354</f>
        <v>0</v>
      </c>
      <c r="M354" s="73" t="n">
        <f aca="false">G354+J354</f>
        <v>0</v>
      </c>
      <c r="N354" s="74" t="n">
        <f aca="false">H354+K354</f>
        <v>0</v>
      </c>
      <c r="O354" s="40"/>
      <c r="P354" s="1"/>
      <c r="XFA354" s="0"/>
      <c r="XFB354" s="0"/>
      <c r="XFC354" s="0"/>
      <c r="XFD354" s="0"/>
    </row>
    <row r="355" s="41" customFormat="true" ht="23.85" hidden="false" customHeight="false" outlineLevel="0" collapsed="false">
      <c r="A355" s="32" t="s">
        <v>687</v>
      </c>
      <c r="B355" s="33" t="s">
        <v>688</v>
      </c>
      <c r="C355" s="34" t="s">
        <v>93</v>
      </c>
      <c r="D355" s="35" t="n">
        <v>79</v>
      </c>
      <c r="E355" s="36" t="n">
        <v>46.02</v>
      </c>
      <c r="F355" s="68" t="n">
        <v>0</v>
      </c>
      <c r="G355" s="69" t="n">
        <f aca="false">F355*E355</f>
        <v>0</v>
      </c>
      <c r="H355" s="70" t="n">
        <f aca="false">F355/D355</f>
        <v>0</v>
      </c>
      <c r="I355" s="80"/>
      <c r="J355" s="71" t="n">
        <f aca="false">I355*E355</f>
        <v>0</v>
      </c>
      <c r="K355" s="70" t="n">
        <f aca="false">I355/D355</f>
        <v>0</v>
      </c>
      <c r="L355" s="72" t="n">
        <f aca="false">F355+I355</f>
        <v>0</v>
      </c>
      <c r="M355" s="73" t="n">
        <f aca="false">G355+J355</f>
        <v>0</v>
      </c>
      <c r="N355" s="74" t="n">
        <f aca="false">H355+K355</f>
        <v>0</v>
      </c>
      <c r="O355" s="40"/>
      <c r="P355" s="1"/>
      <c r="XFA355" s="0"/>
      <c r="XFB355" s="0"/>
      <c r="XFC355" s="0"/>
      <c r="XFD355" s="0"/>
    </row>
    <row r="356" s="41" customFormat="true" ht="23.85" hidden="false" customHeight="false" outlineLevel="0" collapsed="false">
      <c r="A356" s="32" t="s">
        <v>689</v>
      </c>
      <c r="B356" s="33" t="s">
        <v>690</v>
      </c>
      <c r="C356" s="34" t="s">
        <v>93</v>
      </c>
      <c r="D356" s="35" t="n">
        <v>7</v>
      </c>
      <c r="E356" s="36" t="n">
        <v>64.69</v>
      </c>
      <c r="F356" s="68" t="n">
        <v>0</v>
      </c>
      <c r="G356" s="69" t="n">
        <f aca="false">F356*E356</f>
        <v>0</v>
      </c>
      <c r="H356" s="70" t="n">
        <f aca="false">F356/D356</f>
        <v>0</v>
      </c>
      <c r="I356" s="80"/>
      <c r="J356" s="71" t="n">
        <f aca="false">I356*E356</f>
        <v>0</v>
      </c>
      <c r="K356" s="70" t="n">
        <f aca="false">I356/D356</f>
        <v>0</v>
      </c>
      <c r="L356" s="72" t="n">
        <f aca="false">F356+I356</f>
        <v>0</v>
      </c>
      <c r="M356" s="73" t="n">
        <f aca="false">G356+J356</f>
        <v>0</v>
      </c>
      <c r="N356" s="74" t="n">
        <f aca="false">H356+K356</f>
        <v>0</v>
      </c>
      <c r="O356" s="40"/>
      <c r="P356" s="1"/>
      <c r="XFA356" s="0"/>
      <c r="XFB356" s="0"/>
      <c r="XFC356" s="0"/>
      <c r="XFD356" s="0"/>
    </row>
    <row r="357" s="41" customFormat="true" ht="23.85" hidden="false" customHeight="false" outlineLevel="0" collapsed="false">
      <c r="A357" s="32" t="s">
        <v>691</v>
      </c>
      <c r="B357" s="33" t="s">
        <v>692</v>
      </c>
      <c r="C357" s="34" t="s">
        <v>93</v>
      </c>
      <c r="D357" s="35" t="n">
        <v>8</v>
      </c>
      <c r="E357" s="36" t="n">
        <v>71.04</v>
      </c>
      <c r="F357" s="68" t="n">
        <v>0</v>
      </c>
      <c r="G357" s="69" t="n">
        <f aca="false">F357*E357</f>
        <v>0</v>
      </c>
      <c r="H357" s="70" t="n">
        <f aca="false">F357/D357</f>
        <v>0</v>
      </c>
      <c r="I357" s="80"/>
      <c r="J357" s="71" t="n">
        <f aca="false">I357*E357</f>
        <v>0</v>
      </c>
      <c r="K357" s="70" t="n">
        <f aca="false">I357/D357</f>
        <v>0</v>
      </c>
      <c r="L357" s="72" t="n">
        <f aca="false">F357+I357</f>
        <v>0</v>
      </c>
      <c r="M357" s="73" t="n">
        <f aca="false">G357+J357</f>
        <v>0</v>
      </c>
      <c r="N357" s="74" t="n">
        <f aca="false">H357+K357</f>
        <v>0</v>
      </c>
      <c r="O357" s="40"/>
      <c r="P357" s="1"/>
      <c r="XFA357" s="0"/>
      <c r="XFB357" s="0"/>
      <c r="XFC357" s="0"/>
      <c r="XFD357" s="0"/>
    </row>
    <row r="358" s="41" customFormat="true" ht="13.8" hidden="false" customHeight="false" outlineLevel="0" collapsed="false">
      <c r="A358" s="32" t="s">
        <v>693</v>
      </c>
      <c r="B358" s="33" t="s">
        <v>694</v>
      </c>
      <c r="C358" s="34" t="s">
        <v>93</v>
      </c>
      <c r="D358" s="35" t="n">
        <v>5</v>
      </c>
      <c r="E358" s="36" t="n">
        <v>7.72</v>
      </c>
      <c r="F358" s="68" t="n">
        <v>0</v>
      </c>
      <c r="G358" s="69" t="n">
        <f aca="false">F358*E358</f>
        <v>0</v>
      </c>
      <c r="H358" s="70" t="n">
        <f aca="false">F358/D358</f>
        <v>0</v>
      </c>
      <c r="I358" s="80"/>
      <c r="J358" s="71" t="n">
        <f aca="false">I358*E358</f>
        <v>0</v>
      </c>
      <c r="K358" s="70" t="n">
        <f aca="false">I358/D358</f>
        <v>0</v>
      </c>
      <c r="L358" s="72" t="n">
        <f aca="false">F358+I358</f>
        <v>0</v>
      </c>
      <c r="M358" s="73" t="n">
        <f aca="false">G358+J358</f>
        <v>0</v>
      </c>
      <c r="N358" s="74" t="n">
        <f aca="false">H358+K358</f>
        <v>0</v>
      </c>
      <c r="O358" s="40"/>
      <c r="P358" s="1"/>
      <c r="XFA358" s="0"/>
      <c r="XFB358" s="0"/>
      <c r="XFC358" s="0"/>
      <c r="XFD358" s="0"/>
    </row>
    <row r="359" s="41" customFormat="true" ht="13.8" hidden="false" customHeight="false" outlineLevel="0" collapsed="false">
      <c r="A359" s="32" t="s">
        <v>695</v>
      </c>
      <c r="B359" s="33" t="s">
        <v>696</v>
      </c>
      <c r="C359" s="34" t="s">
        <v>93</v>
      </c>
      <c r="D359" s="35" t="n">
        <v>15</v>
      </c>
      <c r="E359" s="36" t="n">
        <v>13.43</v>
      </c>
      <c r="F359" s="68" t="n">
        <v>0</v>
      </c>
      <c r="G359" s="69" t="n">
        <f aca="false">F359*E359</f>
        <v>0</v>
      </c>
      <c r="H359" s="70" t="n">
        <f aca="false">F359/D359</f>
        <v>0</v>
      </c>
      <c r="I359" s="80"/>
      <c r="J359" s="71" t="n">
        <f aca="false">I359*E359</f>
        <v>0</v>
      </c>
      <c r="K359" s="70" t="n">
        <f aca="false">I359/D359</f>
        <v>0</v>
      </c>
      <c r="L359" s="72" t="n">
        <f aca="false">F359+I359</f>
        <v>0</v>
      </c>
      <c r="M359" s="73" t="n">
        <f aca="false">G359+J359</f>
        <v>0</v>
      </c>
      <c r="N359" s="74" t="n">
        <f aca="false">H359+K359</f>
        <v>0</v>
      </c>
      <c r="O359" s="40"/>
      <c r="P359" s="1"/>
      <c r="XFA359" s="0"/>
      <c r="XFB359" s="0"/>
      <c r="XFC359" s="0"/>
      <c r="XFD359" s="0"/>
    </row>
    <row r="360" s="41" customFormat="true" ht="15" hidden="false" customHeight="false" outlineLevel="0" collapsed="false">
      <c r="A360" s="76" t="s">
        <v>697</v>
      </c>
      <c r="B360" s="78" t="s">
        <v>698</v>
      </c>
      <c r="C360" s="58"/>
      <c r="D360" s="59"/>
      <c r="E360" s="60"/>
      <c r="F360" s="61"/>
      <c r="G360" s="62"/>
      <c r="H360" s="63"/>
      <c r="I360" s="79"/>
      <c r="J360" s="62"/>
      <c r="K360" s="63"/>
      <c r="L360" s="65"/>
      <c r="M360" s="65"/>
      <c r="N360" s="66"/>
      <c r="O360" s="40"/>
      <c r="P360" s="1"/>
      <c r="XFA360" s="0"/>
      <c r="XFB360" s="0"/>
      <c r="XFC360" s="0"/>
      <c r="XFD360" s="0"/>
    </row>
    <row r="361" s="41" customFormat="true" ht="23.85" hidden="false" customHeight="false" outlineLevel="0" collapsed="false">
      <c r="A361" s="32" t="s">
        <v>699</v>
      </c>
      <c r="B361" s="33" t="s">
        <v>700</v>
      </c>
      <c r="C361" s="34" t="s">
        <v>57</v>
      </c>
      <c r="D361" s="35" t="n">
        <v>2</v>
      </c>
      <c r="E361" s="36" t="n">
        <v>2675.75</v>
      </c>
      <c r="F361" s="68" t="n">
        <v>0</v>
      </c>
      <c r="G361" s="69" t="n">
        <f aca="false">F361*E361</f>
        <v>0</v>
      </c>
      <c r="H361" s="70" t="n">
        <f aca="false">F361/D361</f>
        <v>0</v>
      </c>
      <c r="I361" s="80"/>
      <c r="J361" s="71" t="n">
        <f aca="false">I361*E361</f>
        <v>0</v>
      </c>
      <c r="K361" s="70" t="n">
        <f aca="false">I361/D361</f>
        <v>0</v>
      </c>
      <c r="L361" s="72" t="n">
        <f aca="false">F361+I361</f>
        <v>0</v>
      </c>
      <c r="M361" s="73" t="n">
        <f aca="false">G361+J361</f>
        <v>0</v>
      </c>
      <c r="N361" s="74" t="n">
        <f aca="false">H361+K361</f>
        <v>0</v>
      </c>
      <c r="O361" s="40"/>
      <c r="P361" s="1"/>
      <c r="XFA361" s="0"/>
      <c r="XFB361" s="0"/>
      <c r="XFC361" s="0"/>
      <c r="XFD361" s="0"/>
    </row>
    <row r="362" s="41" customFormat="true" ht="23.85" hidden="false" customHeight="false" outlineLevel="0" collapsed="false">
      <c r="A362" s="32" t="s">
        <v>701</v>
      </c>
      <c r="B362" s="33" t="s">
        <v>702</v>
      </c>
      <c r="C362" s="34" t="s">
        <v>57</v>
      </c>
      <c r="D362" s="35" t="n">
        <v>2</v>
      </c>
      <c r="E362" s="36" t="n">
        <v>142.14</v>
      </c>
      <c r="F362" s="68" t="n">
        <v>0</v>
      </c>
      <c r="G362" s="69" t="n">
        <f aca="false">F362*E362</f>
        <v>0</v>
      </c>
      <c r="H362" s="70" t="n">
        <f aca="false">F362/D362</f>
        <v>0</v>
      </c>
      <c r="I362" s="80"/>
      <c r="J362" s="71" t="n">
        <f aca="false">I362*E362</f>
        <v>0</v>
      </c>
      <c r="K362" s="70" t="n">
        <f aca="false">I362/D362</f>
        <v>0</v>
      </c>
      <c r="L362" s="72" t="n">
        <f aca="false">F362+I362</f>
        <v>0</v>
      </c>
      <c r="M362" s="73" t="n">
        <f aca="false">G362+J362</f>
        <v>0</v>
      </c>
      <c r="N362" s="74" t="n">
        <f aca="false">H362+K362</f>
        <v>0</v>
      </c>
      <c r="O362" s="40"/>
      <c r="P362" s="1"/>
      <c r="XFA362" s="0"/>
      <c r="XFB362" s="0"/>
      <c r="XFC362" s="0"/>
      <c r="XFD362" s="0"/>
    </row>
    <row r="363" s="41" customFormat="true" ht="23.85" hidden="false" customHeight="false" outlineLevel="0" collapsed="false">
      <c r="A363" s="32" t="s">
        <v>703</v>
      </c>
      <c r="B363" s="33" t="s">
        <v>704</v>
      </c>
      <c r="C363" s="34" t="s">
        <v>57</v>
      </c>
      <c r="D363" s="35" t="n">
        <v>13</v>
      </c>
      <c r="E363" s="36" t="n">
        <v>477.85</v>
      </c>
      <c r="F363" s="68" t="n">
        <v>0</v>
      </c>
      <c r="G363" s="69" t="n">
        <f aca="false">F363*E363</f>
        <v>0</v>
      </c>
      <c r="H363" s="70" t="n">
        <f aca="false">F363/D363</f>
        <v>0</v>
      </c>
      <c r="I363" s="80"/>
      <c r="J363" s="71" t="n">
        <f aca="false">I363*E363</f>
        <v>0</v>
      </c>
      <c r="K363" s="70" t="n">
        <f aca="false">I363/D363</f>
        <v>0</v>
      </c>
      <c r="L363" s="72" t="n">
        <f aca="false">F363+I363</f>
        <v>0</v>
      </c>
      <c r="M363" s="73" t="n">
        <f aca="false">G363+J363</f>
        <v>0</v>
      </c>
      <c r="N363" s="74" t="n">
        <f aca="false">H363+K363</f>
        <v>0</v>
      </c>
      <c r="O363" s="40"/>
      <c r="P363" s="1"/>
      <c r="XFA363" s="0"/>
      <c r="XFB363" s="0"/>
      <c r="XFC363" s="0"/>
      <c r="XFD363" s="0"/>
    </row>
    <row r="364" s="41" customFormat="true" ht="23.85" hidden="false" customHeight="false" outlineLevel="0" collapsed="false">
      <c r="A364" s="32" t="s">
        <v>705</v>
      </c>
      <c r="B364" s="33" t="s">
        <v>706</v>
      </c>
      <c r="C364" s="34" t="s">
        <v>57</v>
      </c>
      <c r="D364" s="35" t="n">
        <v>16</v>
      </c>
      <c r="E364" s="36" t="n">
        <v>40.54</v>
      </c>
      <c r="F364" s="68" t="n">
        <v>0</v>
      </c>
      <c r="G364" s="69" t="n">
        <f aca="false">F364*E364</f>
        <v>0</v>
      </c>
      <c r="H364" s="70" t="n">
        <f aca="false">F364/D364</f>
        <v>0</v>
      </c>
      <c r="I364" s="80"/>
      <c r="J364" s="71" t="n">
        <f aca="false">I364*E364</f>
        <v>0</v>
      </c>
      <c r="K364" s="70" t="n">
        <f aca="false">I364/D364</f>
        <v>0</v>
      </c>
      <c r="L364" s="72" t="n">
        <f aca="false">F364+I364</f>
        <v>0</v>
      </c>
      <c r="M364" s="73" t="n">
        <f aca="false">G364+J364</f>
        <v>0</v>
      </c>
      <c r="N364" s="74" t="n">
        <f aca="false">H364+K364</f>
        <v>0</v>
      </c>
      <c r="O364" s="40"/>
      <c r="P364" s="1"/>
      <c r="XFA364" s="0"/>
      <c r="XFB364" s="0"/>
      <c r="XFC364" s="0"/>
      <c r="XFD364" s="0"/>
    </row>
    <row r="365" s="41" customFormat="true" ht="23.85" hidden="false" customHeight="false" outlineLevel="0" collapsed="false">
      <c r="A365" s="32" t="s">
        <v>707</v>
      </c>
      <c r="B365" s="33" t="s">
        <v>708</v>
      </c>
      <c r="C365" s="34" t="s">
        <v>57</v>
      </c>
      <c r="D365" s="35" t="n">
        <v>2</v>
      </c>
      <c r="E365" s="36" t="n">
        <v>143.31</v>
      </c>
      <c r="F365" s="68" t="n">
        <v>0</v>
      </c>
      <c r="G365" s="69" t="n">
        <f aca="false">F365*E365</f>
        <v>0</v>
      </c>
      <c r="H365" s="70" t="n">
        <f aca="false">F365/D365</f>
        <v>0</v>
      </c>
      <c r="I365" s="80"/>
      <c r="J365" s="71" t="n">
        <f aca="false">I365*E365</f>
        <v>0</v>
      </c>
      <c r="K365" s="70" t="n">
        <f aca="false">I365/D365</f>
        <v>0</v>
      </c>
      <c r="L365" s="72" t="n">
        <f aca="false">F365+I365</f>
        <v>0</v>
      </c>
      <c r="M365" s="73" t="n">
        <f aca="false">G365+J365</f>
        <v>0</v>
      </c>
      <c r="N365" s="74" t="n">
        <f aca="false">H365+K365</f>
        <v>0</v>
      </c>
      <c r="O365" s="40"/>
      <c r="P365" s="1"/>
      <c r="XFA365" s="0"/>
      <c r="XFB365" s="0"/>
      <c r="XFC365" s="0"/>
      <c r="XFD365" s="0"/>
    </row>
    <row r="366" s="41" customFormat="true" ht="13.8" hidden="false" customHeight="false" outlineLevel="0" collapsed="false">
      <c r="A366" s="32" t="s">
        <v>709</v>
      </c>
      <c r="B366" s="33" t="s">
        <v>710</v>
      </c>
      <c r="C366" s="34" t="s">
        <v>57</v>
      </c>
      <c r="D366" s="35" t="n">
        <v>188</v>
      </c>
      <c r="E366" s="36" t="n">
        <v>21.41</v>
      </c>
      <c r="F366" s="68" t="n">
        <v>0</v>
      </c>
      <c r="G366" s="69" t="n">
        <f aca="false">F366*E366</f>
        <v>0</v>
      </c>
      <c r="H366" s="70" t="n">
        <f aca="false">F366/D366</f>
        <v>0</v>
      </c>
      <c r="I366" s="80"/>
      <c r="J366" s="71" t="n">
        <f aca="false">I366*E366</f>
        <v>0</v>
      </c>
      <c r="K366" s="70" t="n">
        <f aca="false">I366/D366</f>
        <v>0</v>
      </c>
      <c r="L366" s="72" t="n">
        <f aca="false">F366+I366</f>
        <v>0</v>
      </c>
      <c r="M366" s="73" t="n">
        <f aca="false">G366+J366</f>
        <v>0</v>
      </c>
      <c r="N366" s="74" t="n">
        <f aca="false">H366+K366</f>
        <v>0</v>
      </c>
      <c r="O366" s="40"/>
      <c r="P366" s="1"/>
      <c r="XFA366" s="0"/>
      <c r="XFB366" s="0"/>
      <c r="XFC366" s="0"/>
      <c r="XFD366" s="0"/>
    </row>
    <row r="367" s="41" customFormat="true" ht="23.85" hidden="false" customHeight="false" outlineLevel="0" collapsed="false">
      <c r="A367" s="32" t="s">
        <v>711</v>
      </c>
      <c r="B367" s="33" t="s">
        <v>712</v>
      </c>
      <c r="C367" s="34" t="s">
        <v>93</v>
      </c>
      <c r="D367" s="35" t="n">
        <v>5</v>
      </c>
      <c r="E367" s="36" t="n">
        <v>1942.95</v>
      </c>
      <c r="F367" s="68" t="n">
        <v>0</v>
      </c>
      <c r="G367" s="69" t="n">
        <f aca="false">F367*E367</f>
        <v>0</v>
      </c>
      <c r="H367" s="70" t="n">
        <f aca="false">F367/D367</f>
        <v>0</v>
      </c>
      <c r="I367" s="80"/>
      <c r="J367" s="71" t="n">
        <f aca="false">I367*E367</f>
        <v>0</v>
      </c>
      <c r="K367" s="70" t="n">
        <f aca="false">I367/D367</f>
        <v>0</v>
      </c>
      <c r="L367" s="72" t="n">
        <f aca="false">F367+I367</f>
        <v>0</v>
      </c>
      <c r="M367" s="73" t="n">
        <f aca="false">G367+J367</f>
        <v>0</v>
      </c>
      <c r="N367" s="74" t="n">
        <f aca="false">H367+K367</f>
        <v>0</v>
      </c>
      <c r="O367" s="40"/>
      <c r="P367" s="1"/>
      <c r="XFA367" s="0"/>
      <c r="XFB367" s="0"/>
      <c r="XFC367" s="0"/>
      <c r="XFD367" s="0"/>
    </row>
    <row r="368" s="41" customFormat="true" ht="15" hidden="false" customHeight="false" outlineLevel="0" collapsed="false">
      <c r="A368" s="76" t="s">
        <v>713</v>
      </c>
      <c r="B368" s="78" t="s">
        <v>633</v>
      </c>
      <c r="C368" s="58"/>
      <c r="D368" s="59"/>
      <c r="E368" s="60"/>
      <c r="F368" s="61"/>
      <c r="G368" s="62"/>
      <c r="H368" s="63"/>
      <c r="I368" s="79"/>
      <c r="J368" s="62"/>
      <c r="K368" s="63"/>
      <c r="L368" s="65"/>
      <c r="M368" s="65"/>
      <c r="N368" s="66"/>
      <c r="O368" s="40"/>
      <c r="P368" s="1"/>
      <c r="XFA368" s="0"/>
      <c r="XFB368" s="0"/>
      <c r="XFC368" s="0"/>
      <c r="XFD368" s="0"/>
    </row>
    <row r="369" s="41" customFormat="true" ht="23.85" hidden="false" customHeight="false" outlineLevel="0" collapsed="false">
      <c r="A369" s="32" t="s">
        <v>714</v>
      </c>
      <c r="B369" s="33" t="s">
        <v>715</v>
      </c>
      <c r="C369" s="34" t="s">
        <v>57</v>
      </c>
      <c r="D369" s="35" t="n">
        <v>188</v>
      </c>
      <c r="E369" s="36" t="n">
        <v>32.74</v>
      </c>
      <c r="F369" s="68" t="n">
        <v>0</v>
      </c>
      <c r="G369" s="69" t="n">
        <f aca="false">F369*E369</f>
        <v>0</v>
      </c>
      <c r="H369" s="70" t="n">
        <f aca="false">F369/D369</f>
        <v>0</v>
      </c>
      <c r="I369" s="80"/>
      <c r="J369" s="71" t="n">
        <f aca="false">I369*E369</f>
        <v>0</v>
      </c>
      <c r="K369" s="70" t="n">
        <f aca="false">I369/D369</f>
        <v>0</v>
      </c>
      <c r="L369" s="72" t="n">
        <f aca="false">F369+I369</f>
        <v>0</v>
      </c>
      <c r="M369" s="73" t="n">
        <f aca="false">G369+J369</f>
        <v>0</v>
      </c>
      <c r="N369" s="74" t="n">
        <f aca="false">H369+K369</f>
        <v>0</v>
      </c>
      <c r="O369" s="40"/>
      <c r="P369" s="1"/>
      <c r="XFA369" s="0"/>
      <c r="XFB369" s="0"/>
      <c r="XFC369" s="0"/>
      <c r="XFD369" s="0"/>
    </row>
    <row r="370" s="41" customFormat="true" ht="46.25" hidden="false" customHeight="false" outlineLevel="0" collapsed="false">
      <c r="A370" s="32" t="s">
        <v>716</v>
      </c>
      <c r="B370" s="33" t="s">
        <v>717</v>
      </c>
      <c r="C370" s="34" t="s">
        <v>93</v>
      </c>
      <c r="D370" s="35" t="n">
        <v>1</v>
      </c>
      <c r="E370" s="36" t="n">
        <v>445.57</v>
      </c>
      <c r="F370" s="68" t="n">
        <v>0</v>
      </c>
      <c r="G370" s="69" t="n">
        <f aca="false">F370*E370</f>
        <v>0</v>
      </c>
      <c r="H370" s="70" t="n">
        <f aca="false">F370/D370</f>
        <v>0</v>
      </c>
      <c r="I370" s="80"/>
      <c r="J370" s="71" t="n">
        <f aca="false">I370*E370</f>
        <v>0</v>
      </c>
      <c r="K370" s="70" t="n">
        <f aca="false">I370/D370</f>
        <v>0</v>
      </c>
      <c r="L370" s="72" t="n">
        <f aca="false">F370+I370</f>
        <v>0</v>
      </c>
      <c r="M370" s="73" t="n">
        <f aca="false">G370+J370</f>
        <v>0</v>
      </c>
      <c r="N370" s="74" t="n">
        <f aca="false">H370+K370</f>
        <v>0</v>
      </c>
      <c r="O370" s="40"/>
      <c r="P370" s="1"/>
      <c r="XFA370" s="0"/>
      <c r="XFB370" s="0"/>
      <c r="XFC370" s="0"/>
      <c r="XFD370" s="0"/>
    </row>
    <row r="371" s="41" customFormat="true" ht="13.8" hidden="false" customHeight="false" outlineLevel="0" collapsed="false">
      <c r="A371" s="32" t="s">
        <v>718</v>
      </c>
      <c r="B371" s="33" t="s">
        <v>719</v>
      </c>
      <c r="C371" s="34" t="s">
        <v>96</v>
      </c>
      <c r="D371" s="35" t="n">
        <v>15</v>
      </c>
      <c r="E371" s="36" t="n">
        <v>25.878864</v>
      </c>
      <c r="F371" s="68" t="n">
        <v>0</v>
      </c>
      <c r="G371" s="69" t="n">
        <f aca="false">F371*E371</f>
        <v>0</v>
      </c>
      <c r="H371" s="70" t="n">
        <f aca="false">F371/D371</f>
        <v>0</v>
      </c>
      <c r="I371" s="80"/>
      <c r="J371" s="71" t="n">
        <f aca="false">I371*E371</f>
        <v>0</v>
      </c>
      <c r="K371" s="70" t="n">
        <f aca="false">I371/D371</f>
        <v>0</v>
      </c>
      <c r="L371" s="72" t="n">
        <f aca="false">F371+I371</f>
        <v>0</v>
      </c>
      <c r="M371" s="73" t="n">
        <f aca="false">G371+J371</f>
        <v>0</v>
      </c>
      <c r="N371" s="74" t="n">
        <f aca="false">H371+K371</f>
        <v>0</v>
      </c>
      <c r="O371" s="40"/>
      <c r="P371" s="1"/>
      <c r="XFA371" s="0"/>
      <c r="XFB371" s="0"/>
      <c r="XFC371" s="0"/>
      <c r="XFD371" s="0"/>
    </row>
    <row r="372" s="41" customFormat="true" ht="23.85" hidden="false" customHeight="false" outlineLevel="0" collapsed="false">
      <c r="A372" s="76" t="s">
        <v>720</v>
      </c>
      <c r="B372" s="78" t="s">
        <v>721</v>
      </c>
      <c r="C372" s="58"/>
      <c r="D372" s="59"/>
      <c r="E372" s="60"/>
      <c r="F372" s="61"/>
      <c r="G372" s="62"/>
      <c r="H372" s="63"/>
      <c r="I372" s="79"/>
      <c r="J372" s="62"/>
      <c r="K372" s="63"/>
      <c r="L372" s="65"/>
      <c r="M372" s="65"/>
      <c r="N372" s="66"/>
      <c r="O372" s="40"/>
      <c r="P372" s="1"/>
      <c r="XFA372" s="0"/>
      <c r="XFB372" s="0"/>
      <c r="XFC372" s="0"/>
      <c r="XFD372" s="0"/>
    </row>
    <row r="373" s="41" customFormat="true" ht="15" hidden="false" customHeight="false" outlineLevel="0" collapsed="false">
      <c r="A373" s="76" t="s">
        <v>722</v>
      </c>
      <c r="B373" s="78" t="s">
        <v>479</v>
      </c>
      <c r="C373" s="58"/>
      <c r="D373" s="59"/>
      <c r="E373" s="60"/>
      <c r="F373" s="61"/>
      <c r="G373" s="62"/>
      <c r="H373" s="63"/>
      <c r="I373" s="79"/>
      <c r="J373" s="62"/>
      <c r="K373" s="63"/>
      <c r="L373" s="65"/>
      <c r="M373" s="65"/>
      <c r="N373" s="66"/>
      <c r="O373" s="40"/>
      <c r="P373" s="1"/>
      <c r="XFA373" s="0"/>
      <c r="XFB373" s="0"/>
      <c r="XFC373" s="0"/>
      <c r="XFD373" s="0"/>
    </row>
    <row r="374" s="41" customFormat="true" ht="23.85" hidden="false" customHeight="false" outlineLevel="0" collapsed="false">
      <c r="A374" s="32" t="s">
        <v>723</v>
      </c>
      <c r="B374" s="33" t="s">
        <v>724</v>
      </c>
      <c r="C374" s="34" t="s">
        <v>57</v>
      </c>
      <c r="D374" s="35" t="n">
        <v>6</v>
      </c>
      <c r="E374" s="36" t="n">
        <v>39.78</v>
      </c>
      <c r="F374" s="68" t="n">
        <v>0</v>
      </c>
      <c r="G374" s="69" t="n">
        <f aca="false">F374*E374</f>
        <v>0</v>
      </c>
      <c r="H374" s="70" t="n">
        <f aca="false">F374/D374</f>
        <v>0</v>
      </c>
      <c r="I374" s="80"/>
      <c r="J374" s="71" t="n">
        <f aca="false">I374*E374</f>
        <v>0</v>
      </c>
      <c r="K374" s="70" t="n">
        <f aca="false">I374/D374</f>
        <v>0</v>
      </c>
      <c r="L374" s="72" t="n">
        <f aca="false">F374+I374</f>
        <v>0</v>
      </c>
      <c r="M374" s="73" t="n">
        <f aca="false">G374+J374</f>
        <v>0</v>
      </c>
      <c r="N374" s="74" t="n">
        <f aca="false">H374+K374</f>
        <v>0</v>
      </c>
      <c r="O374" s="40"/>
      <c r="P374" s="1"/>
      <c r="XFA374" s="0"/>
      <c r="XFB374" s="0"/>
      <c r="XFC374" s="0"/>
      <c r="XFD374" s="0"/>
    </row>
    <row r="375" s="41" customFormat="true" ht="23.85" hidden="false" customHeight="false" outlineLevel="0" collapsed="false">
      <c r="A375" s="32" t="s">
        <v>725</v>
      </c>
      <c r="B375" s="33" t="s">
        <v>726</v>
      </c>
      <c r="C375" s="34" t="s">
        <v>57</v>
      </c>
      <c r="D375" s="35" t="n">
        <v>66</v>
      </c>
      <c r="E375" s="36" t="n">
        <v>37.19</v>
      </c>
      <c r="F375" s="68" t="n">
        <v>0</v>
      </c>
      <c r="G375" s="69" t="n">
        <f aca="false">F375*E375</f>
        <v>0</v>
      </c>
      <c r="H375" s="70" t="n">
        <f aca="false">F375/D375</f>
        <v>0</v>
      </c>
      <c r="I375" s="80"/>
      <c r="J375" s="71" t="n">
        <f aca="false">I375*E375</f>
        <v>0</v>
      </c>
      <c r="K375" s="70" t="n">
        <f aca="false">I375/D375</f>
        <v>0</v>
      </c>
      <c r="L375" s="72" t="n">
        <f aca="false">F375+I375</f>
        <v>0</v>
      </c>
      <c r="M375" s="73" t="n">
        <f aca="false">G375+J375</f>
        <v>0</v>
      </c>
      <c r="N375" s="74" t="n">
        <f aca="false">H375+K375</f>
        <v>0</v>
      </c>
      <c r="O375" s="40"/>
      <c r="P375" s="1"/>
      <c r="XFA375" s="0"/>
      <c r="XFB375" s="0"/>
      <c r="XFC375" s="0"/>
      <c r="XFD375" s="0"/>
    </row>
    <row r="376" s="41" customFormat="true" ht="35.05" hidden="false" customHeight="false" outlineLevel="0" collapsed="false">
      <c r="A376" s="32" t="s">
        <v>727</v>
      </c>
      <c r="B376" s="33" t="s">
        <v>728</v>
      </c>
      <c r="C376" s="34" t="s">
        <v>93</v>
      </c>
      <c r="D376" s="35" t="n">
        <v>4</v>
      </c>
      <c r="E376" s="36" t="n">
        <v>22.52</v>
      </c>
      <c r="F376" s="68" t="n">
        <v>0</v>
      </c>
      <c r="G376" s="69" t="n">
        <f aca="false">F376*E376</f>
        <v>0</v>
      </c>
      <c r="H376" s="70" t="n">
        <f aca="false">F376/D376</f>
        <v>0</v>
      </c>
      <c r="I376" s="80"/>
      <c r="J376" s="71" t="n">
        <f aca="false">I376*E376</f>
        <v>0</v>
      </c>
      <c r="K376" s="70" t="n">
        <f aca="false">I376/D376</f>
        <v>0</v>
      </c>
      <c r="L376" s="72" t="n">
        <f aca="false">F376+I376</f>
        <v>0</v>
      </c>
      <c r="M376" s="73" t="n">
        <f aca="false">G376+J376</f>
        <v>0</v>
      </c>
      <c r="N376" s="74" t="n">
        <f aca="false">H376+K376</f>
        <v>0</v>
      </c>
      <c r="O376" s="40"/>
      <c r="P376" s="1"/>
      <c r="XFA376" s="0"/>
      <c r="XFB376" s="0"/>
      <c r="XFC376" s="0"/>
      <c r="XFD376" s="0"/>
    </row>
    <row r="377" s="41" customFormat="true" ht="35.05" hidden="false" customHeight="false" outlineLevel="0" collapsed="false">
      <c r="A377" s="32" t="s">
        <v>729</v>
      </c>
      <c r="B377" s="33" t="s">
        <v>730</v>
      </c>
      <c r="C377" s="34" t="s">
        <v>93</v>
      </c>
      <c r="D377" s="35" t="n">
        <v>127</v>
      </c>
      <c r="E377" s="36" t="n">
        <v>26.13</v>
      </c>
      <c r="F377" s="68" t="n">
        <v>0</v>
      </c>
      <c r="G377" s="69" t="n">
        <f aca="false">F377*E377</f>
        <v>0</v>
      </c>
      <c r="H377" s="70" t="n">
        <f aca="false">F377/D377</f>
        <v>0</v>
      </c>
      <c r="I377" s="80"/>
      <c r="J377" s="71" t="n">
        <f aca="false">I377*E377</f>
        <v>0</v>
      </c>
      <c r="K377" s="70" t="n">
        <f aca="false">I377/D377</f>
        <v>0</v>
      </c>
      <c r="L377" s="72" t="n">
        <f aca="false">F377+I377</f>
        <v>0</v>
      </c>
      <c r="M377" s="73" t="n">
        <f aca="false">G377+J377</f>
        <v>0</v>
      </c>
      <c r="N377" s="74" t="n">
        <f aca="false">H377+K377</f>
        <v>0</v>
      </c>
      <c r="O377" s="40"/>
      <c r="P377" s="1"/>
      <c r="XFA377" s="0"/>
      <c r="XFB377" s="0"/>
      <c r="XFC377" s="0"/>
      <c r="XFD377" s="0"/>
    </row>
    <row r="378" s="41" customFormat="true" ht="23.85" hidden="false" customHeight="false" outlineLevel="0" collapsed="false">
      <c r="A378" s="32" t="s">
        <v>731</v>
      </c>
      <c r="B378" s="33" t="s">
        <v>491</v>
      </c>
      <c r="C378" s="34" t="s">
        <v>57</v>
      </c>
      <c r="D378" s="35" t="n">
        <v>3</v>
      </c>
      <c r="E378" s="36" t="n">
        <v>102.16</v>
      </c>
      <c r="F378" s="68" t="n">
        <v>0</v>
      </c>
      <c r="G378" s="69" t="n">
        <f aca="false">F378*E378</f>
        <v>0</v>
      </c>
      <c r="H378" s="70" t="n">
        <f aca="false">F378/D378</f>
        <v>0</v>
      </c>
      <c r="I378" s="80"/>
      <c r="J378" s="71" t="n">
        <f aca="false">I378*E378</f>
        <v>0</v>
      </c>
      <c r="K378" s="70" t="n">
        <f aca="false">I378/D378</f>
        <v>0</v>
      </c>
      <c r="L378" s="72" t="n">
        <f aca="false">F378+I378</f>
        <v>0</v>
      </c>
      <c r="M378" s="73" t="n">
        <f aca="false">G378+J378</f>
        <v>0</v>
      </c>
      <c r="N378" s="74" t="n">
        <f aca="false">H378+K378</f>
        <v>0</v>
      </c>
      <c r="O378" s="40"/>
      <c r="P378" s="1"/>
      <c r="XFA378" s="0"/>
      <c r="XFB378" s="0"/>
      <c r="XFC378" s="0"/>
      <c r="XFD378" s="0"/>
    </row>
    <row r="379" s="41" customFormat="true" ht="23.85" hidden="false" customHeight="false" outlineLevel="0" collapsed="false">
      <c r="A379" s="32" t="s">
        <v>732</v>
      </c>
      <c r="B379" s="33" t="s">
        <v>493</v>
      </c>
      <c r="C379" s="34" t="s">
        <v>57</v>
      </c>
      <c r="D379" s="35" t="n">
        <v>1</v>
      </c>
      <c r="E379" s="36" t="n">
        <v>140.81</v>
      </c>
      <c r="F379" s="68" t="n">
        <v>0</v>
      </c>
      <c r="G379" s="69" t="n">
        <f aca="false">F379*E379</f>
        <v>0</v>
      </c>
      <c r="H379" s="70" t="n">
        <f aca="false">F379/D379</f>
        <v>0</v>
      </c>
      <c r="I379" s="80"/>
      <c r="J379" s="71" t="n">
        <f aca="false">I379*E379</f>
        <v>0</v>
      </c>
      <c r="K379" s="70" t="n">
        <f aca="false">I379/D379</f>
        <v>0</v>
      </c>
      <c r="L379" s="72" t="n">
        <f aca="false">F379+I379</f>
        <v>0</v>
      </c>
      <c r="M379" s="73" t="n">
        <f aca="false">G379+J379</f>
        <v>0</v>
      </c>
      <c r="N379" s="74" t="n">
        <f aca="false">H379+K379</f>
        <v>0</v>
      </c>
      <c r="O379" s="40"/>
      <c r="P379" s="1"/>
      <c r="XFA379" s="0"/>
      <c r="XFB379" s="0"/>
      <c r="XFC379" s="0"/>
      <c r="XFD379" s="0"/>
    </row>
    <row r="380" s="41" customFormat="true" ht="15" hidden="false" customHeight="false" outlineLevel="0" collapsed="false">
      <c r="A380" s="76" t="s">
        <v>733</v>
      </c>
      <c r="B380" s="78" t="s">
        <v>503</v>
      </c>
      <c r="C380" s="58"/>
      <c r="D380" s="59"/>
      <c r="E380" s="60"/>
      <c r="F380" s="61"/>
      <c r="G380" s="62"/>
      <c r="H380" s="63"/>
      <c r="I380" s="79"/>
      <c r="J380" s="62"/>
      <c r="K380" s="63"/>
      <c r="L380" s="65"/>
      <c r="M380" s="65"/>
      <c r="N380" s="66"/>
      <c r="O380" s="40"/>
      <c r="P380" s="1"/>
      <c r="XFA380" s="0"/>
      <c r="XFB380" s="0"/>
      <c r="XFC380" s="0"/>
      <c r="XFD380" s="0"/>
    </row>
    <row r="381" s="41" customFormat="true" ht="35.05" hidden="false" customHeight="false" outlineLevel="0" collapsed="false">
      <c r="A381" s="32" t="s">
        <v>734</v>
      </c>
      <c r="B381" s="33" t="s">
        <v>735</v>
      </c>
      <c r="C381" s="34" t="s">
        <v>96</v>
      </c>
      <c r="D381" s="35" t="n">
        <v>205</v>
      </c>
      <c r="E381" s="36" t="n">
        <v>64.49</v>
      </c>
      <c r="F381" s="68" t="n">
        <v>0</v>
      </c>
      <c r="G381" s="69" t="n">
        <f aca="false">F381*E381</f>
        <v>0</v>
      </c>
      <c r="H381" s="70" t="n">
        <f aca="false">F381/D381</f>
        <v>0</v>
      </c>
      <c r="I381" s="80"/>
      <c r="J381" s="71" t="n">
        <f aca="false">I381*E381</f>
        <v>0</v>
      </c>
      <c r="K381" s="70" t="n">
        <f aca="false">I381/D381</f>
        <v>0</v>
      </c>
      <c r="L381" s="72" t="n">
        <f aca="false">F381+I381</f>
        <v>0</v>
      </c>
      <c r="M381" s="73" t="n">
        <f aca="false">G381+J381</f>
        <v>0</v>
      </c>
      <c r="N381" s="74" t="n">
        <f aca="false">H381+K381</f>
        <v>0</v>
      </c>
      <c r="O381" s="40"/>
      <c r="P381" s="1"/>
      <c r="XFA381" s="0"/>
      <c r="XFB381" s="0"/>
      <c r="XFC381" s="0"/>
      <c r="XFD381" s="0"/>
    </row>
    <row r="382" s="41" customFormat="true" ht="35.05" hidden="false" customHeight="false" outlineLevel="0" collapsed="false">
      <c r="A382" s="32" t="s">
        <v>736</v>
      </c>
      <c r="B382" s="33" t="s">
        <v>521</v>
      </c>
      <c r="C382" s="34" t="s">
        <v>96</v>
      </c>
      <c r="D382" s="35" t="n">
        <v>380</v>
      </c>
      <c r="E382" s="36" t="n">
        <v>75.386256</v>
      </c>
      <c r="F382" s="68" t="n">
        <v>0</v>
      </c>
      <c r="G382" s="69" t="n">
        <f aca="false">F382*E382</f>
        <v>0</v>
      </c>
      <c r="H382" s="70" t="n">
        <f aca="false">F382/D382</f>
        <v>0</v>
      </c>
      <c r="I382" s="80"/>
      <c r="J382" s="71" t="n">
        <f aca="false">I382*E382</f>
        <v>0</v>
      </c>
      <c r="K382" s="70" t="n">
        <f aca="false">I382/D382</f>
        <v>0</v>
      </c>
      <c r="L382" s="72" t="n">
        <f aca="false">F382+I382</f>
        <v>0</v>
      </c>
      <c r="M382" s="73" t="n">
        <f aca="false">G382+J382</f>
        <v>0</v>
      </c>
      <c r="N382" s="74" t="n">
        <f aca="false">H382+K382</f>
        <v>0</v>
      </c>
      <c r="O382" s="40"/>
      <c r="P382" s="1"/>
      <c r="XFA382" s="0"/>
      <c r="XFB382" s="0"/>
      <c r="XFC382" s="0"/>
      <c r="XFD382" s="0"/>
    </row>
    <row r="383" s="41" customFormat="true" ht="15" hidden="false" customHeight="false" outlineLevel="0" collapsed="false">
      <c r="A383" s="76" t="s">
        <v>737</v>
      </c>
      <c r="B383" s="78" t="s">
        <v>567</v>
      </c>
      <c r="C383" s="58"/>
      <c r="D383" s="59"/>
      <c r="E383" s="60"/>
      <c r="F383" s="61"/>
      <c r="G383" s="62"/>
      <c r="H383" s="63"/>
      <c r="I383" s="79"/>
      <c r="J383" s="62"/>
      <c r="K383" s="63"/>
      <c r="L383" s="65"/>
      <c r="M383" s="65"/>
      <c r="N383" s="66"/>
      <c r="O383" s="40"/>
      <c r="P383" s="1"/>
      <c r="XFA383" s="0"/>
      <c r="XFB383" s="0"/>
      <c r="XFC383" s="0"/>
      <c r="XFD383" s="0"/>
    </row>
    <row r="384" s="41" customFormat="true" ht="13.8" hidden="false" customHeight="false" outlineLevel="0" collapsed="false">
      <c r="A384" s="32" t="s">
        <v>738</v>
      </c>
      <c r="B384" s="33" t="s">
        <v>739</v>
      </c>
      <c r="C384" s="34" t="s">
        <v>96</v>
      </c>
      <c r="D384" s="35" t="n">
        <v>745</v>
      </c>
      <c r="E384" s="36" t="n">
        <v>29.637948</v>
      </c>
      <c r="F384" s="68" t="n">
        <v>0</v>
      </c>
      <c r="G384" s="69" t="n">
        <f aca="false">F384*E384</f>
        <v>0</v>
      </c>
      <c r="H384" s="70" t="n">
        <f aca="false">F384/D384</f>
        <v>0</v>
      </c>
      <c r="I384" s="80"/>
      <c r="J384" s="71" t="n">
        <f aca="false">I384*E384</f>
        <v>0</v>
      </c>
      <c r="K384" s="70" t="n">
        <f aca="false">I384/D384</f>
        <v>0</v>
      </c>
      <c r="L384" s="72" t="n">
        <f aca="false">F384+I384</f>
        <v>0</v>
      </c>
      <c r="M384" s="73" t="n">
        <f aca="false">G384+J384</f>
        <v>0</v>
      </c>
      <c r="N384" s="74" t="n">
        <f aca="false">H384+K384</f>
        <v>0</v>
      </c>
      <c r="O384" s="40"/>
      <c r="P384" s="1"/>
      <c r="XFA384" s="0"/>
      <c r="XFB384" s="0"/>
      <c r="XFC384" s="0"/>
      <c r="XFD384" s="0"/>
    </row>
    <row r="385" s="41" customFormat="true" ht="13.8" hidden="false" customHeight="false" outlineLevel="0" collapsed="false">
      <c r="A385" s="32" t="s">
        <v>740</v>
      </c>
      <c r="B385" s="33" t="s">
        <v>741</v>
      </c>
      <c r="C385" s="34" t="s">
        <v>96</v>
      </c>
      <c r="D385" s="35" t="n">
        <v>145</v>
      </c>
      <c r="E385" s="36" t="n">
        <v>8.553834</v>
      </c>
      <c r="F385" s="68" t="n">
        <v>0</v>
      </c>
      <c r="G385" s="69" t="n">
        <f aca="false">F385*E385</f>
        <v>0</v>
      </c>
      <c r="H385" s="70" t="n">
        <f aca="false">F385/D385</f>
        <v>0</v>
      </c>
      <c r="I385" s="80"/>
      <c r="J385" s="71" t="n">
        <f aca="false">I385*E385</f>
        <v>0</v>
      </c>
      <c r="K385" s="70" t="n">
        <f aca="false">I385/D385</f>
        <v>0</v>
      </c>
      <c r="L385" s="72" t="n">
        <f aca="false">F385+I385</f>
        <v>0</v>
      </c>
      <c r="M385" s="73" t="n">
        <f aca="false">G385+J385</f>
        <v>0</v>
      </c>
      <c r="N385" s="74" t="n">
        <f aca="false">H385+K385</f>
        <v>0</v>
      </c>
      <c r="O385" s="40"/>
      <c r="P385" s="1"/>
      <c r="XFA385" s="0"/>
      <c r="XFB385" s="0"/>
      <c r="XFC385" s="0"/>
      <c r="XFD385" s="0"/>
    </row>
    <row r="386" s="41" customFormat="true" ht="15" hidden="false" customHeight="false" outlineLevel="0" collapsed="false">
      <c r="A386" s="76" t="s">
        <v>742</v>
      </c>
      <c r="B386" s="78" t="s">
        <v>698</v>
      </c>
      <c r="C386" s="58"/>
      <c r="D386" s="59"/>
      <c r="E386" s="60"/>
      <c r="F386" s="61"/>
      <c r="G386" s="62"/>
      <c r="H386" s="63"/>
      <c r="I386" s="79"/>
      <c r="J386" s="62"/>
      <c r="K386" s="63"/>
      <c r="L386" s="65"/>
      <c r="M386" s="65"/>
      <c r="N386" s="66"/>
      <c r="O386" s="40"/>
      <c r="P386" s="1"/>
      <c r="XFA386" s="0"/>
      <c r="XFB386" s="0"/>
      <c r="XFC386" s="0"/>
      <c r="XFD386" s="0"/>
    </row>
    <row r="387" s="41" customFormat="true" ht="35.05" hidden="false" customHeight="false" outlineLevel="0" collapsed="false">
      <c r="A387" s="32" t="s">
        <v>743</v>
      </c>
      <c r="B387" s="33" t="s">
        <v>744</v>
      </c>
      <c r="C387" s="34" t="s">
        <v>57</v>
      </c>
      <c r="D387" s="35" t="n">
        <v>1</v>
      </c>
      <c r="E387" s="36" t="n">
        <v>2249.453766</v>
      </c>
      <c r="F387" s="68" t="n">
        <v>0</v>
      </c>
      <c r="G387" s="69" t="n">
        <f aca="false">F387*E387</f>
        <v>0</v>
      </c>
      <c r="H387" s="70" t="n">
        <f aca="false">F387/D387</f>
        <v>0</v>
      </c>
      <c r="I387" s="80"/>
      <c r="J387" s="71" t="n">
        <f aca="false">I387*E387</f>
        <v>0</v>
      </c>
      <c r="K387" s="70" t="n">
        <f aca="false">I387/D387</f>
        <v>0</v>
      </c>
      <c r="L387" s="72" t="n">
        <f aca="false">F387+I387</f>
        <v>0</v>
      </c>
      <c r="M387" s="73" t="n">
        <f aca="false">G387+J387</f>
        <v>0</v>
      </c>
      <c r="N387" s="74" t="n">
        <f aca="false">H387+K387</f>
        <v>0</v>
      </c>
      <c r="O387" s="40"/>
      <c r="P387" s="1"/>
      <c r="XFA387" s="0"/>
      <c r="XFB387" s="0"/>
      <c r="XFC387" s="0"/>
      <c r="XFD387" s="0"/>
    </row>
    <row r="388" s="41" customFormat="true" ht="23.85" hidden="false" customHeight="false" outlineLevel="0" collapsed="false">
      <c r="A388" s="32" t="s">
        <v>745</v>
      </c>
      <c r="B388" s="33" t="s">
        <v>746</v>
      </c>
      <c r="C388" s="34" t="s">
        <v>57</v>
      </c>
      <c r="D388" s="35" t="n">
        <v>4</v>
      </c>
      <c r="E388" s="36" t="n">
        <v>140.761074</v>
      </c>
      <c r="F388" s="68" t="n">
        <v>0</v>
      </c>
      <c r="G388" s="69" t="n">
        <f aca="false">F388*E388</f>
        <v>0</v>
      </c>
      <c r="H388" s="70" t="n">
        <f aca="false">F388/D388</f>
        <v>0</v>
      </c>
      <c r="I388" s="80"/>
      <c r="J388" s="71" t="n">
        <f aca="false">I388*E388</f>
        <v>0</v>
      </c>
      <c r="K388" s="70" t="n">
        <f aca="false">I388/D388</f>
        <v>0</v>
      </c>
      <c r="L388" s="72" t="n">
        <f aca="false">F388+I388</f>
        <v>0</v>
      </c>
      <c r="M388" s="73" t="n">
        <f aca="false">G388+J388</f>
        <v>0</v>
      </c>
      <c r="N388" s="74" t="n">
        <f aca="false">H388+K388</f>
        <v>0</v>
      </c>
      <c r="O388" s="40"/>
      <c r="P388" s="1"/>
      <c r="XFA388" s="0"/>
      <c r="XFB388" s="0"/>
      <c r="XFC388" s="0"/>
      <c r="XFD388" s="0"/>
    </row>
    <row r="389" s="41" customFormat="true" ht="23.85" hidden="false" customHeight="false" outlineLevel="0" collapsed="false">
      <c r="A389" s="32" t="s">
        <v>747</v>
      </c>
      <c r="B389" s="33" t="s">
        <v>748</v>
      </c>
      <c r="C389" s="34" t="s">
        <v>57</v>
      </c>
      <c r="D389" s="35" t="n">
        <v>45</v>
      </c>
      <c r="E389" s="36" t="n">
        <v>179.617728</v>
      </c>
      <c r="F389" s="68" t="n">
        <v>0</v>
      </c>
      <c r="G389" s="69" t="n">
        <f aca="false">F389*E389</f>
        <v>0</v>
      </c>
      <c r="H389" s="70" t="n">
        <f aca="false">F389/D389</f>
        <v>0</v>
      </c>
      <c r="I389" s="80"/>
      <c r="J389" s="71" t="n">
        <f aca="false">I389*E389</f>
        <v>0</v>
      </c>
      <c r="K389" s="70" t="n">
        <f aca="false">I389/D389</f>
        <v>0</v>
      </c>
      <c r="L389" s="72" t="n">
        <f aca="false">F389+I389</f>
        <v>0</v>
      </c>
      <c r="M389" s="73" t="n">
        <f aca="false">G389+J389</f>
        <v>0</v>
      </c>
      <c r="N389" s="74" t="n">
        <f aca="false">H389+K389</f>
        <v>0</v>
      </c>
      <c r="O389" s="40"/>
      <c r="P389" s="1"/>
      <c r="XFA389" s="0"/>
      <c r="XFB389" s="0"/>
      <c r="XFC389" s="0"/>
      <c r="XFD389" s="0"/>
    </row>
    <row r="390" s="41" customFormat="true" ht="23.85" hidden="false" customHeight="false" outlineLevel="0" collapsed="false">
      <c r="A390" s="32" t="s">
        <v>749</v>
      </c>
      <c r="B390" s="33" t="s">
        <v>750</v>
      </c>
      <c r="C390" s="34" t="s">
        <v>93</v>
      </c>
      <c r="D390" s="35" t="n">
        <v>4</v>
      </c>
      <c r="E390" s="36" t="n">
        <v>84.694464</v>
      </c>
      <c r="F390" s="68" t="n">
        <v>0</v>
      </c>
      <c r="G390" s="69" t="n">
        <f aca="false">F390*E390</f>
        <v>0</v>
      </c>
      <c r="H390" s="70" t="n">
        <f aca="false">F390/D390</f>
        <v>0</v>
      </c>
      <c r="I390" s="80"/>
      <c r="J390" s="71" t="n">
        <f aca="false">I390*E390</f>
        <v>0</v>
      </c>
      <c r="K390" s="70" t="n">
        <f aca="false">I390/D390</f>
        <v>0</v>
      </c>
      <c r="L390" s="72" t="n">
        <f aca="false">F390+I390</f>
        <v>0</v>
      </c>
      <c r="M390" s="73" t="n">
        <f aca="false">G390+J390</f>
        <v>0</v>
      </c>
      <c r="N390" s="74" t="n">
        <f aca="false">H390+K390</f>
        <v>0</v>
      </c>
      <c r="O390" s="40"/>
      <c r="P390" s="1"/>
      <c r="XFA390" s="0"/>
      <c r="XFB390" s="0"/>
      <c r="XFC390" s="0"/>
      <c r="XFD390" s="0"/>
    </row>
    <row r="391" s="41" customFormat="true" ht="23.85" hidden="false" customHeight="false" outlineLevel="0" collapsed="false">
      <c r="A391" s="32" t="s">
        <v>751</v>
      </c>
      <c r="B391" s="33" t="s">
        <v>752</v>
      </c>
      <c r="C391" s="34" t="s">
        <v>93</v>
      </c>
      <c r="D391" s="35" t="n">
        <v>3</v>
      </c>
      <c r="E391" s="36" t="n">
        <v>178.505346</v>
      </c>
      <c r="F391" s="68" t="n">
        <v>0</v>
      </c>
      <c r="G391" s="69" t="n">
        <f aca="false">F391*E391</f>
        <v>0</v>
      </c>
      <c r="H391" s="70" t="n">
        <f aca="false">F391/D391</f>
        <v>0</v>
      </c>
      <c r="I391" s="80"/>
      <c r="J391" s="71" t="n">
        <f aca="false">I391*E391</f>
        <v>0</v>
      </c>
      <c r="K391" s="70" t="n">
        <f aca="false">I391/D391</f>
        <v>0</v>
      </c>
      <c r="L391" s="72" t="n">
        <f aca="false">F391+I391</f>
        <v>0</v>
      </c>
      <c r="M391" s="73" t="n">
        <f aca="false">G391+J391</f>
        <v>0</v>
      </c>
      <c r="N391" s="74" t="n">
        <f aca="false">H391+K391</f>
        <v>0</v>
      </c>
      <c r="O391" s="40"/>
      <c r="P391" s="1"/>
      <c r="XFA391" s="0"/>
      <c r="XFB391" s="0"/>
      <c r="XFC391" s="0"/>
      <c r="XFD391" s="0"/>
    </row>
    <row r="392" s="41" customFormat="true" ht="23.85" hidden="false" customHeight="false" outlineLevel="0" collapsed="false">
      <c r="A392" s="32" t="s">
        <v>753</v>
      </c>
      <c r="B392" s="33" t="s">
        <v>754</v>
      </c>
      <c r="C392" s="34" t="s">
        <v>93</v>
      </c>
      <c r="D392" s="35" t="n">
        <v>25</v>
      </c>
      <c r="E392" s="36" t="n">
        <v>204.972366</v>
      </c>
      <c r="F392" s="68" t="n">
        <v>0</v>
      </c>
      <c r="G392" s="69" t="n">
        <f aca="false">F392*E392</f>
        <v>0</v>
      </c>
      <c r="H392" s="70" t="n">
        <f aca="false">F392/D392</f>
        <v>0</v>
      </c>
      <c r="I392" s="80"/>
      <c r="J392" s="71" t="n">
        <f aca="false">I392*E392</f>
        <v>0</v>
      </c>
      <c r="K392" s="70" t="n">
        <f aca="false">I392/D392</f>
        <v>0</v>
      </c>
      <c r="L392" s="72" t="n">
        <f aca="false">F392+I392</f>
        <v>0</v>
      </c>
      <c r="M392" s="73" t="n">
        <f aca="false">G392+J392</f>
        <v>0</v>
      </c>
      <c r="N392" s="74" t="n">
        <f aca="false">H392+K392</f>
        <v>0</v>
      </c>
      <c r="O392" s="40"/>
      <c r="P392" s="1"/>
      <c r="XFA392" s="0"/>
      <c r="XFB392" s="0"/>
      <c r="XFC392" s="0"/>
      <c r="XFD392" s="0"/>
    </row>
    <row r="393" s="41" customFormat="true" ht="15" hidden="false" customHeight="false" outlineLevel="0" collapsed="false">
      <c r="A393" s="76" t="s">
        <v>755</v>
      </c>
      <c r="B393" s="78" t="s">
        <v>756</v>
      </c>
      <c r="C393" s="58"/>
      <c r="D393" s="59"/>
      <c r="E393" s="60"/>
      <c r="F393" s="61"/>
      <c r="G393" s="62"/>
      <c r="H393" s="63"/>
      <c r="I393" s="79"/>
      <c r="J393" s="62"/>
      <c r="K393" s="63"/>
      <c r="L393" s="65"/>
      <c r="M393" s="65"/>
      <c r="N393" s="66"/>
      <c r="O393" s="40"/>
      <c r="P393" s="1"/>
      <c r="XFA393" s="0"/>
      <c r="XFB393" s="0"/>
      <c r="XFC393" s="0"/>
      <c r="XFD393" s="0"/>
    </row>
    <row r="394" s="41" customFormat="true" ht="23.85" hidden="false" customHeight="false" outlineLevel="0" collapsed="false">
      <c r="A394" s="32" t="s">
        <v>757</v>
      </c>
      <c r="B394" s="33" t="s">
        <v>758</v>
      </c>
      <c r="C394" s="34" t="s">
        <v>57</v>
      </c>
      <c r="D394" s="35" t="n">
        <v>24</v>
      </c>
      <c r="E394" s="36" t="n">
        <v>232.83306</v>
      </c>
      <c r="F394" s="68" t="n">
        <v>0</v>
      </c>
      <c r="G394" s="69" t="n">
        <f aca="false">F394*E394</f>
        <v>0</v>
      </c>
      <c r="H394" s="70" t="n">
        <f aca="false">F394/D394</f>
        <v>0</v>
      </c>
      <c r="I394" s="80"/>
      <c r="J394" s="71" t="n">
        <f aca="false">I394*E394</f>
        <v>0</v>
      </c>
      <c r="K394" s="70" t="n">
        <f aca="false">I394/D394</f>
        <v>0</v>
      </c>
      <c r="L394" s="72" t="n">
        <f aca="false">F394+I394</f>
        <v>0</v>
      </c>
      <c r="M394" s="73" t="n">
        <f aca="false">G394+J394</f>
        <v>0</v>
      </c>
      <c r="N394" s="74" t="n">
        <f aca="false">H394+K394</f>
        <v>0</v>
      </c>
      <c r="O394" s="40"/>
      <c r="P394" s="1"/>
      <c r="XFA394" s="0"/>
      <c r="XFB394" s="0"/>
      <c r="XFC394" s="0"/>
      <c r="XFD394" s="0"/>
    </row>
    <row r="395" s="41" customFormat="true" ht="46.25" hidden="false" customHeight="false" outlineLevel="0" collapsed="false">
      <c r="A395" s="32" t="s">
        <v>759</v>
      </c>
      <c r="B395" s="33" t="s">
        <v>760</v>
      </c>
      <c r="C395" s="34" t="s">
        <v>57</v>
      </c>
      <c r="D395" s="35" t="n">
        <v>5</v>
      </c>
      <c r="E395" s="36" t="n">
        <v>324.44475</v>
      </c>
      <c r="F395" s="68" t="n">
        <v>0</v>
      </c>
      <c r="G395" s="69" t="n">
        <f aca="false">F395*E395</f>
        <v>0</v>
      </c>
      <c r="H395" s="70" t="n">
        <f aca="false">F395/D395</f>
        <v>0</v>
      </c>
      <c r="I395" s="80"/>
      <c r="J395" s="71" t="n">
        <f aca="false">I395*E395</f>
        <v>0</v>
      </c>
      <c r="K395" s="70" t="n">
        <f aca="false">I395/D395</f>
        <v>0</v>
      </c>
      <c r="L395" s="72" t="n">
        <f aca="false">F395+I395</f>
        <v>0</v>
      </c>
      <c r="M395" s="73" t="n">
        <f aca="false">G395+J395</f>
        <v>0</v>
      </c>
      <c r="N395" s="74" t="n">
        <f aca="false">H395+K395</f>
        <v>0</v>
      </c>
      <c r="O395" s="40"/>
      <c r="P395" s="1"/>
      <c r="XFA395" s="0"/>
      <c r="XFB395" s="0"/>
      <c r="XFC395" s="0"/>
      <c r="XFD395" s="0"/>
    </row>
    <row r="396" s="41" customFormat="true" ht="35.05" hidden="false" customHeight="false" outlineLevel="0" collapsed="false">
      <c r="A396" s="32" t="s">
        <v>761</v>
      </c>
      <c r="B396" s="33" t="s">
        <v>762</v>
      </c>
      <c r="C396" s="34" t="s">
        <v>57</v>
      </c>
      <c r="D396" s="35" t="n">
        <v>7</v>
      </c>
      <c r="E396" s="36" t="n">
        <v>243.496584</v>
      </c>
      <c r="F396" s="68" t="n">
        <v>0</v>
      </c>
      <c r="G396" s="69" t="n">
        <f aca="false">F396*E396</f>
        <v>0</v>
      </c>
      <c r="H396" s="70" t="n">
        <f aca="false">F396/D396</f>
        <v>0</v>
      </c>
      <c r="I396" s="80"/>
      <c r="J396" s="71" t="n">
        <f aca="false">I396*E396</f>
        <v>0</v>
      </c>
      <c r="K396" s="70" t="n">
        <f aca="false">I396/D396</f>
        <v>0</v>
      </c>
      <c r="L396" s="72" t="n">
        <f aca="false">F396+I396</f>
        <v>0</v>
      </c>
      <c r="M396" s="73" t="n">
        <f aca="false">G396+J396</f>
        <v>0</v>
      </c>
      <c r="N396" s="74" t="n">
        <f aca="false">H396+K396</f>
        <v>0</v>
      </c>
      <c r="O396" s="40"/>
      <c r="P396" s="1"/>
      <c r="XFA396" s="0"/>
      <c r="XFB396" s="0"/>
      <c r="XFC396" s="0"/>
      <c r="XFD396" s="0"/>
    </row>
    <row r="397" s="41" customFormat="true" ht="35.05" hidden="false" customHeight="false" outlineLevel="0" collapsed="false">
      <c r="A397" s="32" t="s">
        <v>763</v>
      </c>
      <c r="B397" s="33" t="s">
        <v>764</v>
      </c>
      <c r="C397" s="34" t="s">
        <v>57</v>
      </c>
      <c r="D397" s="35" t="n">
        <v>3</v>
      </c>
      <c r="E397" s="36" t="n">
        <v>642.266352</v>
      </c>
      <c r="F397" s="68" t="n">
        <v>0</v>
      </c>
      <c r="G397" s="69" t="n">
        <f aca="false">F397*E397</f>
        <v>0</v>
      </c>
      <c r="H397" s="70" t="n">
        <f aca="false">F397/D397</f>
        <v>0</v>
      </c>
      <c r="I397" s="80"/>
      <c r="J397" s="71" t="n">
        <f aca="false">I397*E397</f>
        <v>0</v>
      </c>
      <c r="K397" s="70" t="n">
        <f aca="false">I397/D397</f>
        <v>0</v>
      </c>
      <c r="L397" s="72" t="n">
        <f aca="false">F397+I397</f>
        <v>0</v>
      </c>
      <c r="M397" s="73" t="n">
        <f aca="false">G397+J397</f>
        <v>0</v>
      </c>
      <c r="N397" s="74" t="n">
        <f aca="false">H397+K397</f>
        <v>0</v>
      </c>
      <c r="O397" s="40"/>
      <c r="P397" s="1"/>
      <c r="XFA397" s="0"/>
      <c r="XFB397" s="0"/>
      <c r="XFC397" s="0"/>
      <c r="XFD397" s="0"/>
    </row>
    <row r="398" s="41" customFormat="true" ht="23.85" hidden="false" customHeight="false" outlineLevel="0" collapsed="false">
      <c r="A398" s="32" t="s">
        <v>765</v>
      </c>
      <c r="B398" s="33" t="s">
        <v>766</v>
      </c>
      <c r="C398" s="34" t="s">
        <v>93</v>
      </c>
      <c r="D398" s="35" t="n">
        <v>1</v>
      </c>
      <c r="E398" s="36" t="n">
        <v>7467.164646</v>
      </c>
      <c r="F398" s="68" t="n">
        <v>0</v>
      </c>
      <c r="G398" s="69" t="n">
        <f aca="false">F398*E398</f>
        <v>0</v>
      </c>
      <c r="H398" s="70" t="n">
        <f aca="false">F398/D398</f>
        <v>0</v>
      </c>
      <c r="I398" s="80"/>
      <c r="J398" s="71" t="n">
        <f aca="false">I398*E398</f>
        <v>0</v>
      </c>
      <c r="K398" s="70" t="n">
        <f aca="false">I398/D398</f>
        <v>0</v>
      </c>
      <c r="L398" s="72" t="n">
        <f aca="false">F398+I398</f>
        <v>0</v>
      </c>
      <c r="M398" s="73" t="n">
        <f aca="false">G398+J398</f>
        <v>0</v>
      </c>
      <c r="N398" s="74" t="n">
        <f aca="false">H398+K398</f>
        <v>0</v>
      </c>
      <c r="O398" s="40"/>
      <c r="P398" s="1"/>
      <c r="XFA398" s="0"/>
      <c r="XFB398" s="0"/>
      <c r="XFC398" s="0"/>
      <c r="XFD398" s="0"/>
    </row>
    <row r="399" s="41" customFormat="true" ht="35.05" hidden="false" customHeight="false" outlineLevel="0" collapsed="false">
      <c r="A399" s="32" t="s">
        <v>767</v>
      </c>
      <c r="B399" s="33" t="s">
        <v>768</v>
      </c>
      <c r="C399" s="34" t="s">
        <v>57</v>
      </c>
      <c r="D399" s="35" t="n">
        <v>1</v>
      </c>
      <c r="E399" s="36" t="n">
        <v>787.93725</v>
      </c>
      <c r="F399" s="68" t="n">
        <v>0</v>
      </c>
      <c r="G399" s="69" t="n">
        <f aca="false">F399*E399</f>
        <v>0</v>
      </c>
      <c r="H399" s="70" t="n">
        <f aca="false">F399/D399</f>
        <v>0</v>
      </c>
      <c r="I399" s="80"/>
      <c r="J399" s="71" t="n">
        <f aca="false">I399*E399</f>
        <v>0</v>
      </c>
      <c r="K399" s="70" t="n">
        <f aca="false">I399/D399</f>
        <v>0</v>
      </c>
      <c r="L399" s="72" t="n">
        <f aca="false">F399+I399</f>
        <v>0</v>
      </c>
      <c r="M399" s="73" t="n">
        <f aca="false">G399+J399</f>
        <v>0</v>
      </c>
      <c r="N399" s="74" t="n">
        <f aca="false">H399+K399</f>
        <v>0</v>
      </c>
      <c r="O399" s="40"/>
      <c r="P399" s="1"/>
      <c r="XFA399" s="0"/>
      <c r="XFB399" s="0"/>
      <c r="XFC399" s="0"/>
      <c r="XFD399" s="0"/>
    </row>
    <row r="400" s="41" customFormat="true" ht="35.05" hidden="false" customHeight="false" outlineLevel="0" collapsed="false">
      <c r="A400" s="32" t="s">
        <v>769</v>
      </c>
      <c r="B400" s="33" t="s">
        <v>770</v>
      </c>
      <c r="C400" s="34" t="s">
        <v>57</v>
      </c>
      <c r="D400" s="35" t="n">
        <v>4</v>
      </c>
      <c r="E400" s="36" t="n">
        <v>2340.937596</v>
      </c>
      <c r="F400" s="68" t="n">
        <v>0</v>
      </c>
      <c r="G400" s="69" t="n">
        <f aca="false">F400*E400</f>
        <v>0</v>
      </c>
      <c r="H400" s="70" t="n">
        <f aca="false">F400/D400</f>
        <v>0</v>
      </c>
      <c r="I400" s="80"/>
      <c r="J400" s="71" t="n">
        <f aca="false">I400*E400</f>
        <v>0</v>
      </c>
      <c r="K400" s="70" t="n">
        <f aca="false">I400/D400</f>
        <v>0</v>
      </c>
      <c r="L400" s="72" t="n">
        <f aca="false">F400+I400</f>
        <v>0</v>
      </c>
      <c r="M400" s="73" t="n">
        <f aca="false">G400+J400</f>
        <v>0</v>
      </c>
      <c r="N400" s="74" t="n">
        <f aca="false">H400+K400</f>
        <v>0</v>
      </c>
      <c r="O400" s="40"/>
      <c r="P400" s="1"/>
      <c r="XFA400" s="0"/>
      <c r="XFB400" s="0"/>
      <c r="XFC400" s="0"/>
      <c r="XFD400" s="0"/>
    </row>
    <row r="401" s="41" customFormat="true" ht="13.8" hidden="false" customHeight="false" outlineLevel="0" collapsed="false">
      <c r="A401" s="32" t="s">
        <v>771</v>
      </c>
      <c r="B401" s="33" t="s">
        <v>772</v>
      </c>
      <c r="C401" s="34" t="s">
        <v>93</v>
      </c>
      <c r="D401" s="35" t="n">
        <v>2</v>
      </c>
      <c r="E401" s="36" t="n">
        <v>312.68163</v>
      </c>
      <c r="F401" s="68" t="n">
        <v>0</v>
      </c>
      <c r="G401" s="69" t="n">
        <f aca="false">F401*E401</f>
        <v>0</v>
      </c>
      <c r="H401" s="70" t="n">
        <f aca="false">F401/D401</f>
        <v>0</v>
      </c>
      <c r="I401" s="80"/>
      <c r="J401" s="71" t="n">
        <f aca="false">I401*E401</f>
        <v>0</v>
      </c>
      <c r="K401" s="70" t="n">
        <f aca="false">I401/D401</f>
        <v>0</v>
      </c>
      <c r="L401" s="72" t="n">
        <f aca="false">F401+I401</f>
        <v>0</v>
      </c>
      <c r="M401" s="73" t="n">
        <f aca="false">G401+J401</f>
        <v>0</v>
      </c>
      <c r="N401" s="74" t="n">
        <f aca="false">H401+K401</f>
        <v>0</v>
      </c>
      <c r="O401" s="40"/>
      <c r="P401" s="1"/>
      <c r="XFA401" s="0"/>
      <c r="XFB401" s="0"/>
      <c r="XFC401" s="0"/>
      <c r="XFD401" s="0"/>
    </row>
    <row r="402" s="41" customFormat="true" ht="23.85" hidden="false" customHeight="false" outlineLevel="0" collapsed="false">
      <c r="A402" s="32" t="s">
        <v>773</v>
      </c>
      <c r="B402" s="33" t="s">
        <v>774</v>
      </c>
      <c r="C402" s="34" t="s">
        <v>46</v>
      </c>
      <c r="D402" s="35" t="n">
        <v>81.38</v>
      </c>
      <c r="E402" s="36" t="n">
        <v>157.766454</v>
      </c>
      <c r="F402" s="68" t="n">
        <v>0</v>
      </c>
      <c r="G402" s="69" t="n">
        <f aca="false">F402*E402</f>
        <v>0</v>
      </c>
      <c r="H402" s="70" t="n">
        <f aca="false">F402/D402</f>
        <v>0</v>
      </c>
      <c r="I402" s="80"/>
      <c r="J402" s="71" t="n">
        <f aca="false">I402*E402</f>
        <v>0</v>
      </c>
      <c r="K402" s="70" t="n">
        <f aca="false">I402/D402</f>
        <v>0</v>
      </c>
      <c r="L402" s="72" t="n">
        <f aca="false">F402+I402</f>
        <v>0</v>
      </c>
      <c r="M402" s="73" t="n">
        <f aca="false">G402+J402</f>
        <v>0</v>
      </c>
      <c r="N402" s="74" t="n">
        <f aca="false">H402+K402</f>
        <v>0</v>
      </c>
      <c r="O402" s="40"/>
      <c r="P402" s="1"/>
      <c r="XFA402" s="0"/>
      <c r="XFB402" s="0"/>
      <c r="XFC402" s="0"/>
      <c r="XFD402" s="0"/>
    </row>
    <row r="403" s="41" customFormat="true" ht="46.25" hidden="false" customHeight="false" outlineLevel="0" collapsed="false">
      <c r="A403" s="32" t="s">
        <v>775</v>
      </c>
      <c r="B403" s="33" t="s">
        <v>776</v>
      </c>
      <c r="C403" s="34" t="s">
        <v>93</v>
      </c>
      <c r="D403" s="35" t="n">
        <v>20</v>
      </c>
      <c r="E403" s="36" t="n">
        <v>7.0323</v>
      </c>
      <c r="F403" s="68" t="n">
        <v>0</v>
      </c>
      <c r="G403" s="69" t="n">
        <f aca="false">F403*E403</f>
        <v>0</v>
      </c>
      <c r="H403" s="70" t="n">
        <f aca="false">F403/D403</f>
        <v>0</v>
      </c>
      <c r="I403" s="80"/>
      <c r="J403" s="71" t="n">
        <f aca="false">I403*E403</f>
        <v>0</v>
      </c>
      <c r="K403" s="70" t="n">
        <f aca="false">I403/D403</f>
        <v>0</v>
      </c>
      <c r="L403" s="72" t="n">
        <f aca="false">F403+I403</f>
        <v>0</v>
      </c>
      <c r="M403" s="73" t="n">
        <f aca="false">G403+J403</f>
        <v>0</v>
      </c>
      <c r="N403" s="74" t="n">
        <f aca="false">H403+K403</f>
        <v>0</v>
      </c>
      <c r="O403" s="40"/>
      <c r="P403" s="1"/>
      <c r="XFA403" s="0"/>
      <c r="XFB403" s="0"/>
      <c r="XFC403" s="0"/>
      <c r="XFD403" s="0"/>
    </row>
    <row r="404" s="41" customFormat="true" ht="13.8" hidden="false" customHeight="false" outlineLevel="0" collapsed="false">
      <c r="A404" s="32" t="s">
        <v>777</v>
      </c>
      <c r="B404" s="33" t="s">
        <v>778</v>
      </c>
      <c r="C404" s="34" t="s">
        <v>57</v>
      </c>
      <c r="D404" s="35" t="n">
        <v>15</v>
      </c>
      <c r="E404" s="36" t="n">
        <v>91.304826</v>
      </c>
      <c r="F404" s="68" t="n">
        <v>0</v>
      </c>
      <c r="G404" s="69" t="n">
        <f aca="false">F404*E404</f>
        <v>0</v>
      </c>
      <c r="H404" s="70" t="n">
        <f aca="false">F404/D404</f>
        <v>0</v>
      </c>
      <c r="I404" s="80"/>
      <c r="J404" s="71" t="n">
        <f aca="false">I404*E404</f>
        <v>0</v>
      </c>
      <c r="K404" s="70" t="n">
        <f aca="false">I404/D404</f>
        <v>0</v>
      </c>
      <c r="L404" s="72" t="n">
        <f aca="false">F404+I404</f>
        <v>0</v>
      </c>
      <c r="M404" s="73" t="n">
        <f aca="false">G404+J404</f>
        <v>0</v>
      </c>
      <c r="N404" s="74" t="n">
        <f aca="false">H404+K404</f>
        <v>0</v>
      </c>
      <c r="O404" s="40"/>
      <c r="P404" s="1"/>
      <c r="XFA404" s="0"/>
      <c r="XFB404" s="0"/>
      <c r="XFC404" s="0"/>
      <c r="XFD404" s="0"/>
    </row>
    <row r="405" s="41" customFormat="true" ht="13.8" hidden="false" customHeight="false" outlineLevel="0" collapsed="false">
      <c r="A405" s="32" t="s">
        <v>779</v>
      </c>
      <c r="B405" s="33" t="s">
        <v>780</v>
      </c>
      <c r="C405" s="34" t="s">
        <v>57</v>
      </c>
      <c r="D405" s="35" t="n">
        <v>8</v>
      </c>
      <c r="E405" s="36" t="n">
        <v>117.24762</v>
      </c>
      <c r="F405" s="68" t="n">
        <v>0</v>
      </c>
      <c r="G405" s="69" t="n">
        <f aca="false">F405*E405</f>
        <v>0</v>
      </c>
      <c r="H405" s="70" t="n">
        <f aca="false">F405/D405</f>
        <v>0</v>
      </c>
      <c r="I405" s="80"/>
      <c r="J405" s="71" t="n">
        <f aca="false">I405*E405</f>
        <v>0</v>
      </c>
      <c r="K405" s="70" t="n">
        <f aca="false">I405/D405</f>
        <v>0</v>
      </c>
      <c r="L405" s="72" t="n">
        <f aca="false">F405+I405</f>
        <v>0</v>
      </c>
      <c r="M405" s="73" t="n">
        <f aca="false">G405+J405</f>
        <v>0</v>
      </c>
      <c r="N405" s="74" t="n">
        <f aca="false">H405+K405</f>
        <v>0</v>
      </c>
      <c r="O405" s="40"/>
      <c r="P405" s="1"/>
      <c r="XFA405" s="0"/>
      <c r="XFB405" s="0"/>
      <c r="XFC405" s="0"/>
      <c r="XFD405" s="0"/>
    </row>
    <row r="406" s="41" customFormat="true" ht="13.8" hidden="false" customHeight="false" outlineLevel="0" collapsed="false">
      <c r="A406" s="32" t="s">
        <v>781</v>
      </c>
      <c r="B406" s="33" t="s">
        <v>782</v>
      </c>
      <c r="C406" s="34" t="s">
        <v>57</v>
      </c>
      <c r="D406" s="35" t="n">
        <v>1</v>
      </c>
      <c r="E406" s="36" t="n">
        <v>548.250894</v>
      </c>
      <c r="F406" s="68" t="n">
        <v>0</v>
      </c>
      <c r="G406" s="69" t="n">
        <f aca="false">F406*E406</f>
        <v>0</v>
      </c>
      <c r="H406" s="70" t="n">
        <f aca="false">F406/D406</f>
        <v>0</v>
      </c>
      <c r="I406" s="80"/>
      <c r="J406" s="71" t="n">
        <f aca="false">I406*E406</f>
        <v>0</v>
      </c>
      <c r="K406" s="70" t="n">
        <f aca="false">I406/D406</f>
        <v>0</v>
      </c>
      <c r="L406" s="72" t="n">
        <f aca="false">F406+I406</f>
        <v>0</v>
      </c>
      <c r="M406" s="73" t="n">
        <f aca="false">G406+J406</f>
        <v>0</v>
      </c>
      <c r="N406" s="74" t="n">
        <f aca="false">H406+K406</f>
        <v>0</v>
      </c>
      <c r="O406" s="40"/>
      <c r="P406" s="1"/>
      <c r="XFA406" s="0"/>
      <c r="XFB406" s="0"/>
      <c r="XFC406" s="0"/>
      <c r="XFD406" s="0"/>
    </row>
    <row r="407" s="41" customFormat="true" ht="13.8" hidden="false" customHeight="false" outlineLevel="0" collapsed="false">
      <c r="A407" s="32" t="s">
        <v>783</v>
      </c>
      <c r="B407" s="33" t="s">
        <v>784</v>
      </c>
      <c r="C407" s="34" t="s">
        <v>57</v>
      </c>
      <c r="D407" s="35" t="n">
        <v>1</v>
      </c>
      <c r="E407" s="36" t="n">
        <v>360.219978</v>
      </c>
      <c r="F407" s="68" t="n">
        <v>0</v>
      </c>
      <c r="G407" s="69" t="n">
        <f aca="false">F407*E407</f>
        <v>0</v>
      </c>
      <c r="H407" s="70" t="n">
        <f aca="false">F407/D407</f>
        <v>0</v>
      </c>
      <c r="I407" s="80"/>
      <c r="J407" s="71" t="n">
        <f aca="false">I407*E407</f>
        <v>0</v>
      </c>
      <c r="K407" s="70" t="n">
        <f aca="false">I407/D407</f>
        <v>0</v>
      </c>
      <c r="L407" s="72" t="n">
        <f aca="false">F407+I407</f>
        <v>0</v>
      </c>
      <c r="M407" s="73" t="n">
        <f aca="false">G407+J407</f>
        <v>0</v>
      </c>
      <c r="N407" s="74" t="n">
        <f aca="false">H407+K407</f>
        <v>0</v>
      </c>
      <c r="O407" s="40"/>
      <c r="P407" s="1"/>
      <c r="XFA407" s="0"/>
      <c r="XFB407" s="0"/>
      <c r="XFC407" s="0"/>
      <c r="XFD407" s="0"/>
    </row>
    <row r="408" s="41" customFormat="true" ht="13.8" hidden="false" customHeight="false" outlineLevel="0" collapsed="false">
      <c r="A408" s="32" t="s">
        <v>785</v>
      </c>
      <c r="B408" s="33" t="s">
        <v>786</v>
      </c>
      <c r="C408" s="34" t="s">
        <v>57</v>
      </c>
      <c r="D408" s="35" t="n">
        <v>6</v>
      </c>
      <c r="E408" s="36" t="n">
        <v>426.336384</v>
      </c>
      <c r="F408" s="68" t="n">
        <v>0</v>
      </c>
      <c r="G408" s="69" t="n">
        <f aca="false">F408*E408</f>
        <v>0</v>
      </c>
      <c r="H408" s="70" t="n">
        <f aca="false">F408/D408</f>
        <v>0</v>
      </c>
      <c r="I408" s="80"/>
      <c r="J408" s="71" t="n">
        <f aca="false">I408*E408</f>
        <v>0</v>
      </c>
      <c r="K408" s="70" t="n">
        <f aca="false">I408/D408</f>
        <v>0</v>
      </c>
      <c r="L408" s="72" t="n">
        <f aca="false">F408+I408</f>
        <v>0</v>
      </c>
      <c r="M408" s="73" t="n">
        <f aca="false">G408+J408</f>
        <v>0</v>
      </c>
      <c r="N408" s="74" t="n">
        <f aca="false">H408+K408</f>
        <v>0</v>
      </c>
      <c r="O408" s="40"/>
      <c r="P408" s="1"/>
      <c r="XFA408" s="0"/>
      <c r="XFB408" s="0"/>
      <c r="XFC408" s="0"/>
      <c r="XFD408" s="0"/>
    </row>
    <row r="409" s="41" customFormat="true" ht="35.05" hidden="false" customHeight="false" outlineLevel="0" collapsed="false">
      <c r="A409" s="32" t="s">
        <v>787</v>
      </c>
      <c r="B409" s="33" t="s">
        <v>788</v>
      </c>
      <c r="C409" s="34" t="s">
        <v>93</v>
      </c>
      <c r="D409" s="35" t="n">
        <v>2</v>
      </c>
      <c r="E409" s="36" t="n">
        <v>64.288008</v>
      </c>
      <c r="F409" s="68" t="n">
        <v>0</v>
      </c>
      <c r="G409" s="69" t="n">
        <f aca="false">F409*E409</f>
        <v>0</v>
      </c>
      <c r="H409" s="70" t="n">
        <f aca="false">F409/D409</f>
        <v>0</v>
      </c>
      <c r="I409" s="80"/>
      <c r="J409" s="71" t="n">
        <f aca="false">I409*E409</f>
        <v>0</v>
      </c>
      <c r="K409" s="70" t="n">
        <f aca="false">I409/D409</f>
        <v>0</v>
      </c>
      <c r="L409" s="72" t="n">
        <f aca="false">F409+I409</f>
        <v>0</v>
      </c>
      <c r="M409" s="73" t="n">
        <f aca="false">G409+J409</f>
        <v>0</v>
      </c>
      <c r="N409" s="74" t="n">
        <f aca="false">H409+K409</f>
        <v>0</v>
      </c>
      <c r="O409" s="40"/>
      <c r="P409" s="1"/>
      <c r="XFA409" s="0"/>
      <c r="XFB409" s="0"/>
      <c r="XFC409" s="0"/>
      <c r="XFD409" s="0"/>
    </row>
    <row r="410" s="41" customFormat="true" ht="23.85" hidden="false" customHeight="false" outlineLevel="0" collapsed="false">
      <c r="A410" s="32" t="s">
        <v>789</v>
      </c>
      <c r="B410" s="33" t="s">
        <v>790</v>
      </c>
      <c r="C410" s="34" t="s">
        <v>93</v>
      </c>
      <c r="D410" s="35" t="n">
        <v>1</v>
      </c>
      <c r="E410" s="36" t="n">
        <v>5880.77945</v>
      </c>
      <c r="F410" s="68" t="n">
        <v>0</v>
      </c>
      <c r="G410" s="69" t="n">
        <f aca="false">F410*E410</f>
        <v>0</v>
      </c>
      <c r="H410" s="70" t="n">
        <f aca="false">F410/D410</f>
        <v>0</v>
      </c>
      <c r="I410" s="80"/>
      <c r="J410" s="71" t="n">
        <f aca="false">I410*E410</f>
        <v>0</v>
      </c>
      <c r="K410" s="70" t="n">
        <f aca="false">I410/D410</f>
        <v>0</v>
      </c>
      <c r="L410" s="72" t="n">
        <f aca="false">F410+I410</f>
        <v>0</v>
      </c>
      <c r="M410" s="73" t="n">
        <f aca="false">G410+J410</f>
        <v>0</v>
      </c>
      <c r="N410" s="74" t="n">
        <f aca="false">H410+K410</f>
        <v>0</v>
      </c>
      <c r="O410" s="40"/>
      <c r="P410" s="1"/>
      <c r="XFA410" s="0"/>
      <c r="XFB410" s="0"/>
      <c r="XFC410" s="0"/>
      <c r="XFD410" s="0"/>
    </row>
    <row r="411" s="41" customFormat="true" ht="23.85" hidden="false" customHeight="false" outlineLevel="0" collapsed="false">
      <c r="A411" s="32" t="s">
        <v>791</v>
      </c>
      <c r="B411" s="33" t="s">
        <v>792</v>
      </c>
      <c r="C411" s="34" t="s">
        <v>57</v>
      </c>
      <c r="D411" s="35" t="n">
        <v>1</v>
      </c>
      <c r="E411" s="36" t="n">
        <v>134.355288</v>
      </c>
      <c r="F411" s="68" t="n">
        <v>0</v>
      </c>
      <c r="G411" s="69" t="n">
        <f aca="false">F411*E411</f>
        <v>0</v>
      </c>
      <c r="H411" s="70" t="n">
        <f aca="false">F411/D411</f>
        <v>0</v>
      </c>
      <c r="I411" s="80"/>
      <c r="J411" s="71" t="n">
        <f aca="false">I411*E411</f>
        <v>0</v>
      </c>
      <c r="K411" s="70" t="n">
        <f aca="false">I411/D411</f>
        <v>0</v>
      </c>
      <c r="L411" s="72" t="n">
        <f aca="false">F411+I411</f>
        <v>0</v>
      </c>
      <c r="M411" s="73" t="n">
        <f aca="false">G411+J411</f>
        <v>0</v>
      </c>
      <c r="N411" s="74" t="n">
        <f aca="false">H411+K411</f>
        <v>0</v>
      </c>
      <c r="O411" s="40"/>
      <c r="P411" s="1"/>
      <c r="XFA411" s="0"/>
      <c r="XFB411" s="0"/>
      <c r="XFC411" s="0"/>
      <c r="XFD411" s="0"/>
    </row>
    <row r="412" s="41" customFormat="true" ht="35.05" hidden="false" customHeight="false" outlineLevel="0" collapsed="false">
      <c r="A412" s="32" t="s">
        <v>793</v>
      </c>
      <c r="B412" s="33" t="s">
        <v>794</v>
      </c>
      <c r="C412" s="34" t="s">
        <v>57</v>
      </c>
      <c r="D412" s="35" t="n">
        <v>1</v>
      </c>
      <c r="E412" s="36" t="n">
        <v>109.934028</v>
      </c>
      <c r="F412" s="68" t="n">
        <v>0</v>
      </c>
      <c r="G412" s="69" t="n">
        <f aca="false">F412*E412</f>
        <v>0</v>
      </c>
      <c r="H412" s="70" t="n">
        <f aca="false">F412/D412</f>
        <v>0</v>
      </c>
      <c r="I412" s="80"/>
      <c r="J412" s="71" t="n">
        <f aca="false">I412*E412</f>
        <v>0</v>
      </c>
      <c r="K412" s="70" t="n">
        <f aca="false">I412/D412</f>
        <v>0</v>
      </c>
      <c r="L412" s="72" t="n">
        <f aca="false">F412+I412</f>
        <v>0</v>
      </c>
      <c r="M412" s="73" t="n">
        <f aca="false">G412+J412</f>
        <v>0</v>
      </c>
      <c r="N412" s="74" t="n">
        <f aca="false">H412+K412</f>
        <v>0</v>
      </c>
      <c r="O412" s="40"/>
      <c r="P412" s="1"/>
      <c r="XFA412" s="0"/>
      <c r="XFB412" s="0"/>
      <c r="XFC412" s="0"/>
      <c r="XFD412" s="0"/>
    </row>
    <row r="413" s="41" customFormat="true" ht="13.8" hidden="false" customHeight="false" outlineLevel="0" collapsed="false">
      <c r="A413" s="32" t="s">
        <v>795</v>
      </c>
      <c r="B413" s="33" t="s">
        <v>796</v>
      </c>
      <c r="C413" s="34" t="s">
        <v>57</v>
      </c>
      <c r="D413" s="35" t="n">
        <v>1</v>
      </c>
      <c r="E413" s="36" t="n">
        <v>729.339012</v>
      </c>
      <c r="F413" s="68" t="n">
        <v>0</v>
      </c>
      <c r="G413" s="69" t="n">
        <f aca="false">F413*E413</f>
        <v>0</v>
      </c>
      <c r="H413" s="70" t="n">
        <f aca="false">F413/D413</f>
        <v>0</v>
      </c>
      <c r="I413" s="80"/>
      <c r="J413" s="71" t="n">
        <f aca="false">I413*E413</f>
        <v>0</v>
      </c>
      <c r="K413" s="70" t="n">
        <f aca="false">I413/D413</f>
        <v>0</v>
      </c>
      <c r="L413" s="72" t="n">
        <f aca="false">F413+I413</f>
        <v>0</v>
      </c>
      <c r="M413" s="73" t="n">
        <f aca="false">G413+J413</f>
        <v>0</v>
      </c>
      <c r="N413" s="74" t="n">
        <f aca="false">H413+K413</f>
        <v>0</v>
      </c>
      <c r="O413" s="40"/>
      <c r="P413" s="1"/>
      <c r="XFA413" s="0"/>
      <c r="XFB413" s="0"/>
      <c r="XFC413" s="0"/>
      <c r="XFD413" s="0"/>
    </row>
    <row r="414" s="41" customFormat="true" ht="35.05" hidden="false" customHeight="false" outlineLevel="0" collapsed="false">
      <c r="A414" s="32" t="s">
        <v>797</v>
      </c>
      <c r="B414" s="33" t="s">
        <v>798</v>
      </c>
      <c r="C414" s="34" t="s">
        <v>93</v>
      </c>
      <c r="D414" s="35" t="n">
        <v>1</v>
      </c>
      <c r="E414" s="36" t="n">
        <v>104.615052</v>
      </c>
      <c r="F414" s="68" t="n">
        <v>0</v>
      </c>
      <c r="G414" s="69" t="n">
        <f aca="false">F414*E414</f>
        <v>0</v>
      </c>
      <c r="H414" s="70" t="n">
        <f aca="false">F414/D414</f>
        <v>0</v>
      </c>
      <c r="I414" s="80"/>
      <c r="J414" s="71" t="n">
        <f aca="false">I414*E414</f>
        <v>0</v>
      </c>
      <c r="K414" s="70" t="n">
        <f aca="false">I414/D414</f>
        <v>0</v>
      </c>
      <c r="L414" s="72" t="n">
        <f aca="false">F414+I414</f>
        <v>0</v>
      </c>
      <c r="M414" s="73" t="n">
        <f aca="false">G414+J414</f>
        <v>0</v>
      </c>
      <c r="N414" s="74" t="n">
        <f aca="false">H414+K414</f>
        <v>0</v>
      </c>
      <c r="O414" s="40"/>
      <c r="P414" s="1"/>
      <c r="XFA414" s="0"/>
      <c r="XFB414" s="0"/>
      <c r="XFC414" s="0"/>
      <c r="XFD414" s="0"/>
    </row>
    <row r="415" s="41" customFormat="true" ht="35.05" hidden="false" customHeight="false" outlineLevel="0" collapsed="false">
      <c r="A415" s="32" t="s">
        <v>799</v>
      </c>
      <c r="B415" s="33" t="s">
        <v>800</v>
      </c>
      <c r="C415" s="34" t="s">
        <v>93</v>
      </c>
      <c r="D415" s="35" t="n">
        <v>1</v>
      </c>
      <c r="E415" s="36" t="n">
        <v>104.615052</v>
      </c>
      <c r="F415" s="68" t="n">
        <v>0</v>
      </c>
      <c r="G415" s="69" t="n">
        <f aca="false">F415*E415</f>
        <v>0</v>
      </c>
      <c r="H415" s="70" t="n">
        <f aca="false">F415/D415</f>
        <v>0</v>
      </c>
      <c r="I415" s="80"/>
      <c r="J415" s="71" t="n">
        <f aca="false">I415*E415</f>
        <v>0</v>
      </c>
      <c r="K415" s="70" t="n">
        <f aca="false">I415/D415</f>
        <v>0</v>
      </c>
      <c r="L415" s="72" t="n">
        <f aca="false">F415+I415</f>
        <v>0</v>
      </c>
      <c r="M415" s="73" t="n">
        <f aca="false">G415+J415</f>
        <v>0</v>
      </c>
      <c r="N415" s="74" t="n">
        <f aca="false">H415+K415</f>
        <v>0</v>
      </c>
      <c r="O415" s="40"/>
      <c r="P415" s="1"/>
      <c r="XFA415" s="0"/>
      <c r="XFB415" s="0"/>
      <c r="XFC415" s="0"/>
      <c r="XFD415" s="0"/>
    </row>
    <row r="416" s="41" customFormat="true" ht="13.8" hidden="false" customHeight="false" outlineLevel="0" collapsed="false">
      <c r="A416" s="32" t="s">
        <v>801</v>
      </c>
      <c r="B416" s="33" t="s">
        <v>802</v>
      </c>
      <c r="C416" s="34" t="s">
        <v>75</v>
      </c>
      <c r="D416" s="35" t="n">
        <v>9</v>
      </c>
      <c r="E416" s="36" t="n">
        <v>23.692458</v>
      </c>
      <c r="F416" s="68" t="n">
        <v>0</v>
      </c>
      <c r="G416" s="69" t="n">
        <f aca="false">F416*E416</f>
        <v>0</v>
      </c>
      <c r="H416" s="70" t="n">
        <f aca="false">F416/D416</f>
        <v>0</v>
      </c>
      <c r="I416" s="80"/>
      <c r="J416" s="71" t="n">
        <f aca="false">I416*E416</f>
        <v>0</v>
      </c>
      <c r="K416" s="70" t="n">
        <f aca="false">I416/D416</f>
        <v>0</v>
      </c>
      <c r="L416" s="72" t="n">
        <f aca="false">F416+I416</f>
        <v>0</v>
      </c>
      <c r="M416" s="73" t="n">
        <f aca="false">G416+J416</f>
        <v>0</v>
      </c>
      <c r="N416" s="74" t="n">
        <f aca="false">H416+K416</f>
        <v>0</v>
      </c>
      <c r="O416" s="40"/>
      <c r="P416" s="1"/>
      <c r="XFA416" s="0"/>
      <c r="XFB416" s="0"/>
      <c r="XFC416" s="0"/>
      <c r="XFD416" s="0"/>
    </row>
    <row r="417" s="41" customFormat="true" ht="23.85" hidden="false" customHeight="false" outlineLevel="0" collapsed="false">
      <c r="A417" s="32" t="s">
        <v>803</v>
      </c>
      <c r="B417" s="33" t="s">
        <v>804</v>
      </c>
      <c r="C417" s="34" t="s">
        <v>93</v>
      </c>
      <c r="D417" s="35" t="n">
        <v>4</v>
      </c>
      <c r="E417" s="36" t="n">
        <v>17.440104</v>
      </c>
      <c r="F417" s="68" t="n">
        <v>0</v>
      </c>
      <c r="G417" s="69" t="n">
        <f aca="false">F417*E417</f>
        <v>0</v>
      </c>
      <c r="H417" s="70" t="n">
        <f aca="false">F417/D417</f>
        <v>0</v>
      </c>
      <c r="I417" s="80"/>
      <c r="J417" s="71" t="n">
        <f aca="false">I417*E417</f>
        <v>0</v>
      </c>
      <c r="K417" s="70" t="n">
        <f aca="false">I417/D417</f>
        <v>0</v>
      </c>
      <c r="L417" s="72" t="n">
        <f aca="false">F417+I417</f>
        <v>0</v>
      </c>
      <c r="M417" s="73" t="n">
        <f aca="false">G417+J417</f>
        <v>0</v>
      </c>
      <c r="N417" s="74" t="n">
        <f aca="false">H417+K417</f>
        <v>0</v>
      </c>
      <c r="O417" s="40"/>
      <c r="P417" s="1"/>
      <c r="XFA417" s="0"/>
      <c r="XFB417" s="0"/>
      <c r="XFC417" s="0"/>
      <c r="XFD417" s="0"/>
    </row>
    <row r="418" s="41" customFormat="true" ht="23.85" hidden="false" customHeight="false" outlineLevel="0" collapsed="false">
      <c r="A418" s="32" t="s">
        <v>805</v>
      </c>
      <c r="B418" s="33" t="s">
        <v>806</v>
      </c>
      <c r="C418" s="34" t="s">
        <v>93</v>
      </c>
      <c r="D418" s="35" t="n">
        <v>2</v>
      </c>
      <c r="E418" s="36" t="n">
        <v>17.440104</v>
      </c>
      <c r="F418" s="68" t="n">
        <v>0</v>
      </c>
      <c r="G418" s="69" t="n">
        <f aca="false">F418*E418</f>
        <v>0</v>
      </c>
      <c r="H418" s="70" t="n">
        <f aca="false">F418/D418</f>
        <v>0</v>
      </c>
      <c r="I418" s="80"/>
      <c r="J418" s="71" t="n">
        <f aca="false">I418*E418</f>
        <v>0</v>
      </c>
      <c r="K418" s="70" t="n">
        <f aca="false">I418/D418</f>
        <v>0</v>
      </c>
      <c r="L418" s="72" t="n">
        <f aca="false">F418+I418</f>
        <v>0</v>
      </c>
      <c r="M418" s="73" t="n">
        <f aca="false">G418+J418</f>
        <v>0</v>
      </c>
      <c r="N418" s="74" t="n">
        <f aca="false">H418+K418</f>
        <v>0</v>
      </c>
      <c r="O418" s="40"/>
      <c r="P418" s="1"/>
      <c r="XFA418" s="0"/>
      <c r="XFB418" s="0"/>
      <c r="XFC418" s="0"/>
      <c r="XFD418" s="0"/>
    </row>
    <row r="419" s="41" customFormat="true" ht="23.85" hidden="false" customHeight="false" outlineLevel="0" collapsed="false">
      <c r="A419" s="32" t="s">
        <v>807</v>
      </c>
      <c r="B419" s="33" t="s">
        <v>808</v>
      </c>
      <c r="C419" s="34" t="s">
        <v>93</v>
      </c>
      <c r="D419" s="35" t="n">
        <v>8</v>
      </c>
      <c r="E419" s="36" t="n">
        <v>17.440104</v>
      </c>
      <c r="F419" s="68" t="n">
        <v>0</v>
      </c>
      <c r="G419" s="69" t="n">
        <f aca="false">F419*E419</f>
        <v>0</v>
      </c>
      <c r="H419" s="70" t="n">
        <f aca="false">F419/D419</f>
        <v>0</v>
      </c>
      <c r="I419" s="80"/>
      <c r="J419" s="71" t="n">
        <f aca="false">I419*E419</f>
        <v>0</v>
      </c>
      <c r="K419" s="70" t="n">
        <f aca="false">I419/D419</f>
        <v>0</v>
      </c>
      <c r="L419" s="72" t="n">
        <f aca="false">F419+I419</f>
        <v>0</v>
      </c>
      <c r="M419" s="73" t="n">
        <f aca="false">G419+J419</f>
        <v>0</v>
      </c>
      <c r="N419" s="74" t="n">
        <f aca="false">H419+K419</f>
        <v>0</v>
      </c>
      <c r="O419" s="40"/>
      <c r="P419" s="1"/>
      <c r="XFA419" s="0"/>
      <c r="XFB419" s="0"/>
      <c r="XFC419" s="0"/>
      <c r="XFD419" s="0"/>
    </row>
    <row r="420" s="41" customFormat="true" ht="23.85" hidden="false" customHeight="false" outlineLevel="0" collapsed="false">
      <c r="A420" s="32" t="s">
        <v>809</v>
      </c>
      <c r="B420" s="33" t="s">
        <v>810</v>
      </c>
      <c r="C420" s="34" t="s">
        <v>93</v>
      </c>
      <c r="D420" s="35" t="n">
        <v>4</v>
      </c>
      <c r="E420" s="36" t="n">
        <v>17.440104</v>
      </c>
      <c r="F420" s="68" t="n">
        <v>0</v>
      </c>
      <c r="G420" s="69" t="n">
        <f aca="false">F420*E420</f>
        <v>0</v>
      </c>
      <c r="H420" s="70" t="n">
        <f aca="false">F420/D420</f>
        <v>0</v>
      </c>
      <c r="I420" s="80"/>
      <c r="J420" s="71" t="n">
        <f aca="false">I420*E420</f>
        <v>0</v>
      </c>
      <c r="K420" s="70" t="n">
        <f aca="false">I420/D420</f>
        <v>0</v>
      </c>
      <c r="L420" s="72" t="n">
        <f aca="false">F420+I420</f>
        <v>0</v>
      </c>
      <c r="M420" s="73" t="n">
        <f aca="false">G420+J420</f>
        <v>0</v>
      </c>
      <c r="N420" s="74" t="n">
        <f aca="false">H420+K420</f>
        <v>0</v>
      </c>
      <c r="O420" s="40"/>
      <c r="P420" s="1"/>
      <c r="XFA420" s="0"/>
      <c r="XFB420" s="0"/>
      <c r="XFC420" s="0"/>
      <c r="XFD420" s="0"/>
    </row>
    <row r="421" s="41" customFormat="true" ht="23.85" hidden="false" customHeight="false" outlineLevel="0" collapsed="false">
      <c r="A421" s="32" t="s">
        <v>811</v>
      </c>
      <c r="B421" s="33" t="s">
        <v>812</v>
      </c>
      <c r="C421" s="34" t="s">
        <v>93</v>
      </c>
      <c r="D421" s="35" t="n">
        <v>6</v>
      </c>
      <c r="E421" s="36" t="n">
        <v>17.862042</v>
      </c>
      <c r="F421" s="68" t="n">
        <v>0</v>
      </c>
      <c r="G421" s="69" t="n">
        <f aca="false">F421*E421</f>
        <v>0</v>
      </c>
      <c r="H421" s="70" t="n">
        <f aca="false">F421/D421</f>
        <v>0</v>
      </c>
      <c r="I421" s="80"/>
      <c r="J421" s="71" t="n">
        <f aca="false">I421*E421</f>
        <v>0</v>
      </c>
      <c r="K421" s="70" t="n">
        <f aca="false">I421/D421</f>
        <v>0</v>
      </c>
      <c r="L421" s="72" t="n">
        <f aca="false">F421+I421</f>
        <v>0</v>
      </c>
      <c r="M421" s="73" t="n">
        <f aca="false">G421+J421</f>
        <v>0</v>
      </c>
      <c r="N421" s="74" t="n">
        <f aca="false">H421+K421</f>
        <v>0</v>
      </c>
      <c r="O421" s="40"/>
      <c r="P421" s="1"/>
      <c r="XFA421" s="0"/>
      <c r="XFB421" s="0"/>
      <c r="XFC421" s="0"/>
      <c r="XFD421" s="0"/>
    </row>
    <row r="422" s="41" customFormat="true" ht="23.85" hidden="false" customHeight="false" outlineLevel="0" collapsed="false">
      <c r="A422" s="32" t="s">
        <v>813</v>
      </c>
      <c r="B422" s="33" t="s">
        <v>814</v>
      </c>
      <c r="C422" s="34" t="s">
        <v>93</v>
      </c>
      <c r="D422" s="35" t="n">
        <v>3</v>
      </c>
      <c r="E422" s="36" t="n">
        <v>17.862042</v>
      </c>
      <c r="F422" s="68" t="n">
        <v>0</v>
      </c>
      <c r="G422" s="69" t="n">
        <f aca="false">F422*E422</f>
        <v>0</v>
      </c>
      <c r="H422" s="70" t="n">
        <f aca="false">F422/D422</f>
        <v>0</v>
      </c>
      <c r="I422" s="80"/>
      <c r="J422" s="71" t="n">
        <f aca="false">I422*E422</f>
        <v>0</v>
      </c>
      <c r="K422" s="70" t="n">
        <f aca="false">I422/D422</f>
        <v>0</v>
      </c>
      <c r="L422" s="72" t="n">
        <f aca="false">F422+I422</f>
        <v>0</v>
      </c>
      <c r="M422" s="73" t="n">
        <f aca="false">G422+J422</f>
        <v>0</v>
      </c>
      <c r="N422" s="74" t="n">
        <f aca="false">H422+K422</f>
        <v>0</v>
      </c>
      <c r="O422" s="40"/>
      <c r="P422" s="1"/>
      <c r="XFA422" s="0"/>
      <c r="XFB422" s="0"/>
      <c r="XFC422" s="0"/>
      <c r="XFD422" s="0"/>
    </row>
    <row r="423" s="41" customFormat="true" ht="35.05" hidden="false" customHeight="false" outlineLevel="0" collapsed="false">
      <c r="A423" s="32" t="s">
        <v>815</v>
      </c>
      <c r="B423" s="33" t="s">
        <v>816</v>
      </c>
      <c r="C423" s="34" t="s">
        <v>57</v>
      </c>
      <c r="D423" s="35" t="n">
        <v>3</v>
      </c>
      <c r="E423" s="36" t="n">
        <v>21.263118</v>
      </c>
      <c r="F423" s="68" t="n">
        <v>0</v>
      </c>
      <c r="G423" s="69" t="n">
        <f aca="false">F423*E423</f>
        <v>0</v>
      </c>
      <c r="H423" s="70" t="n">
        <f aca="false">F423/D423</f>
        <v>0</v>
      </c>
      <c r="I423" s="80"/>
      <c r="J423" s="71" t="n">
        <f aca="false">I423*E423</f>
        <v>0</v>
      </c>
      <c r="K423" s="70" t="n">
        <f aca="false">I423/D423</f>
        <v>0</v>
      </c>
      <c r="L423" s="72" t="n">
        <f aca="false">F423+I423</f>
        <v>0</v>
      </c>
      <c r="M423" s="73" t="n">
        <f aca="false">G423+J423</f>
        <v>0</v>
      </c>
      <c r="N423" s="74" t="n">
        <f aca="false">H423+K423</f>
        <v>0</v>
      </c>
      <c r="O423" s="40"/>
      <c r="P423" s="1"/>
      <c r="XFA423" s="0"/>
      <c r="XFB423" s="0"/>
      <c r="XFC423" s="0"/>
      <c r="XFD423" s="0"/>
    </row>
    <row r="424" s="41" customFormat="true" ht="23.85" hidden="false" customHeight="false" outlineLevel="0" collapsed="false">
      <c r="A424" s="32" t="s">
        <v>817</v>
      </c>
      <c r="B424" s="33" t="s">
        <v>818</v>
      </c>
      <c r="C424" s="34" t="s">
        <v>93</v>
      </c>
      <c r="D424" s="35" t="n">
        <v>1</v>
      </c>
      <c r="E424" s="36" t="n">
        <v>17.862042</v>
      </c>
      <c r="F424" s="68" t="n">
        <v>0</v>
      </c>
      <c r="G424" s="69" t="n">
        <f aca="false">F424*E424</f>
        <v>0</v>
      </c>
      <c r="H424" s="70" t="n">
        <f aca="false">F424/D424</f>
        <v>0</v>
      </c>
      <c r="I424" s="80"/>
      <c r="J424" s="71" t="n">
        <f aca="false">I424*E424</f>
        <v>0</v>
      </c>
      <c r="K424" s="70" t="n">
        <f aca="false">I424/D424</f>
        <v>0</v>
      </c>
      <c r="L424" s="72" t="n">
        <f aca="false">F424+I424</f>
        <v>0</v>
      </c>
      <c r="M424" s="73" t="n">
        <f aca="false">G424+J424</f>
        <v>0</v>
      </c>
      <c r="N424" s="74" t="n">
        <f aca="false">H424+K424</f>
        <v>0</v>
      </c>
      <c r="O424" s="40"/>
      <c r="P424" s="1"/>
      <c r="XFA424" s="0"/>
      <c r="XFB424" s="0"/>
      <c r="XFC424" s="0"/>
      <c r="XFD424" s="0"/>
    </row>
    <row r="425" s="41" customFormat="true" ht="23.85" hidden="false" customHeight="false" outlineLevel="0" collapsed="false">
      <c r="A425" s="32" t="s">
        <v>819</v>
      </c>
      <c r="B425" s="33" t="s">
        <v>820</v>
      </c>
      <c r="C425" s="34" t="s">
        <v>93</v>
      </c>
      <c r="D425" s="35" t="n">
        <v>1</v>
      </c>
      <c r="E425" s="36" t="n">
        <v>17.862042</v>
      </c>
      <c r="F425" s="68" t="n">
        <v>0</v>
      </c>
      <c r="G425" s="69" t="n">
        <f aca="false">F425*E425</f>
        <v>0</v>
      </c>
      <c r="H425" s="70" t="n">
        <f aca="false">F425/D425</f>
        <v>0</v>
      </c>
      <c r="I425" s="80"/>
      <c r="J425" s="71" t="n">
        <f aca="false">I425*E425</f>
        <v>0</v>
      </c>
      <c r="K425" s="70" t="n">
        <f aca="false">I425/D425</f>
        <v>0</v>
      </c>
      <c r="L425" s="72" t="n">
        <f aca="false">F425+I425</f>
        <v>0</v>
      </c>
      <c r="M425" s="73" t="n">
        <f aca="false">G425+J425</f>
        <v>0</v>
      </c>
      <c r="N425" s="74" t="n">
        <f aca="false">H425+K425</f>
        <v>0</v>
      </c>
      <c r="O425" s="40"/>
      <c r="P425" s="1"/>
      <c r="XFA425" s="0"/>
      <c r="XFB425" s="0"/>
      <c r="XFC425" s="0"/>
      <c r="XFD425" s="0"/>
    </row>
    <row r="426" s="41" customFormat="true" ht="23.85" hidden="false" customHeight="false" outlineLevel="0" collapsed="false">
      <c r="A426" s="32" t="s">
        <v>821</v>
      </c>
      <c r="B426" s="33" t="s">
        <v>822</v>
      </c>
      <c r="C426" s="34" t="s">
        <v>93</v>
      </c>
      <c r="D426" s="35" t="n">
        <v>1</v>
      </c>
      <c r="E426" s="36" t="n">
        <v>17.862042</v>
      </c>
      <c r="F426" s="68" t="n">
        <v>0</v>
      </c>
      <c r="G426" s="69" t="n">
        <f aca="false">F426*E426</f>
        <v>0</v>
      </c>
      <c r="H426" s="70" t="n">
        <f aca="false">F426/D426</f>
        <v>0</v>
      </c>
      <c r="I426" s="80"/>
      <c r="J426" s="71" t="n">
        <f aca="false">I426*E426</f>
        <v>0</v>
      </c>
      <c r="K426" s="70" t="n">
        <f aca="false">I426/D426</f>
        <v>0</v>
      </c>
      <c r="L426" s="72" t="n">
        <f aca="false">F426+I426</f>
        <v>0</v>
      </c>
      <c r="M426" s="73" t="n">
        <f aca="false">G426+J426</f>
        <v>0</v>
      </c>
      <c r="N426" s="74" t="n">
        <f aca="false">H426+K426</f>
        <v>0</v>
      </c>
      <c r="O426" s="40"/>
      <c r="P426" s="1"/>
      <c r="XFA426" s="0"/>
      <c r="XFB426" s="0"/>
      <c r="XFC426" s="0"/>
      <c r="XFD426" s="0"/>
    </row>
    <row r="427" s="41" customFormat="true" ht="23.85" hidden="false" customHeight="false" outlineLevel="0" collapsed="false">
      <c r="A427" s="32" t="s">
        <v>823</v>
      </c>
      <c r="B427" s="33" t="s">
        <v>824</v>
      </c>
      <c r="C427" s="34" t="s">
        <v>93</v>
      </c>
      <c r="D427" s="35" t="n">
        <v>3</v>
      </c>
      <c r="E427" s="36" t="n">
        <v>17.862042</v>
      </c>
      <c r="F427" s="68" t="n">
        <v>0</v>
      </c>
      <c r="G427" s="69" t="n">
        <f aca="false">F427*E427</f>
        <v>0</v>
      </c>
      <c r="H427" s="70" t="n">
        <f aca="false">F427/D427</f>
        <v>0</v>
      </c>
      <c r="I427" s="80"/>
      <c r="J427" s="71" t="n">
        <f aca="false">I427*E427</f>
        <v>0</v>
      </c>
      <c r="K427" s="70" t="n">
        <f aca="false">I427/D427</f>
        <v>0</v>
      </c>
      <c r="L427" s="72" t="n">
        <f aca="false">F427+I427</f>
        <v>0</v>
      </c>
      <c r="M427" s="73" t="n">
        <f aca="false">G427+J427</f>
        <v>0</v>
      </c>
      <c r="N427" s="74" t="n">
        <f aca="false">H427+K427</f>
        <v>0</v>
      </c>
      <c r="O427" s="40"/>
      <c r="P427" s="1"/>
      <c r="XFA427" s="0"/>
      <c r="XFB427" s="0"/>
      <c r="XFC427" s="0"/>
      <c r="XFD427" s="0"/>
    </row>
    <row r="428" s="41" customFormat="true" ht="23.85" hidden="false" customHeight="false" outlineLevel="0" collapsed="false">
      <c r="A428" s="32" t="s">
        <v>825</v>
      </c>
      <c r="B428" s="33" t="s">
        <v>826</v>
      </c>
      <c r="C428" s="34" t="s">
        <v>93</v>
      </c>
      <c r="D428" s="35" t="n">
        <v>6</v>
      </c>
      <c r="E428" s="36" t="n">
        <v>17.414532</v>
      </c>
      <c r="F428" s="68" t="n">
        <v>0</v>
      </c>
      <c r="G428" s="69" t="n">
        <f aca="false">F428*E428</f>
        <v>0</v>
      </c>
      <c r="H428" s="70" t="n">
        <f aca="false">F428/D428</f>
        <v>0</v>
      </c>
      <c r="I428" s="80"/>
      <c r="J428" s="71" t="n">
        <f aca="false">I428*E428</f>
        <v>0</v>
      </c>
      <c r="K428" s="70" t="n">
        <f aca="false">I428/D428</f>
        <v>0</v>
      </c>
      <c r="L428" s="72" t="n">
        <f aca="false">F428+I428</f>
        <v>0</v>
      </c>
      <c r="M428" s="73" t="n">
        <f aca="false">G428+J428</f>
        <v>0</v>
      </c>
      <c r="N428" s="74" t="n">
        <f aca="false">H428+K428</f>
        <v>0</v>
      </c>
      <c r="O428" s="40"/>
      <c r="P428" s="1"/>
      <c r="XFA428" s="0"/>
      <c r="XFB428" s="0"/>
      <c r="XFC428" s="0"/>
      <c r="XFD428" s="0"/>
    </row>
    <row r="429" s="41" customFormat="true" ht="23.85" hidden="false" customHeight="false" outlineLevel="0" collapsed="false">
      <c r="A429" s="32" t="s">
        <v>827</v>
      </c>
      <c r="B429" s="33" t="s">
        <v>828</v>
      </c>
      <c r="C429" s="34" t="s">
        <v>93</v>
      </c>
      <c r="D429" s="35" t="n">
        <v>5</v>
      </c>
      <c r="E429" s="36" t="n">
        <v>76.447494</v>
      </c>
      <c r="F429" s="68" t="n">
        <v>0</v>
      </c>
      <c r="G429" s="69" t="n">
        <f aca="false">F429*E429</f>
        <v>0</v>
      </c>
      <c r="H429" s="70" t="n">
        <f aca="false">F429/D429</f>
        <v>0</v>
      </c>
      <c r="I429" s="80"/>
      <c r="J429" s="71" t="n">
        <f aca="false">I429*E429</f>
        <v>0</v>
      </c>
      <c r="K429" s="70" t="n">
        <f aca="false">I429/D429</f>
        <v>0</v>
      </c>
      <c r="L429" s="72" t="n">
        <f aca="false">F429+I429</f>
        <v>0</v>
      </c>
      <c r="M429" s="73" t="n">
        <f aca="false">G429+J429</f>
        <v>0</v>
      </c>
      <c r="N429" s="74" t="n">
        <f aca="false">H429+K429</f>
        <v>0</v>
      </c>
      <c r="O429" s="40"/>
      <c r="P429" s="1"/>
      <c r="XFA429" s="0"/>
      <c r="XFB429" s="0"/>
      <c r="XFC429" s="0"/>
      <c r="XFD429" s="0"/>
    </row>
    <row r="430" s="41" customFormat="true" ht="23.85" hidden="false" customHeight="false" outlineLevel="0" collapsed="false">
      <c r="A430" s="32" t="s">
        <v>829</v>
      </c>
      <c r="B430" s="33" t="s">
        <v>830</v>
      </c>
      <c r="C430" s="34" t="s">
        <v>93</v>
      </c>
      <c r="D430" s="35" t="n">
        <v>3</v>
      </c>
      <c r="E430" s="36" t="n">
        <v>5.676984</v>
      </c>
      <c r="F430" s="68" t="n">
        <v>0</v>
      </c>
      <c r="G430" s="69" t="n">
        <f aca="false">F430*E430</f>
        <v>0</v>
      </c>
      <c r="H430" s="70" t="n">
        <f aca="false">F430/D430</f>
        <v>0</v>
      </c>
      <c r="I430" s="80"/>
      <c r="J430" s="71" t="n">
        <f aca="false">I430*E430</f>
        <v>0</v>
      </c>
      <c r="K430" s="70" t="n">
        <f aca="false">I430/D430</f>
        <v>0</v>
      </c>
      <c r="L430" s="72" t="n">
        <f aca="false">F430+I430</f>
        <v>0</v>
      </c>
      <c r="M430" s="73" t="n">
        <f aca="false">G430+J430</f>
        <v>0</v>
      </c>
      <c r="N430" s="74" t="n">
        <f aca="false">H430+K430</f>
        <v>0</v>
      </c>
      <c r="O430" s="40"/>
      <c r="P430" s="1"/>
      <c r="XFA430" s="0"/>
      <c r="XFB430" s="0"/>
      <c r="XFC430" s="0"/>
      <c r="XFD430" s="0"/>
    </row>
    <row r="431" s="41" customFormat="true" ht="23.85" hidden="false" customHeight="false" outlineLevel="0" collapsed="false">
      <c r="A431" s="32" t="s">
        <v>831</v>
      </c>
      <c r="B431" s="33" t="s">
        <v>832</v>
      </c>
      <c r="C431" s="34" t="s">
        <v>93</v>
      </c>
      <c r="D431" s="35" t="n">
        <v>2</v>
      </c>
      <c r="E431" s="36" t="n">
        <v>6.482502</v>
      </c>
      <c r="F431" s="68" t="n">
        <v>0</v>
      </c>
      <c r="G431" s="69" t="n">
        <f aca="false">F431*E431</f>
        <v>0</v>
      </c>
      <c r="H431" s="70" t="n">
        <f aca="false">F431/D431</f>
        <v>0</v>
      </c>
      <c r="I431" s="80"/>
      <c r="J431" s="71" t="n">
        <f aca="false">I431*E431</f>
        <v>0</v>
      </c>
      <c r="K431" s="70" t="n">
        <f aca="false">I431/D431</f>
        <v>0</v>
      </c>
      <c r="L431" s="72" t="n">
        <f aca="false">F431+I431</f>
        <v>0</v>
      </c>
      <c r="M431" s="73" t="n">
        <f aca="false">G431+J431</f>
        <v>0</v>
      </c>
      <c r="N431" s="74" t="n">
        <f aca="false">H431+K431</f>
        <v>0</v>
      </c>
      <c r="O431" s="40"/>
      <c r="P431" s="1"/>
      <c r="XFA431" s="0"/>
      <c r="XFB431" s="0"/>
      <c r="XFC431" s="0"/>
      <c r="XFD431" s="0"/>
    </row>
    <row r="432" s="41" customFormat="true" ht="15" hidden="false" customHeight="false" outlineLevel="0" collapsed="false">
      <c r="A432" s="76" t="s">
        <v>833</v>
      </c>
      <c r="B432" s="78" t="s">
        <v>834</v>
      </c>
      <c r="C432" s="58"/>
      <c r="D432" s="59"/>
      <c r="E432" s="60"/>
      <c r="F432" s="61"/>
      <c r="G432" s="62"/>
      <c r="H432" s="63"/>
      <c r="I432" s="79"/>
      <c r="J432" s="62"/>
      <c r="K432" s="63"/>
      <c r="L432" s="65"/>
      <c r="M432" s="65"/>
      <c r="N432" s="66"/>
      <c r="O432" s="40"/>
      <c r="P432" s="1"/>
      <c r="XFA432" s="0"/>
      <c r="XFB432" s="0"/>
      <c r="XFC432" s="0"/>
      <c r="XFD432" s="0"/>
    </row>
    <row r="433" s="41" customFormat="true" ht="13.8" hidden="false" customHeight="false" outlineLevel="0" collapsed="false">
      <c r="A433" s="32" t="s">
        <v>835</v>
      </c>
      <c r="B433" s="33" t="s">
        <v>836</v>
      </c>
      <c r="C433" s="34" t="s">
        <v>46</v>
      </c>
      <c r="D433" s="35" t="n">
        <v>285</v>
      </c>
      <c r="E433" s="36" t="n">
        <v>25.866078</v>
      </c>
      <c r="F433" s="68" t="n">
        <v>0</v>
      </c>
      <c r="G433" s="69" t="n">
        <f aca="false">F433*E433</f>
        <v>0</v>
      </c>
      <c r="H433" s="70" t="n">
        <f aca="false">F433/D433</f>
        <v>0</v>
      </c>
      <c r="I433" s="80"/>
      <c r="J433" s="71" t="n">
        <f aca="false">I433*E433</f>
        <v>0</v>
      </c>
      <c r="K433" s="70" t="n">
        <f aca="false">I433/D433</f>
        <v>0</v>
      </c>
      <c r="L433" s="72" t="n">
        <f aca="false">F433+I433</f>
        <v>0</v>
      </c>
      <c r="M433" s="73" t="n">
        <f aca="false">G433+J433</f>
        <v>0</v>
      </c>
      <c r="N433" s="74" t="n">
        <f aca="false">H433+K433</f>
        <v>0</v>
      </c>
      <c r="O433" s="40"/>
      <c r="P433" s="1"/>
      <c r="XFA433" s="0"/>
      <c r="XFB433" s="0"/>
      <c r="XFC433" s="0"/>
      <c r="XFD433" s="0"/>
    </row>
    <row r="434" s="41" customFormat="true" ht="13.8" hidden="false" customHeight="false" outlineLevel="0" collapsed="false">
      <c r="A434" s="32" t="s">
        <v>837</v>
      </c>
      <c r="B434" s="33" t="s">
        <v>838</v>
      </c>
      <c r="C434" s="34" t="s">
        <v>46</v>
      </c>
      <c r="D434" s="35" t="n">
        <v>270</v>
      </c>
      <c r="E434" s="36" t="n">
        <v>37.181688</v>
      </c>
      <c r="F434" s="68" t="n">
        <v>0</v>
      </c>
      <c r="G434" s="69" t="n">
        <f aca="false">F434*E434</f>
        <v>0</v>
      </c>
      <c r="H434" s="70" t="n">
        <f aca="false">F434/D434</f>
        <v>0</v>
      </c>
      <c r="I434" s="80"/>
      <c r="J434" s="71" t="n">
        <f aca="false">I434*E434</f>
        <v>0</v>
      </c>
      <c r="K434" s="70" t="n">
        <f aca="false">I434/D434</f>
        <v>0</v>
      </c>
      <c r="L434" s="72" t="n">
        <f aca="false">F434+I434</f>
        <v>0</v>
      </c>
      <c r="M434" s="73" t="n">
        <f aca="false">G434+J434</f>
        <v>0</v>
      </c>
      <c r="N434" s="74" t="n">
        <f aca="false">H434+K434</f>
        <v>0</v>
      </c>
      <c r="O434" s="40"/>
      <c r="P434" s="1"/>
      <c r="XFA434" s="0"/>
      <c r="XFB434" s="0"/>
      <c r="XFC434" s="0"/>
      <c r="XFD434" s="0"/>
    </row>
    <row r="435" s="41" customFormat="true" ht="13.8" hidden="false" customHeight="false" outlineLevel="0" collapsed="false">
      <c r="A435" s="32" t="s">
        <v>839</v>
      </c>
      <c r="B435" s="33" t="s">
        <v>840</v>
      </c>
      <c r="C435" s="34" t="s">
        <v>46</v>
      </c>
      <c r="D435" s="35" t="n">
        <v>125</v>
      </c>
      <c r="E435" s="36" t="n">
        <v>43.817622</v>
      </c>
      <c r="F435" s="68" t="n">
        <v>0</v>
      </c>
      <c r="G435" s="69" t="n">
        <f aca="false">F435*E435</f>
        <v>0</v>
      </c>
      <c r="H435" s="70" t="n">
        <f aca="false">F435/D435</f>
        <v>0</v>
      </c>
      <c r="I435" s="80"/>
      <c r="J435" s="71" t="n">
        <f aca="false">I435*E435</f>
        <v>0</v>
      </c>
      <c r="K435" s="70" t="n">
        <f aca="false">I435/D435</f>
        <v>0</v>
      </c>
      <c r="L435" s="72" t="n">
        <f aca="false">F435+I435</f>
        <v>0</v>
      </c>
      <c r="M435" s="73" t="n">
        <f aca="false">G435+J435</f>
        <v>0</v>
      </c>
      <c r="N435" s="74" t="n">
        <f aca="false">H435+K435</f>
        <v>0</v>
      </c>
      <c r="O435" s="40"/>
      <c r="P435" s="1"/>
      <c r="XFA435" s="0"/>
      <c r="XFB435" s="0"/>
      <c r="XFC435" s="0"/>
      <c r="XFD435" s="0"/>
    </row>
    <row r="436" s="41" customFormat="true" ht="13.8" hidden="false" customHeight="false" outlineLevel="0" collapsed="false">
      <c r="A436" s="32" t="s">
        <v>841</v>
      </c>
      <c r="B436" s="33" t="s">
        <v>842</v>
      </c>
      <c r="C436" s="34" t="s">
        <v>46</v>
      </c>
      <c r="D436" s="35" t="n">
        <v>104</v>
      </c>
      <c r="E436" s="36" t="n">
        <v>72.151398</v>
      </c>
      <c r="F436" s="68" t="n">
        <v>0</v>
      </c>
      <c r="G436" s="69" t="n">
        <f aca="false">F436*E436</f>
        <v>0</v>
      </c>
      <c r="H436" s="70" t="n">
        <f aca="false">F436/D436</f>
        <v>0</v>
      </c>
      <c r="I436" s="80"/>
      <c r="J436" s="71" t="n">
        <f aca="false">I436*E436</f>
        <v>0</v>
      </c>
      <c r="K436" s="70" t="n">
        <f aca="false">I436/D436</f>
        <v>0</v>
      </c>
      <c r="L436" s="72" t="n">
        <f aca="false">F436+I436</f>
        <v>0</v>
      </c>
      <c r="M436" s="73" t="n">
        <f aca="false">G436+J436</f>
        <v>0</v>
      </c>
      <c r="N436" s="74" t="n">
        <f aca="false">H436+K436</f>
        <v>0</v>
      </c>
      <c r="O436" s="40"/>
      <c r="P436" s="1"/>
      <c r="XFA436" s="0"/>
      <c r="XFB436" s="0"/>
      <c r="XFC436" s="0"/>
      <c r="XFD436" s="0"/>
    </row>
    <row r="437" s="41" customFormat="true" ht="46.25" hidden="false" customHeight="false" outlineLevel="0" collapsed="false">
      <c r="A437" s="32" t="s">
        <v>843</v>
      </c>
      <c r="B437" s="33" t="s">
        <v>844</v>
      </c>
      <c r="C437" s="34" t="s">
        <v>46</v>
      </c>
      <c r="D437" s="35" t="n">
        <v>754</v>
      </c>
      <c r="E437" s="36" t="n">
        <v>87.90375</v>
      </c>
      <c r="F437" s="68" t="n">
        <v>0</v>
      </c>
      <c r="G437" s="69" t="n">
        <f aca="false">F437*E437</f>
        <v>0</v>
      </c>
      <c r="H437" s="70" t="n">
        <f aca="false">F437/D437</f>
        <v>0</v>
      </c>
      <c r="I437" s="80"/>
      <c r="J437" s="71" t="n">
        <f aca="false">I437*E437</f>
        <v>0</v>
      </c>
      <c r="K437" s="70" t="n">
        <f aca="false">I437/D437</f>
        <v>0</v>
      </c>
      <c r="L437" s="72" t="n">
        <f aca="false">F437+I437</f>
        <v>0</v>
      </c>
      <c r="M437" s="73" t="n">
        <f aca="false">G437+J437</f>
        <v>0</v>
      </c>
      <c r="N437" s="74" t="n">
        <f aca="false">H437+K437</f>
        <v>0</v>
      </c>
      <c r="O437" s="40"/>
      <c r="P437" s="1"/>
      <c r="XFA437" s="0"/>
      <c r="XFB437" s="0"/>
      <c r="XFC437" s="0"/>
      <c r="XFD437" s="0"/>
    </row>
    <row r="438" s="41" customFormat="true" ht="13.8" hidden="false" customHeight="false" outlineLevel="0" collapsed="false">
      <c r="A438" s="32" t="s">
        <v>845</v>
      </c>
      <c r="B438" s="33" t="s">
        <v>846</v>
      </c>
      <c r="C438" s="34" t="s">
        <v>847</v>
      </c>
      <c r="D438" s="35" t="n">
        <v>10</v>
      </c>
      <c r="E438" s="36" t="n">
        <v>67.267146</v>
      </c>
      <c r="F438" s="68" t="n">
        <v>0</v>
      </c>
      <c r="G438" s="69" t="n">
        <f aca="false">F438*E438</f>
        <v>0</v>
      </c>
      <c r="H438" s="70" t="n">
        <f aca="false">F438/D438</f>
        <v>0</v>
      </c>
      <c r="I438" s="80"/>
      <c r="J438" s="71" t="n">
        <f aca="false">I438*E438</f>
        <v>0</v>
      </c>
      <c r="K438" s="70" t="n">
        <f aca="false">I438/D438</f>
        <v>0</v>
      </c>
      <c r="L438" s="72" t="n">
        <f aca="false">F438+I438</f>
        <v>0</v>
      </c>
      <c r="M438" s="73" t="n">
        <f aca="false">G438+J438</f>
        <v>0</v>
      </c>
      <c r="N438" s="74" t="n">
        <f aca="false">H438+K438</f>
        <v>0</v>
      </c>
      <c r="O438" s="40"/>
      <c r="P438" s="1"/>
      <c r="XFA438" s="0"/>
      <c r="XFB438" s="0"/>
      <c r="XFC438" s="0"/>
      <c r="XFD438" s="0"/>
    </row>
    <row r="439" s="41" customFormat="true" ht="13.8" hidden="false" customHeight="false" outlineLevel="0" collapsed="false">
      <c r="A439" s="32" t="s">
        <v>848</v>
      </c>
      <c r="B439" s="33" t="s">
        <v>849</v>
      </c>
      <c r="C439" s="34" t="s">
        <v>119</v>
      </c>
      <c r="D439" s="35" t="n">
        <v>41</v>
      </c>
      <c r="E439" s="36" t="n">
        <v>101.802132</v>
      </c>
      <c r="F439" s="68" t="n">
        <v>0</v>
      </c>
      <c r="G439" s="69" t="n">
        <f aca="false">F439*E439</f>
        <v>0</v>
      </c>
      <c r="H439" s="70" t="n">
        <f aca="false">F439/D439</f>
        <v>0</v>
      </c>
      <c r="I439" s="80"/>
      <c r="J439" s="71" t="n">
        <f aca="false">I439*E439</f>
        <v>0</v>
      </c>
      <c r="K439" s="70" t="n">
        <f aca="false">I439/D439</f>
        <v>0</v>
      </c>
      <c r="L439" s="72" t="n">
        <f aca="false">F439+I439</f>
        <v>0</v>
      </c>
      <c r="M439" s="73" t="n">
        <f aca="false">G439+J439</f>
        <v>0</v>
      </c>
      <c r="N439" s="74" t="n">
        <f aca="false">H439+K439</f>
        <v>0</v>
      </c>
      <c r="O439" s="40"/>
      <c r="P439" s="1"/>
      <c r="XFA439" s="0"/>
      <c r="XFB439" s="0"/>
      <c r="XFC439" s="0"/>
      <c r="XFD439" s="0"/>
    </row>
    <row r="440" s="41" customFormat="true" ht="23.85" hidden="false" customHeight="false" outlineLevel="0" collapsed="false">
      <c r="A440" s="76" t="s">
        <v>850</v>
      </c>
      <c r="B440" s="78" t="s">
        <v>851</v>
      </c>
      <c r="C440" s="58"/>
      <c r="D440" s="59"/>
      <c r="E440" s="60"/>
      <c r="F440" s="61"/>
      <c r="G440" s="62"/>
      <c r="H440" s="63"/>
      <c r="I440" s="79"/>
      <c r="J440" s="62"/>
      <c r="K440" s="63"/>
      <c r="L440" s="65"/>
      <c r="M440" s="65"/>
      <c r="N440" s="66"/>
      <c r="O440" s="40"/>
      <c r="P440" s="1"/>
      <c r="XFA440" s="0"/>
      <c r="XFB440" s="0"/>
      <c r="XFC440" s="0"/>
      <c r="XFD440" s="0"/>
    </row>
    <row r="441" s="41" customFormat="true" ht="23.85" hidden="false" customHeight="false" outlineLevel="0" collapsed="false">
      <c r="A441" s="32" t="s">
        <v>852</v>
      </c>
      <c r="B441" s="33" t="s">
        <v>853</v>
      </c>
      <c r="C441" s="34" t="s">
        <v>847</v>
      </c>
      <c r="D441" s="35" t="n">
        <v>2</v>
      </c>
      <c r="E441" s="36" t="n">
        <v>2371.947123</v>
      </c>
      <c r="F441" s="68" t="n">
        <v>0</v>
      </c>
      <c r="G441" s="69" t="n">
        <f aca="false">F441*E441</f>
        <v>0</v>
      </c>
      <c r="H441" s="70" t="n">
        <f aca="false">F441/D441</f>
        <v>0</v>
      </c>
      <c r="I441" s="80"/>
      <c r="J441" s="71" t="n">
        <f aca="false">I441*E441</f>
        <v>0</v>
      </c>
      <c r="K441" s="70" t="n">
        <f aca="false">I441/D441</f>
        <v>0</v>
      </c>
      <c r="L441" s="72" t="n">
        <f aca="false">F441+I441</f>
        <v>0</v>
      </c>
      <c r="M441" s="73" t="n">
        <f aca="false">G441+J441</f>
        <v>0</v>
      </c>
      <c r="N441" s="74" t="n">
        <f aca="false">H441+K441</f>
        <v>0</v>
      </c>
      <c r="O441" s="40"/>
      <c r="P441" s="1"/>
      <c r="XFA441" s="0"/>
      <c r="XFB441" s="0"/>
      <c r="XFC441" s="0"/>
      <c r="XFD441" s="0"/>
    </row>
    <row r="442" s="41" customFormat="true" ht="23.85" hidden="false" customHeight="false" outlineLevel="0" collapsed="false">
      <c r="A442" s="32" t="s">
        <v>854</v>
      </c>
      <c r="B442" s="33" t="s">
        <v>855</v>
      </c>
      <c r="C442" s="34" t="s">
        <v>847</v>
      </c>
      <c r="D442" s="35" t="n">
        <v>1</v>
      </c>
      <c r="E442" s="36" t="n">
        <v>3324.359493</v>
      </c>
      <c r="F442" s="68" t="n">
        <v>0</v>
      </c>
      <c r="G442" s="69" t="n">
        <f aca="false">F442*E442</f>
        <v>0</v>
      </c>
      <c r="H442" s="70" t="n">
        <f aca="false">F442/D442</f>
        <v>0</v>
      </c>
      <c r="I442" s="80"/>
      <c r="J442" s="71" t="n">
        <f aca="false">I442*E442</f>
        <v>0</v>
      </c>
      <c r="K442" s="70" t="n">
        <f aca="false">I442/D442</f>
        <v>0</v>
      </c>
      <c r="L442" s="72" t="n">
        <f aca="false">F442+I442</f>
        <v>0</v>
      </c>
      <c r="M442" s="73" t="n">
        <f aca="false">G442+J442</f>
        <v>0</v>
      </c>
      <c r="N442" s="74" t="n">
        <f aca="false">H442+K442</f>
        <v>0</v>
      </c>
      <c r="O442" s="40"/>
      <c r="P442" s="1"/>
      <c r="XFA442" s="0"/>
      <c r="XFB442" s="0"/>
      <c r="XFC442" s="0"/>
      <c r="XFD442" s="0"/>
    </row>
    <row r="443" s="41" customFormat="true" ht="23.85" hidden="false" customHeight="false" outlineLevel="0" collapsed="false">
      <c r="A443" s="32" t="s">
        <v>856</v>
      </c>
      <c r="B443" s="33" t="s">
        <v>857</v>
      </c>
      <c r="C443" s="34" t="s">
        <v>93</v>
      </c>
      <c r="D443" s="35" t="n">
        <v>5</v>
      </c>
      <c r="E443" s="36" t="n">
        <v>116.22474</v>
      </c>
      <c r="F443" s="68" t="n">
        <v>0</v>
      </c>
      <c r="G443" s="69" t="n">
        <f aca="false">F443*E443</f>
        <v>0</v>
      </c>
      <c r="H443" s="70" t="n">
        <f aca="false">F443/D443</f>
        <v>0</v>
      </c>
      <c r="I443" s="80"/>
      <c r="J443" s="71" t="n">
        <f aca="false">I443*E443</f>
        <v>0</v>
      </c>
      <c r="K443" s="70" t="n">
        <f aca="false">I443/D443</f>
        <v>0</v>
      </c>
      <c r="L443" s="72" t="n">
        <f aca="false">F443+I443</f>
        <v>0</v>
      </c>
      <c r="M443" s="73" t="n">
        <f aca="false">G443+J443</f>
        <v>0</v>
      </c>
      <c r="N443" s="74" t="n">
        <f aca="false">H443+K443</f>
        <v>0</v>
      </c>
      <c r="O443" s="40"/>
      <c r="P443" s="1"/>
      <c r="XFA443" s="0"/>
      <c r="XFB443" s="0"/>
      <c r="XFC443" s="0"/>
      <c r="XFD443" s="0"/>
    </row>
    <row r="444" s="41" customFormat="true" ht="23.85" hidden="false" customHeight="false" outlineLevel="0" collapsed="false">
      <c r="A444" s="32" t="s">
        <v>858</v>
      </c>
      <c r="B444" s="33" t="s">
        <v>859</v>
      </c>
      <c r="C444" s="34" t="s">
        <v>93</v>
      </c>
      <c r="D444" s="35" t="n">
        <v>1</v>
      </c>
      <c r="E444" s="36" t="n">
        <v>135.27588</v>
      </c>
      <c r="F444" s="68" t="n">
        <v>0</v>
      </c>
      <c r="G444" s="69" t="n">
        <f aca="false">F444*E444</f>
        <v>0</v>
      </c>
      <c r="H444" s="70" t="n">
        <f aca="false">F444/D444</f>
        <v>0</v>
      </c>
      <c r="I444" s="80"/>
      <c r="J444" s="71" t="n">
        <f aca="false">I444*E444</f>
        <v>0</v>
      </c>
      <c r="K444" s="70" t="n">
        <f aca="false">I444/D444</f>
        <v>0</v>
      </c>
      <c r="L444" s="72" t="n">
        <f aca="false">F444+I444</f>
        <v>0</v>
      </c>
      <c r="M444" s="73" t="n">
        <f aca="false">G444+J444</f>
        <v>0</v>
      </c>
      <c r="N444" s="74" t="n">
        <f aca="false">H444+K444</f>
        <v>0</v>
      </c>
      <c r="O444" s="40"/>
      <c r="P444" s="1"/>
      <c r="XFA444" s="0"/>
      <c r="XFB444" s="0"/>
      <c r="XFC444" s="0"/>
      <c r="XFD444" s="0"/>
    </row>
    <row r="445" s="41" customFormat="true" ht="23.85" hidden="false" customHeight="false" outlineLevel="0" collapsed="false">
      <c r="A445" s="32" t="s">
        <v>860</v>
      </c>
      <c r="B445" s="33" t="s">
        <v>861</v>
      </c>
      <c r="C445" s="34" t="s">
        <v>93</v>
      </c>
      <c r="D445" s="35" t="n">
        <v>2</v>
      </c>
      <c r="E445" s="36" t="n">
        <v>217.17021</v>
      </c>
      <c r="F445" s="68" t="n">
        <v>0</v>
      </c>
      <c r="G445" s="69" t="n">
        <f aca="false">F445*E445</f>
        <v>0</v>
      </c>
      <c r="H445" s="70" t="n">
        <f aca="false">F445/D445</f>
        <v>0</v>
      </c>
      <c r="I445" s="80"/>
      <c r="J445" s="71" t="n">
        <f aca="false">I445*E445</f>
        <v>0</v>
      </c>
      <c r="K445" s="70" t="n">
        <f aca="false">I445/D445</f>
        <v>0</v>
      </c>
      <c r="L445" s="72" t="n">
        <f aca="false">F445+I445</f>
        <v>0</v>
      </c>
      <c r="M445" s="73" t="n">
        <f aca="false">G445+J445</f>
        <v>0</v>
      </c>
      <c r="N445" s="74" t="n">
        <f aca="false">H445+K445</f>
        <v>0</v>
      </c>
      <c r="O445" s="40"/>
      <c r="P445" s="1"/>
      <c r="XFA445" s="0"/>
      <c r="XFB445" s="0"/>
      <c r="XFC445" s="0"/>
      <c r="XFD445" s="0"/>
    </row>
    <row r="446" s="41" customFormat="true" ht="23.85" hidden="false" customHeight="false" outlineLevel="0" collapsed="false">
      <c r="A446" s="32" t="s">
        <v>862</v>
      </c>
      <c r="B446" s="33" t="s">
        <v>863</v>
      </c>
      <c r="C446" s="34" t="s">
        <v>93</v>
      </c>
      <c r="D446" s="35" t="n">
        <v>1</v>
      </c>
      <c r="E446" s="36" t="n">
        <v>411.159402</v>
      </c>
      <c r="F446" s="68" t="n">
        <v>0</v>
      </c>
      <c r="G446" s="69" t="n">
        <f aca="false">F446*E446</f>
        <v>0</v>
      </c>
      <c r="H446" s="70" t="n">
        <f aca="false">F446/D446</f>
        <v>0</v>
      </c>
      <c r="I446" s="80"/>
      <c r="J446" s="71" t="n">
        <f aca="false">I446*E446</f>
        <v>0</v>
      </c>
      <c r="K446" s="70" t="n">
        <f aca="false">I446/D446</f>
        <v>0</v>
      </c>
      <c r="L446" s="72" t="n">
        <f aca="false">F446+I446</f>
        <v>0</v>
      </c>
      <c r="M446" s="73" t="n">
        <f aca="false">G446+J446</f>
        <v>0</v>
      </c>
      <c r="N446" s="74" t="n">
        <f aca="false">H446+K446</f>
        <v>0</v>
      </c>
      <c r="O446" s="40"/>
      <c r="P446" s="1"/>
      <c r="XFA446" s="0"/>
      <c r="XFB446" s="0"/>
      <c r="XFC446" s="0"/>
      <c r="XFD446" s="0"/>
    </row>
    <row r="447" s="41" customFormat="true" ht="13.8" hidden="false" customHeight="false" outlineLevel="0" collapsed="false">
      <c r="A447" s="32" t="s">
        <v>864</v>
      </c>
      <c r="B447" s="33" t="s">
        <v>865</v>
      </c>
      <c r="C447" s="34" t="s">
        <v>847</v>
      </c>
      <c r="D447" s="35" t="n">
        <v>39</v>
      </c>
      <c r="E447" s="36" t="n">
        <v>78.237534</v>
      </c>
      <c r="F447" s="68" t="n">
        <v>0</v>
      </c>
      <c r="G447" s="69" t="n">
        <f aca="false">F447*E447</f>
        <v>0</v>
      </c>
      <c r="H447" s="70" t="n">
        <f aca="false">F447/D447</f>
        <v>0</v>
      </c>
      <c r="I447" s="80"/>
      <c r="J447" s="71" t="n">
        <f aca="false">I447*E447</f>
        <v>0</v>
      </c>
      <c r="K447" s="70" t="n">
        <f aca="false">I447/D447</f>
        <v>0</v>
      </c>
      <c r="L447" s="72" t="n">
        <f aca="false">F447+I447</f>
        <v>0</v>
      </c>
      <c r="M447" s="73" t="n">
        <f aca="false">G447+J447</f>
        <v>0</v>
      </c>
      <c r="N447" s="74" t="n">
        <f aca="false">H447+K447</f>
        <v>0</v>
      </c>
      <c r="O447" s="40"/>
      <c r="P447" s="1"/>
      <c r="XFA447" s="0"/>
      <c r="XFB447" s="0"/>
      <c r="XFC447" s="0"/>
      <c r="XFD447" s="0"/>
    </row>
    <row r="448" s="41" customFormat="true" ht="23.85" hidden="false" customHeight="false" outlineLevel="0" collapsed="false">
      <c r="A448" s="32" t="s">
        <v>866</v>
      </c>
      <c r="B448" s="33" t="s">
        <v>867</v>
      </c>
      <c r="C448" s="34" t="s">
        <v>868</v>
      </c>
      <c r="D448" s="35" t="n">
        <v>860</v>
      </c>
      <c r="E448" s="36" t="n">
        <v>94.462968</v>
      </c>
      <c r="F448" s="68" t="n">
        <v>0</v>
      </c>
      <c r="G448" s="69" t="n">
        <f aca="false">F448*E448</f>
        <v>0</v>
      </c>
      <c r="H448" s="70" t="n">
        <f aca="false">F448/D448</f>
        <v>0</v>
      </c>
      <c r="I448" s="80"/>
      <c r="J448" s="71" t="n">
        <f aca="false">I448*E448</f>
        <v>0</v>
      </c>
      <c r="K448" s="70" t="n">
        <f aca="false">I448/D448</f>
        <v>0</v>
      </c>
      <c r="L448" s="72" t="n">
        <f aca="false">F448+I448</f>
        <v>0</v>
      </c>
      <c r="M448" s="73" t="n">
        <f aca="false">G448+J448</f>
        <v>0</v>
      </c>
      <c r="N448" s="74" t="n">
        <f aca="false">H448+K448</f>
        <v>0</v>
      </c>
      <c r="O448" s="40"/>
      <c r="P448" s="1"/>
      <c r="XFA448" s="0"/>
      <c r="XFB448" s="0"/>
      <c r="XFC448" s="0"/>
      <c r="XFD448" s="0"/>
    </row>
    <row r="449" s="41" customFormat="true" ht="23.85" hidden="false" customHeight="false" outlineLevel="0" collapsed="false">
      <c r="A449" s="32" t="s">
        <v>869</v>
      </c>
      <c r="B449" s="33" t="s">
        <v>870</v>
      </c>
      <c r="C449" s="34" t="s">
        <v>96</v>
      </c>
      <c r="D449" s="35" t="n">
        <v>64</v>
      </c>
      <c r="E449" s="36" t="n">
        <v>32.783304</v>
      </c>
      <c r="F449" s="68" t="n">
        <v>0</v>
      </c>
      <c r="G449" s="69" t="n">
        <f aca="false">F449*E449</f>
        <v>0</v>
      </c>
      <c r="H449" s="70" t="n">
        <f aca="false">F449/D449</f>
        <v>0</v>
      </c>
      <c r="I449" s="80"/>
      <c r="J449" s="71" t="n">
        <f aca="false">I449*E449</f>
        <v>0</v>
      </c>
      <c r="K449" s="70" t="n">
        <f aca="false">I449/D449</f>
        <v>0</v>
      </c>
      <c r="L449" s="72" t="n">
        <f aca="false">F449+I449</f>
        <v>0</v>
      </c>
      <c r="M449" s="73" t="n">
        <f aca="false">G449+J449</f>
        <v>0</v>
      </c>
      <c r="N449" s="74" t="n">
        <f aca="false">H449+K449</f>
        <v>0</v>
      </c>
      <c r="O449" s="40"/>
      <c r="P449" s="1"/>
      <c r="XFA449" s="0"/>
      <c r="XFB449" s="0"/>
      <c r="XFC449" s="0"/>
      <c r="XFD449" s="0"/>
    </row>
    <row r="450" s="41" customFormat="true" ht="13.8" hidden="false" customHeight="false" outlineLevel="0" collapsed="false">
      <c r="A450" s="47" t="n">
        <v>17</v>
      </c>
      <c r="B450" s="75" t="s">
        <v>871</v>
      </c>
      <c r="C450" s="49"/>
      <c r="D450" s="50"/>
      <c r="E450" s="51"/>
      <c r="F450" s="52"/>
      <c r="G450" s="53"/>
      <c r="H450" s="54"/>
      <c r="I450" s="50"/>
      <c r="J450" s="55" t="n">
        <f aca="false">SUM(J452:J473)</f>
        <v>0</v>
      </c>
      <c r="K450" s="54"/>
      <c r="L450" s="53"/>
      <c r="M450" s="53"/>
      <c r="N450" s="54"/>
      <c r="O450" s="40"/>
      <c r="P450" s="1"/>
      <c r="XFA450" s="0"/>
      <c r="XFB450" s="0"/>
      <c r="XFC450" s="0"/>
      <c r="XFD450" s="0"/>
    </row>
    <row r="451" s="41" customFormat="true" ht="15" hidden="false" customHeight="false" outlineLevel="0" collapsed="false">
      <c r="A451" s="76" t="s">
        <v>872</v>
      </c>
      <c r="B451" s="78" t="s">
        <v>873</v>
      </c>
      <c r="C451" s="58"/>
      <c r="D451" s="59"/>
      <c r="E451" s="60"/>
      <c r="F451" s="61"/>
      <c r="G451" s="62"/>
      <c r="H451" s="63"/>
      <c r="I451" s="79"/>
      <c r="J451" s="62"/>
      <c r="K451" s="63"/>
      <c r="L451" s="65"/>
      <c r="M451" s="65"/>
      <c r="N451" s="66"/>
      <c r="O451" s="40"/>
      <c r="P451" s="1"/>
      <c r="XFA451" s="0"/>
      <c r="XFB451" s="0"/>
      <c r="XFC451" s="0"/>
      <c r="XFD451" s="0"/>
    </row>
    <row r="452" s="41" customFormat="true" ht="46.25" hidden="false" customHeight="false" outlineLevel="0" collapsed="false">
      <c r="A452" s="32" t="s">
        <v>874</v>
      </c>
      <c r="B452" s="33" t="s">
        <v>875</v>
      </c>
      <c r="C452" s="34" t="s">
        <v>57</v>
      </c>
      <c r="D452" s="35" t="n">
        <v>4</v>
      </c>
      <c r="E452" s="36" t="n">
        <v>2512.819794</v>
      </c>
      <c r="F452" s="68" t="n">
        <v>0</v>
      </c>
      <c r="G452" s="69" t="n">
        <f aca="false">F452*E452</f>
        <v>0</v>
      </c>
      <c r="H452" s="70" t="n">
        <f aca="false">F452/D452</f>
        <v>0</v>
      </c>
      <c r="I452" s="80"/>
      <c r="J452" s="71" t="n">
        <f aca="false">I452*E452</f>
        <v>0</v>
      </c>
      <c r="K452" s="70" t="n">
        <f aca="false">I452/D452</f>
        <v>0</v>
      </c>
      <c r="L452" s="72" t="n">
        <f aca="false">F452+I452</f>
        <v>0</v>
      </c>
      <c r="M452" s="73" t="n">
        <f aca="false">G452+J452</f>
        <v>0</v>
      </c>
      <c r="N452" s="74" t="n">
        <f aca="false">H452+K452</f>
        <v>0</v>
      </c>
      <c r="O452" s="40"/>
      <c r="P452" s="1"/>
      <c r="XFA452" s="0"/>
      <c r="XFB452" s="0"/>
      <c r="XFC452" s="0"/>
      <c r="XFD452" s="0"/>
    </row>
    <row r="453" s="41" customFormat="true" ht="35.05" hidden="false" customHeight="false" outlineLevel="0" collapsed="false">
      <c r="A453" s="32" t="s">
        <v>876</v>
      </c>
      <c r="B453" s="33" t="s">
        <v>877</v>
      </c>
      <c r="C453" s="34" t="s">
        <v>57</v>
      </c>
      <c r="D453" s="35" t="n">
        <v>4</v>
      </c>
      <c r="E453" s="36" t="n">
        <v>1088.715114</v>
      </c>
      <c r="F453" s="68" t="n">
        <v>0</v>
      </c>
      <c r="G453" s="69" t="n">
        <f aca="false">F453*E453</f>
        <v>0</v>
      </c>
      <c r="H453" s="70" t="n">
        <f aca="false">F453/D453</f>
        <v>0</v>
      </c>
      <c r="I453" s="80"/>
      <c r="J453" s="71" t="n">
        <f aca="false">I453*E453</f>
        <v>0</v>
      </c>
      <c r="K453" s="70" t="n">
        <f aca="false">I453/D453</f>
        <v>0</v>
      </c>
      <c r="L453" s="72" t="n">
        <f aca="false">F453+I453</f>
        <v>0</v>
      </c>
      <c r="M453" s="73" t="n">
        <f aca="false">G453+J453</f>
        <v>0</v>
      </c>
      <c r="N453" s="74" t="n">
        <f aca="false">H453+K453</f>
        <v>0</v>
      </c>
      <c r="O453" s="40"/>
      <c r="P453" s="1"/>
      <c r="XFA453" s="0"/>
      <c r="XFB453" s="0"/>
      <c r="XFC453" s="0"/>
      <c r="XFD453" s="0"/>
    </row>
    <row r="454" s="41" customFormat="true" ht="23.85" hidden="false" customHeight="false" outlineLevel="0" collapsed="false">
      <c r="A454" s="32" t="s">
        <v>878</v>
      </c>
      <c r="B454" s="33" t="s">
        <v>879</v>
      </c>
      <c r="C454" s="34" t="s">
        <v>57</v>
      </c>
      <c r="D454" s="35" t="n">
        <v>14</v>
      </c>
      <c r="E454" s="36" t="n">
        <v>348.16278</v>
      </c>
      <c r="F454" s="68" t="n">
        <v>0</v>
      </c>
      <c r="G454" s="69" t="n">
        <f aca="false">F454*E454</f>
        <v>0</v>
      </c>
      <c r="H454" s="70" t="n">
        <f aca="false">F454/D454</f>
        <v>0</v>
      </c>
      <c r="I454" s="80"/>
      <c r="J454" s="71" t="n">
        <f aca="false">I454*E454</f>
        <v>0</v>
      </c>
      <c r="K454" s="70" t="n">
        <f aca="false">I454/D454</f>
        <v>0</v>
      </c>
      <c r="L454" s="72" t="n">
        <f aca="false">F454+I454</f>
        <v>0</v>
      </c>
      <c r="M454" s="73" t="n">
        <f aca="false">G454+J454</f>
        <v>0</v>
      </c>
      <c r="N454" s="74" t="n">
        <f aca="false">H454+K454</f>
        <v>0</v>
      </c>
      <c r="O454" s="40"/>
      <c r="P454" s="1"/>
      <c r="XFA454" s="0"/>
      <c r="XFB454" s="0"/>
      <c r="XFC454" s="0"/>
      <c r="XFD454" s="0"/>
    </row>
    <row r="455" s="41" customFormat="true" ht="35.05" hidden="false" customHeight="false" outlineLevel="0" collapsed="false">
      <c r="A455" s="32" t="s">
        <v>880</v>
      </c>
      <c r="B455" s="33" t="s">
        <v>881</v>
      </c>
      <c r="C455" s="34" t="s">
        <v>57</v>
      </c>
      <c r="D455" s="35" t="n">
        <v>14</v>
      </c>
      <c r="E455" s="36" t="n">
        <v>981.606792</v>
      </c>
      <c r="F455" s="68" t="n">
        <v>0</v>
      </c>
      <c r="G455" s="69" t="n">
        <f aca="false">F455*E455</f>
        <v>0</v>
      </c>
      <c r="H455" s="70" t="n">
        <f aca="false">F455/D455</f>
        <v>0</v>
      </c>
      <c r="I455" s="80"/>
      <c r="J455" s="71" t="n">
        <f aca="false">I455*E455</f>
        <v>0</v>
      </c>
      <c r="K455" s="70" t="n">
        <f aca="false">I455/D455</f>
        <v>0</v>
      </c>
      <c r="L455" s="72" t="n">
        <f aca="false">F455+I455</f>
        <v>0</v>
      </c>
      <c r="M455" s="73" t="n">
        <f aca="false">G455+J455</f>
        <v>0</v>
      </c>
      <c r="N455" s="74" t="n">
        <f aca="false">H455+K455</f>
        <v>0</v>
      </c>
      <c r="O455" s="40"/>
      <c r="P455" s="1"/>
      <c r="XFA455" s="0"/>
      <c r="XFB455" s="0"/>
      <c r="XFC455" s="0"/>
      <c r="XFD455" s="0"/>
    </row>
    <row r="456" s="41" customFormat="true" ht="15" hidden="false" customHeight="false" outlineLevel="0" collapsed="false">
      <c r="A456" s="76" t="s">
        <v>882</v>
      </c>
      <c r="B456" s="78" t="s">
        <v>883</v>
      </c>
      <c r="C456" s="58"/>
      <c r="D456" s="59"/>
      <c r="E456" s="60"/>
      <c r="F456" s="61"/>
      <c r="G456" s="62"/>
      <c r="H456" s="63"/>
      <c r="I456" s="79"/>
      <c r="J456" s="62"/>
      <c r="K456" s="63"/>
      <c r="L456" s="65"/>
      <c r="M456" s="65"/>
      <c r="N456" s="66"/>
      <c r="O456" s="40"/>
      <c r="P456" s="1"/>
      <c r="XFA456" s="0"/>
      <c r="XFB456" s="0"/>
      <c r="XFC456" s="0"/>
      <c r="XFD456" s="0"/>
    </row>
    <row r="457" s="41" customFormat="true" ht="13.8" hidden="false" customHeight="false" outlineLevel="0" collapsed="false">
      <c r="A457" s="32" t="s">
        <v>884</v>
      </c>
      <c r="B457" s="33" t="s">
        <v>885</v>
      </c>
      <c r="C457" s="34" t="s">
        <v>31</v>
      </c>
      <c r="D457" s="35" t="n">
        <v>14.56</v>
      </c>
      <c r="E457" s="36" t="n">
        <v>406.08336</v>
      </c>
      <c r="F457" s="68" t="n">
        <v>0</v>
      </c>
      <c r="G457" s="69" t="n">
        <f aca="false">F457*E457</f>
        <v>0</v>
      </c>
      <c r="H457" s="70" t="n">
        <f aca="false">F457/D457</f>
        <v>0</v>
      </c>
      <c r="I457" s="80"/>
      <c r="J457" s="71" t="n">
        <f aca="false">I457*E457</f>
        <v>0</v>
      </c>
      <c r="K457" s="70" t="n">
        <f aca="false">I457/D457</f>
        <v>0</v>
      </c>
      <c r="L457" s="72" t="n">
        <f aca="false">F457+I457</f>
        <v>0</v>
      </c>
      <c r="M457" s="73" t="n">
        <f aca="false">G457+J457</f>
        <v>0</v>
      </c>
      <c r="N457" s="74" t="n">
        <f aca="false">H457+K457</f>
        <v>0</v>
      </c>
      <c r="O457" s="40"/>
      <c r="P457" s="1"/>
      <c r="XFA457" s="0"/>
      <c r="XFB457" s="0"/>
      <c r="XFC457" s="0"/>
      <c r="XFD457" s="0"/>
    </row>
    <row r="458" s="41" customFormat="true" ht="15" hidden="false" customHeight="false" outlineLevel="0" collapsed="false">
      <c r="A458" s="76" t="s">
        <v>886</v>
      </c>
      <c r="B458" s="78" t="s">
        <v>405</v>
      </c>
      <c r="C458" s="58"/>
      <c r="D458" s="59"/>
      <c r="E458" s="60"/>
      <c r="F458" s="61"/>
      <c r="G458" s="62"/>
      <c r="H458" s="63"/>
      <c r="I458" s="79"/>
      <c r="J458" s="62"/>
      <c r="K458" s="63"/>
      <c r="L458" s="65"/>
      <c r="M458" s="65"/>
      <c r="N458" s="66"/>
      <c r="O458" s="40"/>
      <c r="P458" s="1"/>
      <c r="XFA458" s="0"/>
      <c r="XFB458" s="0"/>
      <c r="XFC458" s="0"/>
      <c r="XFD458" s="0"/>
    </row>
    <row r="459" s="41" customFormat="true" ht="23.85" hidden="false" customHeight="false" outlineLevel="0" collapsed="false">
      <c r="A459" s="32" t="s">
        <v>887</v>
      </c>
      <c r="B459" s="33" t="s">
        <v>888</v>
      </c>
      <c r="C459" s="34" t="s">
        <v>57</v>
      </c>
      <c r="D459" s="35" t="n">
        <v>18</v>
      </c>
      <c r="E459" s="36" t="n">
        <v>518.868666</v>
      </c>
      <c r="F459" s="68" t="n">
        <v>0</v>
      </c>
      <c r="G459" s="69" t="n">
        <f aca="false">F459*E459</f>
        <v>0</v>
      </c>
      <c r="H459" s="70" t="n">
        <f aca="false">F459/D459</f>
        <v>0</v>
      </c>
      <c r="I459" s="80"/>
      <c r="J459" s="71" t="n">
        <f aca="false">I459*E459</f>
        <v>0</v>
      </c>
      <c r="K459" s="70" t="n">
        <f aca="false">I459/D459</f>
        <v>0</v>
      </c>
      <c r="L459" s="72" t="n">
        <f aca="false">F459+I459</f>
        <v>0</v>
      </c>
      <c r="M459" s="73" t="n">
        <f aca="false">G459+J459</f>
        <v>0</v>
      </c>
      <c r="N459" s="74" t="n">
        <f aca="false">H459+K459</f>
        <v>0</v>
      </c>
      <c r="O459" s="40"/>
      <c r="P459" s="1"/>
      <c r="XFA459" s="0"/>
      <c r="XFB459" s="0"/>
      <c r="XFC459" s="0"/>
      <c r="XFD459" s="0"/>
    </row>
    <row r="460" s="41" customFormat="true" ht="23.85" hidden="false" customHeight="false" outlineLevel="0" collapsed="false">
      <c r="A460" s="32" t="s">
        <v>889</v>
      </c>
      <c r="B460" s="33" t="s">
        <v>890</v>
      </c>
      <c r="C460" s="34" t="s">
        <v>57</v>
      </c>
      <c r="D460" s="35" t="n">
        <v>3</v>
      </c>
      <c r="E460" s="36" t="n">
        <v>210.470346</v>
      </c>
      <c r="F460" s="68" t="n">
        <v>0</v>
      </c>
      <c r="G460" s="69" t="n">
        <f aca="false">F460*E460</f>
        <v>0</v>
      </c>
      <c r="H460" s="70" t="n">
        <f aca="false">F460/D460</f>
        <v>0</v>
      </c>
      <c r="I460" s="80"/>
      <c r="J460" s="71" t="n">
        <f aca="false">I460*E460</f>
        <v>0</v>
      </c>
      <c r="K460" s="70" t="n">
        <f aca="false">I460/D460</f>
        <v>0</v>
      </c>
      <c r="L460" s="72" t="n">
        <f aca="false">F460+I460</f>
        <v>0</v>
      </c>
      <c r="M460" s="73" t="n">
        <f aca="false">G460+J460</f>
        <v>0</v>
      </c>
      <c r="N460" s="74" t="n">
        <f aca="false">H460+K460</f>
        <v>0</v>
      </c>
      <c r="O460" s="40"/>
      <c r="P460" s="1"/>
      <c r="XFA460" s="0"/>
      <c r="XFB460" s="0"/>
      <c r="XFC460" s="0"/>
      <c r="XFD460" s="0"/>
    </row>
    <row r="461" s="41" customFormat="true" ht="23.85" hidden="false" customHeight="false" outlineLevel="0" collapsed="false">
      <c r="A461" s="32" t="s">
        <v>891</v>
      </c>
      <c r="B461" s="33" t="s">
        <v>892</v>
      </c>
      <c r="C461" s="34" t="s">
        <v>57</v>
      </c>
      <c r="D461" s="35" t="n">
        <v>4</v>
      </c>
      <c r="E461" s="36" t="n">
        <v>514.304064</v>
      </c>
      <c r="F461" s="68" t="n">
        <v>0</v>
      </c>
      <c r="G461" s="69" t="n">
        <f aca="false">F461*E461</f>
        <v>0</v>
      </c>
      <c r="H461" s="70" t="n">
        <f aca="false">F461/D461</f>
        <v>0</v>
      </c>
      <c r="I461" s="80"/>
      <c r="J461" s="71" t="n">
        <f aca="false">I461*E461</f>
        <v>0</v>
      </c>
      <c r="K461" s="70" t="n">
        <f aca="false">I461/D461</f>
        <v>0</v>
      </c>
      <c r="L461" s="72" t="n">
        <f aca="false">F461+I461</f>
        <v>0</v>
      </c>
      <c r="M461" s="73" t="n">
        <f aca="false">G461+J461</f>
        <v>0</v>
      </c>
      <c r="N461" s="74" t="n">
        <f aca="false">H461+K461</f>
        <v>0</v>
      </c>
      <c r="O461" s="40"/>
      <c r="P461" s="1"/>
      <c r="XFA461" s="0"/>
      <c r="XFB461" s="0"/>
      <c r="XFC461" s="0"/>
      <c r="XFD461" s="0"/>
    </row>
    <row r="462" s="41" customFormat="true" ht="23.85" hidden="false" customHeight="false" outlineLevel="0" collapsed="false">
      <c r="A462" s="32" t="s">
        <v>893</v>
      </c>
      <c r="B462" s="33" t="s">
        <v>894</v>
      </c>
      <c r="C462" s="34" t="s">
        <v>57</v>
      </c>
      <c r="D462" s="35" t="n">
        <v>2</v>
      </c>
      <c r="E462" s="36" t="n">
        <v>308.769114</v>
      </c>
      <c r="F462" s="68" t="n">
        <v>0</v>
      </c>
      <c r="G462" s="69" t="n">
        <f aca="false">F462*E462</f>
        <v>0</v>
      </c>
      <c r="H462" s="70" t="n">
        <f aca="false">F462/D462</f>
        <v>0</v>
      </c>
      <c r="I462" s="80"/>
      <c r="J462" s="71" t="n">
        <f aca="false">I462*E462</f>
        <v>0</v>
      </c>
      <c r="K462" s="70" t="n">
        <f aca="false">I462/D462</f>
        <v>0</v>
      </c>
      <c r="L462" s="72" t="n">
        <f aca="false">F462+I462</f>
        <v>0</v>
      </c>
      <c r="M462" s="73" t="n">
        <f aca="false">G462+J462</f>
        <v>0</v>
      </c>
      <c r="N462" s="74" t="n">
        <f aca="false">H462+K462</f>
        <v>0</v>
      </c>
      <c r="O462" s="40"/>
      <c r="P462" s="1"/>
      <c r="XFA462" s="0"/>
      <c r="XFB462" s="0"/>
      <c r="XFC462" s="0"/>
      <c r="XFD462" s="0"/>
    </row>
    <row r="463" s="41" customFormat="true" ht="15" hidden="false" customHeight="false" outlineLevel="0" collapsed="false">
      <c r="A463" s="76" t="s">
        <v>895</v>
      </c>
      <c r="B463" s="78" t="s">
        <v>419</v>
      </c>
      <c r="C463" s="58"/>
      <c r="D463" s="59"/>
      <c r="E463" s="60"/>
      <c r="F463" s="61"/>
      <c r="G463" s="62"/>
      <c r="H463" s="63"/>
      <c r="I463" s="79"/>
      <c r="J463" s="62"/>
      <c r="K463" s="63"/>
      <c r="L463" s="65"/>
      <c r="M463" s="65"/>
      <c r="N463" s="66"/>
      <c r="O463" s="40"/>
      <c r="P463" s="1"/>
      <c r="XFA463" s="0"/>
      <c r="XFB463" s="0"/>
      <c r="XFC463" s="0"/>
      <c r="XFD463" s="0"/>
    </row>
    <row r="464" s="41" customFormat="true" ht="23.85" hidden="false" customHeight="false" outlineLevel="0" collapsed="false">
      <c r="A464" s="32" t="s">
        <v>896</v>
      </c>
      <c r="B464" s="33" t="s">
        <v>897</v>
      </c>
      <c r="C464" s="34" t="s">
        <v>57</v>
      </c>
      <c r="D464" s="35" t="n">
        <v>18</v>
      </c>
      <c r="E464" s="36" t="n">
        <v>324.44475</v>
      </c>
      <c r="F464" s="68" t="n">
        <v>0</v>
      </c>
      <c r="G464" s="69" t="n">
        <f aca="false">F464*E464</f>
        <v>0</v>
      </c>
      <c r="H464" s="70" t="n">
        <f aca="false">F464/D464</f>
        <v>0</v>
      </c>
      <c r="I464" s="80"/>
      <c r="J464" s="71" t="n">
        <f aca="false">I464*E464</f>
        <v>0</v>
      </c>
      <c r="K464" s="70" t="n">
        <f aca="false">I464/D464</f>
        <v>0</v>
      </c>
      <c r="L464" s="72" t="n">
        <f aca="false">F464+I464</f>
        <v>0</v>
      </c>
      <c r="M464" s="73" t="n">
        <f aca="false">G464+J464</f>
        <v>0</v>
      </c>
      <c r="N464" s="74" t="n">
        <f aca="false">H464+K464</f>
        <v>0</v>
      </c>
      <c r="O464" s="40"/>
      <c r="P464" s="1"/>
      <c r="XFA464" s="0"/>
      <c r="XFB464" s="0"/>
      <c r="XFC464" s="0"/>
      <c r="XFD464" s="0"/>
    </row>
    <row r="465" s="41" customFormat="true" ht="35.05" hidden="false" customHeight="false" outlineLevel="0" collapsed="false">
      <c r="A465" s="32" t="s">
        <v>898</v>
      </c>
      <c r="B465" s="33" t="s">
        <v>899</v>
      </c>
      <c r="C465" s="34" t="s">
        <v>57</v>
      </c>
      <c r="D465" s="35" t="n">
        <v>2</v>
      </c>
      <c r="E465" s="36" t="n">
        <v>463.888866</v>
      </c>
      <c r="F465" s="68" t="n">
        <v>0</v>
      </c>
      <c r="G465" s="69" t="n">
        <f aca="false">F465*E465</f>
        <v>0</v>
      </c>
      <c r="H465" s="70" t="n">
        <f aca="false">F465/D465</f>
        <v>0</v>
      </c>
      <c r="I465" s="80"/>
      <c r="J465" s="71" t="n">
        <f aca="false">I465*E465</f>
        <v>0</v>
      </c>
      <c r="K465" s="70" t="n">
        <f aca="false">I465/D465</f>
        <v>0</v>
      </c>
      <c r="L465" s="72" t="n">
        <f aca="false">F465+I465</f>
        <v>0</v>
      </c>
      <c r="M465" s="73" t="n">
        <f aca="false">G465+J465</f>
        <v>0</v>
      </c>
      <c r="N465" s="74" t="n">
        <f aca="false">H465+K465</f>
        <v>0</v>
      </c>
      <c r="O465" s="40"/>
      <c r="P465" s="1"/>
      <c r="XFA465" s="0"/>
      <c r="XFB465" s="0"/>
      <c r="XFC465" s="0"/>
      <c r="XFD465" s="0"/>
    </row>
    <row r="466" s="41" customFormat="true" ht="35.05" hidden="false" customHeight="false" outlineLevel="0" collapsed="false">
      <c r="A466" s="32" t="s">
        <v>900</v>
      </c>
      <c r="B466" s="33" t="s">
        <v>901</v>
      </c>
      <c r="C466" s="34" t="s">
        <v>57</v>
      </c>
      <c r="D466" s="35" t="n">
        <v>1</v>
      </c>
      <c r="E466" s="36" t="n">
        <v>581.686284</v>
      </c>
      <c r="F466" s="68" t="n">
        <v>0</v>
      </c>
      <c r="G466" s="69" t="n">
        <f aca="false">F466*E466</f>
        <v>0</v>
      </c>
      <c r="H466" s="70" t="n">
        <f aca="false">F466/D466</f>
        <v>0</v>
      </c>
      <c r="I466" s="80"/>
      <c r="J466" s="71" t="n">
        <f aca="false">I466*E466</f>
        <v>0</v>
      </c>
      <c r="K466" s="70" t="n">
        <f aca="false">I466/D466</f>
        <v>0</v>
      </c>
      <c r="L466" s="72" t="n">
        <f aca="false">F466+I466</f>
        <v>0</v>
      </c>
      <c r="M466" s="73" t="n">
        <f aca="false">G466+J466</f>
        <v>0</v>
      </c>
      <c r="N466" s="74" t="n">
        <f aca="false">H466+K466</f>
        <v>0</v>
      </c>
      <c r="O466" s="40"/>
      <c r="P466" s="1"/>
      <c r="XFA466" s="0"/>
      <c r="XFB466" s="0"/>
      <c r="XFC466" s="0"/>
      <c r="XFD466" s="0"/>
    </row>
    <row r="467" s="41" customFormat="true" ht="35.05" hidden="false" customHeight="false" outlineLevel="0" collapsed="false">
      <c r="A467" s="32" t="s">
        <v>902</v>
      </c>
      <c r="B467" s="33" t="s">
        <v>903</v>
      </c>
      <c r="C467" s="34" t="s">
        <v>57</v>
      </c>
      <c r="D467" s="35" t="n">
        <v>2</v>
      </c>
      <c r="E467" s="36" t="n">
        <v>2055.247212</v>
      </c>
      <c r="F467" s="68" t="n">
        <v>0</v>
      </c>
      <c r="G467" s="69" t="n">
        <f aca="false">F467*E467</f>
        <v>0</v>
      </c>
      <c r="H467" s="70" t="n">
        <f aca="false">F467/D467</f>
        <v>0</v>
      </c>
      <c r="I467" s="80"/>
      <c r="J467" s="71" t="n">
        <f aca="false">I467*E467</f>
        <v>0</v>
      </c>
      <c r="K467" s="70" t="n">
        <f aca="false">I467/D467</f>
        <v>0</v>
      </c>
      <c r="L467" s="72" t="n">
        <f aca="false">F467+I467</f>
        <v>0</v>
      </c>
      <c r="M467" s="73" t="n">
        <f aca="false">G467+J467</f>
        <v>0</v>
      </c>
      <c r="N467" s="74" t="n">
        <f aca="false">H467+K467</f>
        <v>0</v>
      </c>
      <c r="O467" s="40"/>
      <c r="P467" s="1"/>
      <c r="XFA467" s="0"/>
      <c r="XFB467" s="0"/>
      <c r="XFC467" s="0"/>
      <c r="XFD467" s="0"/>
    </row>
    <row r="468" s="41" customFormat="true" ht="13.8" hidden="false" customHeight="false" outlineLevel="0" collapsed="false">
      <c r="A468" s="32" t="s">
        <v>904</v>
      </c>
      <c r="B468" s="33" t="s">
        <v>905</v>
      </c>
      <c r="C468" s="34" t="s">
        <v>93</v>
      </c>
      <c r="D468" s="35" t="n">
        <v>10</v>
      </c>
      <c r="E468" s="36" t="n">
        <v>83.019498</v>
      </c>
      <c r="F468" s="68" t="n">
        <v>0</v>
      </c>
      <c r="G468" s="69" t="n">
        <f aca="false">F468*E468</f>
        <v>0</v>
      </c>
      <c r="H468" s="70" t="n">
        <f aca="false">F468/D468</f>
        <v>0</v>
      </c>
      <c r="I468" s="80"/>
      <c r="J468" s="71" t="n">
        <f aca="false">I468*E468</f>
        <v>0</v>
      </c>
      <c r="K468" s="70" t="n">
        <f aca="false">I468/D468</f>
        <v>0</v>
      </c>
      <c r="L468" s="72" t="n">
        <f aca="false">F468+I468</f>
        <v>0</v>
      </c>
      <c r="M468" s="73" t="n">
        <f aca="false">G468+J468</f>
        <v>0</v>
      </c>
      <c r="N468" s="74" t="n">
        <f aca="false">H468+K468</f>
        <v>0</v>
      </c>
      <c r="O468" s="40"/>
      <c r="P468" s="1"/>
      <c r="XFA468" s="0"/>
      <c r="XFB468" s="0"/>
      <c r="XFC468" s="0"/>
      <c r="XFD468" s="0"/>
    </row>
    <row r="469" s="41" customFormat="true" ht="23.85" hidden="false" customHeight="false" outlineLevel="0" collapsed="false">
      <c r="A469" s="32" t="s">
        <v>906</v>
      </c>
      <c r="B469" s="33" t="s">
        <v>907</v>
      </c>
      <c r="C469" s="34" t="s">
        <v>847</v>
      </c>
      <c r="D469" s="35" t="n">
        <v>18</v>
      </c>
      <c r="E469" s="36" t="n">
        <v>66.538344</v>
      </c>
      <c r="F469" s="68" t="n">
        <v>0</v>
      </c>
      <c r="G469" s="69" t="n">
        <f aca="false">F469*E469</f>
        <v>0</v>
      </c>
      <c r="H469" s="70" t="n">
        <f aca="false">F469/D469</f>
        <v>0</v>
      </c>
      <c r="I469" s="80"/>
      <c r="J469" s="71" t="n">
        <f aca="false">I469*E469</f>
        <v>0</v>
      </c>
      <c r="K469" s="70" t="n">
        <f aca="false">I469/D469</f>
        <v>0</v>
      </c>
      <c r="L469" s="72" t="n">
        <f aca="false">F469+I469</f>
        <v>0</v>
      </c>
      <c r="M469" s="73" t="n">
        <f aca="false">G469+J469</f>
        <v>0</v>
      </c>
      <c r="N469" s="74" t="n">
        <f aca="false">H469+K469</f>
        <v>0</v>
      </c>
      <c r="O469" s="40"/>
      <c r="P469" s="1"/>
      <c r="XFA469" s="0"/>
      <c r="XFB469" s="0"/>
      <c r="XFC469" s="0"/>
      <c r="XFD469" s="0"/>
    </row>
    <row r="470" s="41" customFormat="true" ht="23.85" hidden="false" customHeight="false" outlineLevel="0" collapsed="false">
      <c r="A470" s="32" t="s">
        <v>908</v>
      </c>
      <c r="B470" s="33" t="s">
        <v>909</v>
      </c>
      <c r="C470" s="34" t="s">
        <v>93</v>
      </c>
      <c r="D470" s="35" t="n">
        <v>10</v>
      </c>
      <c r="E470" s="36" t="n">
        <v>74.60631</v>
      </c>
      <c r="F470" s="68" t="n">
        <v>0</v>
      </c>
      <c r="G470" s="69" t="n">
        <f aca="false">F470*E470</f>
        <v>0</v>
      </c>
      <c r="H470" s="70" t="n">
        <f aca="false">F470/D470</f>
        <v>0</v>
      </c>
      <c r="I470" s="80"/>
      <c r="J470" s="71" t="n">
        <f aca="false">I470*E470</f>
        <v>0</v>
      </c>
      <c r="K470" s="70" t="n">
        <f aca="false">I470/D470</f>
        <v>0</v>
      </c>
      <c r="L470" s="72" t="n">
        <f aca="false">F470+I470</f>
        <v>0</v>
      </c>
      <c r="M470" s="73" t="n">
        <f aca="false">G470+J470</f>
        <v>0</v>
      </c>
      <c r="N470" s="74" t="n">
        <f aca="false">H470+K470</f>
        <v>0</v>
      </c>
      <c r="O470" s="40"/>
      <c r="P470" s="1"/>
      <c r="XFA470" s="0"/>
      <c r="XFB470" s="0"/>
      <c r="XFC470" s="0"/>
      <c r="XFD470" s="0"/>
    </row>
    <row r="471" s="41" customFormat="true" ht="15" hidden="false" customHeight="false" outlineLevel="0" collapsed="false">
      <c r="A471" s="76" t="s">
        <v>910</v>
      </c>
      <c r="B471" s="78" t="s">
        <v>911</v>
      </c>
      <c r="C471" s="58"/>
      <c r="D471" s="59"/>
      <c r="E471" s="60"/>
      <c r="F471" s="61"/>
      <c r="G471" s="62"/>
      <c r="H471" s="63"/>
      <c r="I471" s="79"/>
      <c r="J471" s="62"/>
      <c r="K471" s="63"/>
      <c r="L471" s="65"/>
      <c r="M471" s="65"/>
      <c r="N471" s="66"/>
      <c r="O471" s="40"/>
      <c r="P471" s="1"/>
      <c r="XFA471" s="0"/>
      <c r="XFB471" s="0"/>
      <c r="XFC471" s="0"/>
      <c r="XFD471" s="0"/>
    </row>
    <row r="472" s="41" customFormat="true" ht="23.85" hidden="false" customHeight="false" outlineLevel="0" collapsed="false">
      <c r="A472" s="32" t="s">
        <v>912</v>
      </c>
      <c r="B472" s="33" t="s">
        <v>913</v>
      </c>
      <c r="C472" s="34" t="s">
        <v>57</v>
      </c>
      <c r="D472" s="35" t="n">
        <v>8</v>
      </c>
      <c r="E472" s="36" t="n">
        <v>192.97</v>
      </c>
      <c r="F472" s="68" t="n">
        <v>0</v>
      </c>
      <c r="G472" s="69" t="n">
        <f aca="false">F472*E472</f>
        <v>0</v>
      </c>
      <c r="H472" s="70" t="n">
        <f aca="false">F472/D472</f>
        <v>0</v>
      </c>
      <c r="I472" s="80"/>
      <c r="J472" s="71" t="n">
        <f aca="false">I472*E472</f>
        <v>0</v>
      </c>
      <c r="K472" s="70" t="n">
        <f aca="false">I472/D472</f>
        <v>0</v>
      </c>
      <c r="L472" s="72" t="n">
        <f aca="false">F472+I472</f>
        <v>0</v>
      </c>
      <c r="M472" s="73" t="n">
        <f aca="false">G472+J472</f>
        <v>0</v>
      </c>
      <c r="N472" s="74" t="n">
        <f aca="false">H472+K472</f>
        <v>0</v>
      </c>
      <c r="O472" s="40"/>
      <c r="P472" s="1"/>
      <c r="XFA472" s="0"/>
      <c r="XFB472" s="0"/>
      <c r="XFC472" s="0"/>
      <c r="XFD472" s="0"/>
    </row>
    <row r="473" s="41" customFormat="true" ht="23.85" hidden="false" customHeight="false" outlineLevel="0" collapsed="false">
      <c r="A473" s="32" t="s">
        <v>914</v>
      </c>
      <c r="B473" s="33" t="s">
        <v>915</v>
      </c>
      <c r="C473" s="34" t="s">
        <v>57</v>
      </c>
      <c r="D473" s="35" t="n">
        <v>12</v>
      </c>
      <c r="E473" s="36" t="n">
        <v>254.21</v>
      </c>
      <c r="F473" s="68" t="n">
        <v>0</v>
      </c>
      <c r="G473" s="69" t="n">
        <f aca="false">F473*E473</f>
        <v>0</v>
      </c>
      <c r="H473" s="70" t="n">
        <f aca="false">F473/D473</f>
        <v>0</v>
      </c>
      <c r="I473" s="80"/>
      <c r="J473" s="71" t="n">
        <f aca="false">I473*E473</f>
        <v>0</v>
      </c>
      <c r="K473" s="70" t="n">
        <f aca="false">I473/D473</f>
        <v>0</v>
      </c>
      <c r="L473" s="72" t="n">
        <f aca="false">F473+I473</f>
        <v>0</v>
      </c>
      <c r="M473" s="73" t="n">
        <f aca="false">G473+J473</f>
        <v>0</v>
      </c>
      <c r="N473" s="74" t="n">
        <f aca="false">H473+K473</f>
        <v>0</v>
      </c>
      <c r="O473" s="40"/>
      <c r="P473" s="1"/>
      <c r="XFA473" s="0"/>
      <c r="XFB473" s="0"/>
      <c r="XFC473" s="0"/>
      <c r="XFD473" s="0"/>
    </row>
    <row r="474" s="41" customFormat="true" ht="13.8" hidden="false" customHeight="false" outlineLevel="0" collapsed="false">
      <c r="A474" s="47" t="n">
        <v>18</v>
      </c>
      <c r="B474" s="75" t="s">
        <v>916</v>
      </c>
      <c r="C474" s="49"/>
      <c r="D474" s="50"/>
      <c r="E474" s="51"/>
      <c r="F474" s="52"/>
      <c r="G474" s="53"/>
      <c r="H474" s="54"/>
      <c r="I474" s="50"/>
      <c r="J474" s="55" t="n">
        <f aca="false">SUM(J476:J510)</f>
        <v>0</v>
      </c>
      <c r="K474" s="54"/>
      <c r="L474" s="53"/>
      <c r="M474" s="53"/>
      <c r="N474" s="54"/>
      <c r="O474" s="40"/>
      <c r="P474" s="1"/>
      <c r="XFA474" s="0"/>
      <c r="XFB474" s="0"/>
      <c r="XFC474" s="0"/>
      <c r="XFD474" s="0"/>
    </row>
    <row r="475" s="41" customFormat="true" ht="15" hidden="false" customHeight="false" outlineLevel="0" collapsed="false">
      <c r="A475" s="76" t="s">
        <v>917</v>
      </c>
      <c r="B475" s="78" t="s">
        <v>918</v>
      </c>
      <c r="C475" s="58"/>
      <c r="D475" s="59"/>
      <c r="E475" s="60"/>
      <c r="F475" s="61"/>
      <c r="G475" s="62"/>
      <c r="H475" s="63"/>
      <c r="I475" s="79"/>
      <c r="J475" s="62"/>
      <c r="K475" s="63"/>
      <c r="L475" s="65"/>
      <c r="M475" s="65"/>
      <c r="N475" s="66"/>
      <c r="O475" s="40"/>
      <c r="P475" s="1"/>
      <c r="XFA475" s="0"/>
      <c r="XFB475" s="0"/>
      <c r="XFC475" s="0"/>
      <c r="XFD475" s="0"/>
    </row>
    <row r="476" s="41" customFormat="true" ht="46.25" hidden="false" customHeight="false" outlineLevel="0" collapsed="false">
      <c r="A476" s="32" t="s">
        <v>919</v>
      </c>
      <c r="B476" s="33" t="s">
        <v>920</v>
      </c>
      <c r="C476" s="34" t="s">
        <v>57</v>
      </c>
      <c r="D476" s="35" t="n">
        <v>20</v>
      </c>
      <c r="E476" s="36" t="n">
        <v>247.741536</v>
      </c>
      <c r="F476" s="68" t="n">
        <v>0</v>
      </c>
      <c r="G476" s="69" t="n">
        <f aca="false">F476*E476</f>
        <v>0</v>
      </c>
      <c r="H476" s="70" t="n">
        <f aca="false">F476/D476</f>
        <v>0</v>
      </c>
      <c r="I476" s="80"/>
      <c r="J476" s="71" t="n">
        <f aca="false">I476*E476</f>
        <v>0</v>
      </c>
      <c r="K476" s="70" t="n">
        <f aca="false">I476/D476</f>
        <v>0</v>
      </c>
      <c r="L476" s="72" t="n">
        <f aca="false">F476+I476</f>
        <v>0</v>
      </c>
      <c r="M476" s="73" t="n">
        <f aca="false">G476+J476</f>
        <v>0</v>
      </c>
      <c r="N476" s="74" t="n">
        <f aca="false">H476+K476</f>
        <v>0</v>
      </c>
      <c r="O476" s="40"/>
      <c r="P476" s="1"/>
      <c r="XFA476" s="0"/>
      <c r="XFB476" s="0"/>
      <c r="XFC476" s="0"/>
      <c r="XFD476" s="0"/>
    </row>
    <row r="477" s="41" customFormat="true" ht="46.25" hidden="false" customHeight="false" outlineLevel="0" collapsed="false">
      <c r="A477" s="32" t="s">
        <v>921</v>
      </c>
      <c r="B477" s="33" t="s">
        <v>922</v>
      </c>
      <c r="C477" s="34" t="s">
        <v>57</v>
      </c>
      <c r="D477" s="35" t="n">
        <v>6</v>
      </c>
      <c r="E477" s="36" t="n">
        <v>138.15273</v>
      </c>
      <c r="F477" s="68" t="n">
        <v>0</v>
      </c>
      <c r="G477" s="69" t="n">
        <f aca="false">F477*E477</f>
        <v>0</v>
      </c>
      <c r="H477" s="70" t="n">
        <f aca="false">F477/D477</f>
        <v>0</v>
      </c>
      <c r="I477" s="80"/>
      <c r="J477" s="71" t="n">
        <f aca="false">I477*E477</f>
        <v>0</v>
      </c>
      <c r="K477" s="70" t="n">
        <f aca="false">I477/D477</f>
        <v>0</v>
      </c>
      <c r="L477" s="72" t="n">
        <f aca="false">F477+I477</f>
        <v>0</v>
      </c>
      <c r="M477" s="73" t="n">
        <f aca="false">G477+J477</f>
        <v>0</v>
      </c>
      <c r="N477" s="74" t="n">
        <f aca="false">H477+K477</f>
        <v>0</v>
      </c>
      <c r="O477" s="40"/>
      <c r="P477" s="1"/>
      <c r="XFA477" s="0"/>
      <c r="XFB477" s="0"/>
      <c r="XFC477" s="0"/>
      <c r="XFD477" s="0"/>
    </row>
    <row r="478" s="41" customFormat="true" ht="46.25" hidden="false" customHeight="false" outlineLevel="0" collapsed="false">
      <c r="A478" s="32" t="s">
        <v>923</v>
      </c>
      <c r="B478" s="33" t="s">
        <v>924</v>
      </c>
      <c r="C478" s="34" t="s">
        <v>57</v>
      </c>
      <c r="D478" s="35" t="n">
        <v>92</v>
      </c>
      <c r="E478" s="36" t="n">
        <v>180.103596</v>
      </c>
      <c r="F478" s="68" t="n">
        <v>0</v>
      </c>
      <c r="G478" s="69" t="n">
        <f aca="false">F478*E478</f>
        <v>0</v>
      </c>
      <c r="H478" s="70" t="n">
        <f aca="false">F478/D478</f>
        <v>0</v>
      </c>
      <c r="I478" s="80"/>
      <c r="J478" s="71" t="n">
        <f aca="false">I478*E478</f>
        <v>0</v>
      </c>
      <c r="K478" s="70" t="n">
        <f aca="false">I478/D478</f>
        <v>0</v>
      </c>
      <c r="L478" s="72" t="n">
        <f aca="false">F478+I478</f>
        <v>0</v>
      </c>
      <c r="M478" s="73" t="n">
        <f aca="false">G478+J478</f>
        <v>0</v>
      </c>
      <c r="N478" s="74" t="n">
        <f aca="false">H478+K478</f>
        <v>0</v>
      </c>
      <c r="O478" s="40"/>
      <c r="P478" s="1"/>
      <c r="XFA478" s="0"/>
      <c r="XFB478" s="0"/>
      <c r="XFC478" s="0"/>
      <c r="XFD478" s="0"/>
    </row>
    <row r="479" s="41" customFormat="true" ht="57.45" hidden="false" customHeight="false" outlineLevel="0" collapsed="false">
      <c r="A479" s="32" t="s">
        <v>925</v>
      </c>
      <c r="B479" s="33" t="s">
        <v>926</v>
      </c>
      <c r="C479" s="34" t="s">
        <v>93</v>
      </c>
      <c r="D479" s="35" t="n">
        <v>11</v>
      </c>
      <c r="E479" s="36" t="n">
        <v>216.748272</v>
      </c>
      <c r="F479" s="68" t="n">
        <v>0</v>
      </c>
      <c r="G479" s="69" t="n">
        <f aca="false">F479*E479</f>
        <v>0</v>
      </c>
      <c r="H479" s="70" t="n">
        <f aca="false">F479/D479</f>
        <v>0</v>
      </c>
      <c r="I479" s="80"/>
      <c r="J479" s="71" t="n">
        <f aca="false">I479*E479</f>
        <v>0</v>
      </c>
      <c r="K479" s="70" t="n">
        <f aca="false">I479/D479</f>
        <v>0</v>
      </c>
      <c r="L479" s="72" t="n">
        <f aca="false">F479+I479</f>
        <v>0</v>
      </c>
      <c r="M479" s="73" t="n">
        <f aca="false">G479+J479</f>
        <v>0</v>
      </c>
      <c r="N479" s="74" t="n">
        <f aca="false">H479+K479</f>
        <v>0</v>
      </c>
      <c r="O479" s="40"/>
      <c r="P479" s="1"/>
      <c r="XFA479" s="0"/>
      <c r="XFB479" s="0"/>
      <c r="XFC479" s="0"/>
      <c r="XFD479" s="0"/>
    </row>
    <row r="480" s="41" customFormat="true" ht="57.45" hidden="false" customHeight="false" outlineLevel="0" collapsed="false">
      <c r="A480" s="32" t="s">
        <v>927</v>
      </c>
      <c r="B480" s="33" t="s">
        <v>928</v>
      </c>
      <c r="C480" s="34" t="s">
        <v>93</v>
      </c>
      <c r="D480" s="35" t="n">
        <v>24</v>
      </c>
      <c r="E480" s="36" t="n">
        <v>230.940732</v>
      </c>
      <c r="F480" s="68" t="n">
        <v>0</v>
      </c>
      <c r="G480" s="69" t="n">
        <f aca="false">F480*E480</f>
        <v>0</v>
      </c>
      <c r="H480" s="70" t="n">
        <f aca="false">F480/D480</f>
        <v>0</v>
      </c>
      <c r="I480" s="80"/>
      <c r="J480" s="71" t="n">
        <f aca="false">I480*E480</f>
        <v>0</v>
      </c>
      <c r="K480" s="70" t="n">
        <f aca="false">I480/D480</f>
        <v>0</v>
      </c>
      <c r="L480" s="72" t="n">
        <f aca="false">F480+I480</f>
        <v>0</v>
      </c>
      <c r="M480" s="73" t="n">
        <f aca="false">G480+J480</f>
        <v>0</v>
      </c>
      <c r="N480" s="74" t="n">
        <f aca="false">H480+K480</f>
        <v>0</v>
      </c>
      <c r="O480" s="40"/>
      <c r="P480" s="1"/>
      <c r="XFA480" s="0"/>
      <c r="XFB480" s="0"/>
      <c r="XFC480" s="0"/>
      <c r="XFD480" s="0"/>
    </row>
    <row r="481" s="41" customFormat="true" ht="68.65" hidden="false" customHeight="false" outlineLevel="0" collapsed="false">
      <c r="A481" s="32" t="s">
        <v>929</v>
      </c>
      <c r="B481" s="33" t="s">
        <v>930</v>
      </c>
      <c r="C481" s="34" t="s">
        <v>93</v>
      </c>
      <c r="D481" s="35" t="n">
        <v>20</v>
      </c>
      <c r="E481" s="36" t="n">
        <v>387.86331</v>
      </c>
      <c r="F481" s="68" t="n">
        <v>0</v>
      </c>
      <c r="G481" s="69" t="n">
        <f aca="false">F481*E481</f>
        <v>0</v>
      </c>
      <c r="H481" s="70" t="n">
        <f aca="false">F481/D481</f>
        <v>0</v>
      </c>
      <c r="I481" s="80"/>
      <c r="J481" s="71" t="n">
        <f aca="false">I481*E481</f>
        <v>0</v>
      </c>
      <c r="K481" s="70" t="n">
        <f aca="false">I481/D481</f>
        <v>0</v>
      </c>
      <c r="L481" s="72" t="n">
        <f aca="false">F481+I481</f>
        <v>0</v>
      </c>
      <c r="M481" s="73" t="n">
        <f aca="false">G481+J481</f>
        <v>0</v>
      </c>
      <c r="N481" s="74" t="n">
        <f aca="false">H481+K481</f>
        <v>0</v>
      </c>
      <c r="O481" s="40"/>
      <c r="P481" s="1"/>
      <c r="XFA481" s="0"/>
      <c r="XFB481" s="0"/>
      <c r="XFC481" s="0"/>
      <c r="XFD481" s="0"/>
    </row>
    <row r="482" s="41" customFormat="true" ht="35.05" hidden="false" customHeight="false" outlineLevel="0" collapsed="false">
      <c r="A482" s="32" t="s">
        <v>931</v>
      </c>
      <c r="B482" s="33" t="s">
        <v>932</v>
      </c>
      <c r="C482" s="34" t="s">
        <v>93</v>
      </c>
      <c r="D482" s="35" t="n">
        <v>9</v>
      </c>
      <c r="E482" s="36" t="n">
        <v>233.318928</v>
      </c>
      <c r="F482" s="68" t="n">
        <v>0</v>
      </c>
      <c r="G482" s="69" t="n">
        <f aca="false">F482*E482</f>
        <v>0</v>
      </c>
      <c r="H482" s="70" t="n">
        <f aca="false">F482/D482</f>
        <v>0</v>
      </c>
      <c r="I482" s="80"/>
      <c r="J482" s="71" t="n">
        <f aca="false">I482*E482</f>
        <v>0</v>
      </c>
      <c r="K482" s="70" t="n">
        <f aca="false">I482/D482</f>
        <v>0</v>
      </c>
      <c r="L482" s="72" t="n">
        <f aca="false">F482+I482</f>
        <v>0</v>
      </c>
      <c r="M482" s="73" t="n">
        <f aca="false">G482+J482</f>
        <v>0</v>
      </c>
      <c r="N482" s="74" t="n">
        <f aca="false">H482+K482</f>
        <v>0</v>
      </c>
      <c r="O482" s="40"/>
      <c r="P482" s="1"/>
      <c r="XFA482" s="0"/>
      <c r="XFB482" s="0"/>
      <c r="XFC482" s="0"/>
      <c r="XFD482" s="0"/>
    </row>
    <row r="483" s="41" customFormat="true" ht="57.45" hidden="false" customHeight="false" outlineLevel="0" collapsed="false">
      <c r="A483" s="32" t="s">
        <v>933</v>
      </c>
      <c r="B483" s="33" t="s">
        <v>934</v>
      </c>
      <c r="C483" s="34" t="s">
        <v>93</v>
      </c>
      <c r="D483" s="35" t="n">
        <v>56</v>
      </c>
      <c r="E483" s="36" t="n">
        <v>153.24021</v>
      </c>
      <c r="F483" s="68" t="n">
        <v>0</v>
      </c>
      <c r="G483" s="69" t="n">
        <f aca="false">F483*E483</f>
        <v>0</v>
      </c>
      <c r="H483" s="70" t="n">
        <f aca="false">F483/D483</f>
        <v>0</v>
      </c>
      <c r="I483" s="80"/>
      <c r="J483" s="71" t="n">
        <f aca="false">I483*E483</f>
        <v>0</v>
      </c>
      <c r="K483" s="70" t="n">
        <f aca="false">I483/D483</f>
        <v>0</v>
      </c>
      <c r="L483" s="72" t="n">
        <f aca="false">F483+I483</f>
        <v>0</v>
      </c>
      <c r="M483" s="73" t="n">
        <f aca="false">G483+J483</f>
        <v>0</v>
      </c>
      <c r="N483" s="74" t="n">
        <f aca="false">H483+K483</f>
        <v>0</v>
      </c>
      <c r="O483" s="40"/>
      <c r="P483" s="1"/>
      <c r="XFA483" s="0"/>
      <c r="XFB483" s="0"/>
      <c r="XFC483" s="0"/>
      <c r="XFD483" s="0"/>
    </row>
    <row r="484" s="41" customFormat="true" ht="57.45" hidden="false" customHeight="false" outlineLevel="0" collapsed="false">
      <c r="A484" s="32" t="s">
        <v>935</v>
      </c>
      <c r="B484" s="33" t="s">
        <v>936</v>
      </c>
      <c r="C484" s="34" t="s">
        <v>93</v>
      </c>
      <c r="D484" s="35" t="n">
        <v>2</v>
      </c>
      <c r="E484" s="36" t="n">
        <v>196.64868</v>
      </c>
      <c r="F484" s="68" t="n">
        <v>0</v>
      </c>
      <c r="G484" s="69" t="n">
        <f aca="false">F484*E484</f>
        <v>0</v>
      </c>
      <c r="H484" s="70" t="n">
        <f aca="false">F484/D484</f>
        <v>0</v>
      </c>
      <c r="I484" s="80"/>
      <c r="J484" s="71" t="n">
        <f aca="false">I484*E484</f>
        <v>0</v>
      </c>
      <c r="K484" s="70" t="n">
        <f aca="false">I484/D484</f>
        <v>0</v>
      </c>
      <c r="L484" s="72" t="n">
        <f aca="false">F484+I484</f>
        <v>0</v>
      </c>
      <c r="M484" s="73" t="n">
        <f aca="false">G484+J484</f>
        <v>0</v>
      </c>
      <c r="N484" s="74" t="n">
        <f aca="false">H484+K484</f>
        <v>0</v>
      </c>
      <c r="O484" s="40"/>
      <c r="P484" s="1"/>
      <c r="XFA484" s="0"/>
      <c r="XFB484" s="0"/>
      <c r="XFC484" s="0"/>
      <c r="XFD484" s="0"/>
    </row>
    <row r="485" s="41" customFormat="true" ht="35.05" hidden="false" customHeight="false" outlineLevel="0" collapsed="false">
      <c r="A485" s="32" t="s">
        <v>937</v>
      </c>
      <c r="B485" s="33" t="s">
        <v>938</v>
      </c>
      <c r="C485" s="34" t="s">
        <v>847</v>
      </c>
      <c r="D485" s="35" t="n">
        <v>3</v>
      </c>
      <c r="E485" s="36" t="n">
        <v>164.645322</v>
      </c>
      <c r="F485" s="68" t="n">
        <v>0</v>
      </c>
      <c r="G485" s="69" t="n">
        <f aca="false">F485*E485</f>
        <v>0</v>
      </c>
      <c r="H485" s="70" t="n">
        <f aca="false">F485/D485</f>
        <v>0</v>
      </c>
      <c r="I485" s="80"/>
      <c r="J485" s="71" t="n">
        <f aca="false">I485*E485</f>
        <v>0</v>
      </c>
      <c r="K485" s="70" t="n">
        <f aca="false">I485/D485</f>
        <v>0</v>
      </c>
      <c r="L485" s="72" t="n">
        <f aca="false">F485+I485</f>
        <v>0</v>
      </c>
      <c r="M485" s="73" t="n">
        <f aca="false">G485+J485</f>
        <v>0</v>
      </c>
      <c r="N485" s="74" t="n">
        <f aca="false">H485+K485</f>
        <v>0</v>
      </c>
      <c r="O485" s="40"/>
      <c r="P485" s="1"/>
      <c r="XFA485" s="0"/>
      <c r="XFB485" s="0"/>
      <c r="XFC485" s="0"/>
      <c r="XFD485" s="0"/>
    </row>
    <row r="486" s="41" customFormat="true" ht="15" hidden="false" customHeight="false" outlineLevel="0" collapsed="false">
      <c r="A486" s="76" t="s">
        <v>939</v>
      </c>
      <c r="B486" s="78" t="s">
        <v>940</v>
      </c>
      <c r="C486" s="58"/>
      <c r="D486" s="59"/>
      <c r="E486" s="60"/>
      <c r="F486" s="61"/>
      <c r="G486" s="62"/>
      <c r="H486" s="63"/>
      <c r="I486" s="79"/>
      <c r="J486" s="62"/>
      <c r="K486" s="63"/>
      <c r="L486" s="65"/>
      <c r="M486" s="65"/>
      <c r="N486" s="66"/>
      <c r="O486" s="40"/>
      <c r="P486" s="1"/>
      <c r="XFA486" s="0"/>
      <c r="XFB486" s="0"/>
      <c r="XFC486" s="0"/>
      <c r="XFD486" s="0"/>
    </row>
    <row r="487" s="41" customFormat="true" ht="23.85" hidden="false" customHeight="false" outlineLevel="0" collapsed="false">
      <c r="A487" s="32" t="s">
        <v>941</v>
      </c>
      <c r="B487" s="33" t="s">
        <v>942</v>
      </c>
      <c r="C487" s="34" t="s">
        <v>57</v>
      </c>
      <c r="D487" s="35" t="n">
        <v>77</v>
      </c>
      <c r="E487" s="36" t="n">
        <v>56.39</v>
      </c>
      <c r="F487" s="68" t="n">
        <v>0</v>
      </c>
      <c r="G487" s="69" t="n">
        <f aca="false">F487*E487</f>
        <v>0</v>
      </c>
      <c r="H487" s="70" t="n">
        <f aca="false">F487/D487</f>
        <v>0</v>
      </c>
      <c r="I487" s="80"/>
      <c r="J487" s="71" t="n">
        <f aca="false">I487*E487</f>
        <v>0</v>
      </c>
      <c r="K487" s="70" t="n">
        <f aca="false">I487/D487</f>
        <v>0</v>
      </c>
      <c r="L487" s="72" t="n">
        <f aca="false">F487+I487</f>
        <v>0</v>
      </c>
      <c r="M487" s="73" t="n">
        <f aca="false">G487+J487</f>
        <v>0</v>
      </c>
      <c r="N487" s="74" t="n">
        <f aca="false">H487+K487</f>
        <v>0</v>
      </c>
      <c r="O487" s="40"/>
      <c r="P487" s="1"/>
      <c r="XFA487" s="0"/>
      <c r="XFB487" s="0"/>
      <c r="XFC487" s="0"/>
      <c r="XFD487" s="0"/>
    </row>
    <row r="488" s="41" customFormat="true" ht="23.85" hidden="false" customHeight="false" outlineLevel="0" collapsed="false">
      <c r="A488" s="32" t="s">
        <v>943</v>
      </c>
      <c r="B488" s="33" t="s">
        <v>944</v>
      </c>
      <c r="C488" s="34" t="s">
        <v>57</v>
      </c>
      <c r="D488" s="35" t="n">
        <v>4</v>
      </c>
      <c r="E488" s="36" t="n">
        <v>63.89</v>
      </c>
      <c r="F488" s="68" t="n">
        <v>0</v>
      </c>
      <c r="G488" s="69" t="n">
        <f aca="false">F488*E488</f>
        <v>0</v>
      </c>
      <c r="H488" s="70" t="n">
        <f aca="false">F488/D488</f>
        <v>0</v>
      </c>
      <c r="I488" s="80"/>
      <c r="J488" s="71" t="n">
        <f aca="false">I488*E488</f>
        <v>0</v>
      </c>
      <c r="K488" s="70" t="n">
        <f aca="false">I488/D488</f>
        <v>0</v>
      </c>
      <c r="L488" s="72" t="n">
        <f aca="false">F488+I488</f>
        <v>0</v>
      </c>
      <c r="M488" s="73" t="n">
        <f aca="false">G488+J488</f>
        <v>0</v>
      </c>
      <c r="N488" s="74" t="n">
        <f aca="false">H488+K488</f>
        <v>0</v>
      </c>
      <c r="O488" s="40"/>
      <c r="P488" s="1"/>
      <c r="XFA488" s="0"/>
      <c r="XFB488" s="0"/>
      <c r="XFC488" s="0"/>
      <c r="XFD488" s="0"/>
    </row>
    <row r="489" s="41" customFormat="true" ht="23.85" hidden="false" customHeight="false" outlineLevel="0" collapsed="false">
      <c r="A489" s="32" t="s">
        <v>945</v>
      </c>
      <c r="B489" s="33" t="s">
        <v>946</v>
      </c>
      <c r="C489" s="34" t="s">
        <v>947</v>
      </c>
      <c r="D489" s="35" t="n">
        <v>86</v>
      </c>
      <c r="E489" s="36" t="n">
        <v>92.25</v>
      </c>
      <c r="F489" s="68" t="n">
        <v>0</v>
      </c>
      <c r="G489" s="69" t="n">
        <f aca="false">F489*E489</f>
        <v>0</v>
      </c>
      <c r="H489" s="70" t="n">
        <f aca="false">F489/D489</f>
        <v>0</v>
      </c>
      <c r="I489" s="80"/>
      <c r="J489" s="71" t="n">
        <f aca="false">I489*E489</f>
        <v>0</v>
      </c>
      <c r="K489" s="70" t="n">
        <f aca="false">I489/D489</f>
        <v>0</v>
      </c>
      <c r="L489" s="72" t="n">
        <f aca="false">F489+I489</f>
        <v>0</v>
      </c>
      <c r="M489" s="73" t="n">
        <f aca="false">G489+J489</f>
        <v>0</v>
      </c>
      <c r="N489" s="74" t="n">
        <f aca="false">H489+K489</f>
        <v>0</v>
      </c>
      <c r="O489" s="40"/>
      <c r="P489" s="1"/>
      <c r="XFA489" s="0"/>
      <c r="XFB489" s="0"/>
      <c r="XFC489" s="0"/>
      <c r="XFD489" s="0"/>
    </row>
    <row r="490" s="41" customFormat="true" ht="35.05" hidden="false" customHeight="false" outlineLevel="0" collapsed="false">
      <c r="A490" s="32" t="s">
        <v>948</v>
      </c>
      <c r="B490" s="33" t="s">
        <v>949</v>
      </c>
      <c r="C490" s="34" t="s">
        <v>93</v>
      </c>
      <c r="D490" s="35" t="n">
        <v>27</v>
      </c>
      <c r="E490" s="36" t="n">
        <v>53.67</v>
      </c>
      <c r="F490" s="68" t="n">
        <v>0</v>
      </c>
      <c r="G490" s="69" t="n">
        <f aca="false">F490*E490</f>
        <v>0</v>
      </c>
      <c r="H490" s="70" t="n">
        <f aca="false">F490/D490</f>
        <v>0</v>
      </c>
      <c r="I490" s="80"/>
      <c r="J490" s="71" t="n">
        <f aca="false">I490*E490</f>
        <v>0</v>
      </c>
      <c r="K490" s="70" t="n">
        <f aca="false">I490/D490</f>
        <v>0</v>
      </c>
      <c r="L490" s="72" t="n">
        <f aca="false">F490+I490</f>
        <v>0</v>
      </c>
      <c r="M490" s="73" t="n">
        <f aca="false">G490+J490</f>
        <v>0</v>
      </c>
      <c r="N490" s="74" t="n">
        <f aca="false">H490+K490</f>
        <v>0</v>
      </c>
      <c r="O490" s="40"/>
      <c r="P490" s="1"/>
      <c r="XFA490" s="0"/>
      <c r="XFB490" s="0"/>
      <c r="XFC490" s="0"/>
      <c r="XFD490" s="0"/>
    </row>
    <row r="491" s="41" customFormat="true" ht="23.85" hidden="false" customHeight="false" outlineLevel="0" collapsed="false">
      <c r="A491" s="32" t="s">
        <v>950</v>
      </c>
      <c r="B491" s="33" t="s">
        <v>951</v>
      </c>
      <c r="C491" s="34" t="s">
        <v>93</v>
      </c>
      <c r="D491" s="35" t="n">
        <v>7</v>
      </c>
      <c r="E491" s="36" t="n">
        <v>112.01</v>
      </c>
      <c r="F491" s="68" t="n">
        <v>0</v>
      </c>
      <c r="G491" s="69" t="n">
        <f aca="false">F491*E491</f>
        <v>0</v>
      </c>
      <c r="H491" s="70" t="n">
        <f aca="false">F491/D491</f>
        <v>0</v>
      </c>
      <c r="I491" s="80"/>
      <c r="J491" s="71" t="n">
        <f aca="false">I491*E491</f>
        <v>0</v>
      </c>
      <c r="K491" s="70" t="n">
        <f aca="false">I491/D491</f>
        <v>0</v>
      </c>
      <c r="L491" s="72" t="n">
        <f aca="false">F491+I491</f>
        <v>0</v>
      </c>
      <c r="M491" s="73" t="n">
        <f aca="false">G491+J491</f>
        <v>0</v>
      </c>
      <c r="N491" s="74" t="n">
        <f aca="false">H491+K491</f>
        <v>0</v>
      </c>
      <c r="O491" s="40"/>
      <c r="P491" s="1"/>
      <c r="XFA491" s="0"/>
      <c r="XFB491" s="0"/>
      <c r="XFC491" s="0"/>
      <c r="XFD491" s="0"/>
    </row>
    <row r="492" s="41" customFormat="true" ht="13.8" hidden="false" customHeight="false" outlineLevel="0" collapsed="false">
      <c r="A492" s="32" t="s">
        <v>952</v>
      </c>
      <c r="B492" s="33" t="s">
        <v>694</v>
      </c>
      <c r="C492" s="34" t="s">
        <v>93</v>
      </c>
      <c r="D492" s="35" t="n">
        <v>5</v>
      </c>
      <c r="E492" s="36" t="n">
        <v>7.72</v>
      </c>
      <c r="F492" s="68" t="n">
        <v>0</v>
      </c>
      <c r="G492" s="69" t="n">
        <f aca="false">F492*E492</f>
        <v>0</v>
      </c>
      <c r="H492" s="70" t="n">
        <f aca="false">F492/D492</f>
        <v>0</v>
      </c>
      <c r="I492" s="80"/>
      <c r="J492" s="71" t="n">
        <f aca="false">I492*E492</f>
        <v>0</v>
      </c>
      <c r="K492" s="70" t="n">
        <f aca="false">I492/D492</f>
        <v>0</v>
      </c>
      <c r="L492" s="72" t="n">
        <f aca="false">F492+I492</f>
        <v>0</v>
      </c>
      <c r="M492" s="73" t="n">
        <f aca="false">G492+J492</f>
        <v>0</v>
      </c>
      <c r="N492" s="74" t="n">
        <f aca="false">H492+K492</f>
        <v>0</v>
      </c>
      <c r="O492" s="40"/>
      <c r="P492" s="1"/>
      <c r="XFA492" s="0"/>
      <c r="XFB492" s="0"/>
      <c r="XFC492" s="0"/>
      <c r="XFD492" s="0"/>
    </row>
    <row r="493" s="41" customFormat="true" ht="13.8" hidden="false" customHeight="false" outlineLevel="0" collapsed="false">
      <c r="A493" s="32" t="s">
        <v>953</v>
      </c>
      <c r="B493" s="33" t="s">
        <v>954</v>
      </c>
      <c r="C493" s="34" t="s">
        <v>847</v>
      </c>
      <c r="D493" s="35" t="n">
        <v>67</v>
      </c>
      <c r="E493" s="36" t="n">
        <v>13.43</v>
      </c>
      <c r="F493" s="68" t="n">
        <v>0</v>
      </c>
      <c r="G493" s="69" t="n">
        <f aca="false">F493*E493</f>
        <v>0</v>
      </c>
      <c r="H493" s="70" t="n">
        <f aca="false">F493/D493</f>
        <v>0</v>
      </c>
      <c r="I493" s="80"/>
      <c r="J493" s="71" t="n">
        <f aca="false">I493*E493</f>
        <v>0</v>
      </c>
      <c r="K493" s="70" t="n">
        <f aca="false">I493/D493</f>
        <v>0</v>
      </c>
      <c r="L493" s="72" t="n">
        <f aca="false">F493+I493</f>
        <v>0</v>
      </c>
      <c r="M493" s="73" t="n">
        <f aca="false">G493+J493</f>
        <v>0</v>
      </c>
      <c r="N493" s="74" t="n">
        <f aca="false">H493+K493</f>
        <v>0</v>
      </c>
      <c r="O493" s="40"/>
      <c r="P493" s="1"/>
      <c r="XFA493" s="0"/>
      <c r="XFB493" s="0"/>
      <c r="XFC493" s="0"/>
      <c r="XFD493" s="0"/>
    </row>
    <row r="494" s="85" customFormat="true" ht="23.85" hidden="false" customHeight="false" outlineLevel="0" collapsed="false">
      <c r="A494" s="32" t="s">
        <v>955</v>
      </c>
      <c r="B494" s="33" t="s">
        <v>956</v>
      </c>
      <c r="C494" s="34" t="s">
        <v>93</v>
      </c>
      <c r="D494" s="35" t="n">
        <v>8</v>
      </c>
      <c r="E494" s="36" t="n">
        <v>165.82</v>
      </c>
      <c r="F494" s="68" t="n">
        <v>0</v>
      </c>
      <c r="G494" s="69" t="n">
        <f aca="false">F494*E494</f>
        <v>0</v>
      </c>
      <c r="H494" s="70" t="n">
        <f aca="false">F494/D494</f>
        <v>0</v>
      </c>
      <c r="I494" s="80"/>
      <c r="J494" s="71" t="n">
        <f aca="false">I494*E494</f>
        <v>0</v>
      </c>
      <c r="K494" s="70" t="n">
        <f aca="false">I494/D494</f>
        <v>0</v>
      </c>
      <c r="L494" s="72" t="n">
        <f aca="false">F494+I494</f>
        <v>0</v>
      </c>
      <c r="M494" s="73" t="n">
        <f aca="false">G494+J494</f>
        <v>0</v>
      </c>
      <c r="N494" s="74" t="n">
        <f aca="false">H494+K494</f>
        <v>0</v>
      </c>
      <c r="O494" s="83"/>
      <c r="P494" s="84"/>
      <c r="XFA494" s="0"/>
      <c r="XFB494" s="0"/>
      <c r="XFC494" s="0"/>
      <c r="XFD494" s="0"/>
    </row>
    <row r="495" s="41" customFormat="true" ht="13.8" hidden="false" customHeight="false" outlineLevel="0" collapsed="false">
      <c r="A495" s="32" t="s">
        <v>957</v>
      </c>
      <c r="B495" s="33" t="s">
        <v>958</v>
      </c>
      <c r="C495" s="34" t="s">
        <v>57</v>
      </c>
      <c r="D495" s="35" t="n">
        <v>41</v>
      </c>
      <c r="E495" s="36" t="n">
        <v>47.43</v>
      </c>
      <c r="F495" s="68" t="n">
        <v>0</v>
      </c>
      <c r="G495" s="69" t="n">
        <f aca="false">F495*E495</f>
        <v>0</v>
      </c>
      <c r="H495" s="70" t="n">
        <f aca="false">F495/D495</f>
        <v>0</v>
      </c>
      <c r="I495" s="80"/>
      <c r="J495" s="71" t="n">
        <f aca="false">I495*E495</f>
        <v>0</v>
      </c>
      <c r="K495" s="70" t="n">
        <f aca="false">I495/D495</f>
        <v>0</v>
      </c>
      <c r="L495" s="72" t="n">
        <f aca="false">F495+I495</f>
        <v>0</v>
      </c>
      <c r="M495" s="73" t="n">
        <f aca="false">G495+J495</f>
        <v>0</v>
      </c>
      <c r="N495" s="74" t="n">
        <f aca="false">H495+K495</f>
        <v>0</v>
      </c>
      <c r="O495" s="40"/>
      <c r="P495" s="1"/>
      <c r="XFA495" s="0"/>
      <c r="XFB495" s="0"/>
      <c r="XFC495" s="0"/>
      <c r="XFD495" s="0"/>
    </row>
    <row r="496" s="41" customFormat="true" ht="13.8" hidden="false" customHeight="false" outlineLevel="0" collapsed="false">
      <c r="A496" s="32" t="s">
        <v>959</v>
      </c>
      <c r="B496" s="33" t="s">
        <v>960</v>
      </c>
      <c r="C496" s="34" t="s">
        <v>57</v>
      </c>
      <c r="D496" s="35" t="n">
        <v>6</v>
      </c>
      <c r="E496" s="36" t="n">
        <v>80.36</v>
      </c>
      <c r="F496" s="68" t="n">
        <v>0</v>
      </c>
      <c r="G496" s="69" t="n">
        <f aca="false">F496*E496</f>
        <v>0</v>
      </c>
      <c r="H496" s="70" t="n">
        <f aca="false">F496/D496</f>
        <v>0</v>
      </c>
      <c r="I496" s="80"/>
      <c r="J496" s="71" t="n">
        <f aca="false">I496*E496</f>
        <v>0</v>
      </c>
      <c r="K496" s="70" t="n">
        <f aca="false">I496/D496</f>
        <v>0</v>
      </c>
      <c r="L496" s="72" t="n">
        <f aca="false">F496+I496</f>
        <v>0</v>
      </c>
      <c r="M496" s="73" t="n">
        <f aca="false">G496+J496</f>
        <v>0</v>
      </c>
      <c r="N496" s="74" t="n">
        <f aca="false">H496+K496</f>
        <v>0</v>
      </c>
      <c r="O496" s="40"/>
      <c r="P496" s="1"/>
      <c r="XFA496" s="0"/>
      <c r="XFB496" s="0"/>
      <c r="XFC496" s="0"/>
      <c r="XFD496" s="0"/>
    </row>
    <row r="497" s="41" customFormat="true" ht="13.8" hidden="false" customHeight="false" outlineLevel="0" collapsed="false">
      <c r="A497" s="32" t="s">
        <v>961</v>
      </c>
      <c r="B497" s="33" t="s">
        <v>962</v>
      </c>
      <c r="C497" s="34" t="s">
        <v>57</v>
      </c>
      <c r="D497" s="35" t="n">
        <v>2</v>
      </c>
      <c r="E497" s="36" t="n">
        <v>113.31</v>
      </c>
      <c r="F497" s="68" t="n">
        <v>0</v>
      </c>
      <c r="G497" s="69" t="n">
        <f aca="false">F497*E497</f>
        <v>0</v>
      </c>
      <c r="H497" s="70" t="n">
        <f aca="false">F497/D497</f>
        <v>0</v>
      </c>
      <c r="I497" s="80"/>
      <c r="J497" s="71" t="n">
        <f aca="false">I497*E497</f>
        <v>0</v>
      </c>
      <c r="K497" s="70" t="n">
        <f aca="false">I497/D497</f>
        <v>0</v>
      </c>
      <c r="L497" s="72" t="n">
        <f aca="false">F497+I497</f>
        <v>0</v>
      </c>
      <c r="M497" s="73" t="n">
        <f aca="false">G497+J497</f>
        <v>0</v>
      </c>
      <c r="N497" s="74" t="n">
        <f aca="false">H497+K497</f>
        <v>0</v>
      </c>
      <c r="O497" s="40"/>
      <c r="P497" s="1"/>
      <c r="XFA497" s="0"/>
      <c r="XFB497" s="0"/>
      <c r="XFC497" s="0"/>
      <c r="XFD497" s="0"/>
    </row>
    <row r="498" s="41" customFormat="true" ht="13.8" hidden="false" customHeight="false" outlineLevel="0" collapsed="false">
      <c r="A498" s="32" t="s">
        <v>963</v>
      </c>
      <c r="B498" s="33" t="s">
        <v>964</v>
      </c>
      <c r="C498" s="34" t="s">
        <v>57</v>
      </c>
      <c r="D498" s="35" t="n">
        <v>6</v>
      </c>
      <c r="E498" s="36" t="n">
        <v>56.04</v>
      </c>
      <c r="F498" s="68" t="n">
        <v>0</v>
      </c>
      <c r="G498" s="69" t="n">
        <f aca="false">F498*E498</f>
        <v>0</v>
      </c>
      <c r="H498" s="70" t="n">
        <f aca="false">F498/D498</f>
        <v>0</v>
      </c>
      <c r="I498" s="80"/>
      <c r="J498" s="71" t="n">
        <f aca="false">I498*E498</f>
        <v>0</v>
      </c>
      <c r="K498" s="70" t="n">
        <f aca="false">I498/D498</f>
        <v>0</v>
      </c>
      <c r="L498" s="72" t="n">
        <f aca="false">F498+I498</f>
        <v>0</v>
      </c>
      <c r="M498" s="73" t="n">
        <f aca="false">G498+J498</f>
        <v>0</v>
      </c>
      <c r="N498" s="74" t="n">
        <f aca="false">H498+K498</f>
        <v>0</v>
      </c>
      <c r="O498" s="40"/>
      <c r="P498" s="1"/>
      <c r="XFA498" s="0"/>
      <c r="XFB498" s="0"/>
      <c r="XFC498" s="0"/>
      <c r="XFD498" s="0"/>
    </row>
    <row r="499" s="41" customFormat="true" ht="23.85" hidden="false" customHeight="false" outlineLevel="0" collapsed="false">
      <c r="A499" s="32" t="s">
        <v>965</v>
      </c>
      <c r="B499" s="33" t="s">
        <v>966</v>
      </c>
      <c r="C499" s="34" t="s">
        <v>93</v>
      </c>
      <c r="D499" s="35" t="n">
        <v>2</v>
      </c>
      <c r="E499" s="36" t="n">
        <v>89.54</v>
      </c>
      <c r="F499" s="68" t="n">
        <v>0</v>
      </c>
      <c r="G499" s="69" t="n">
        <f aca="false">F499*E499</f>
        <v>0</v>
      </c>
      <c r="H499" s="70" t="n">
        <f aca="false">F499/D499</f>
        <v>0</v>
      </c>
      <c r="I499" s="80"/>
      <c r="J499" s="71" t="n">
        <f aca="false">I499*E499</f>
        <v>0</v>
      </c>
      <c r="K499" s="70" t="n">
        <f aca="false">I499/D499</f>
        <v>0</v>
      </c>
      <c r="L499" s="72" t="n">
        <f aca="false">F499+I499</f>
        <v>0</v>
      </c>
      <c r="M499" s="73" t="n">
        <f aca="false">G499+J499</f>
        <v>0</v>
      </c>
      <c r="N499" s="74" t="n">
        <f aca="false">H499+K499</f>
        <v>0</v>
      </c>
      <c r="O499" s="40"/>
      <c r="P499" s="1"/>
      <c r="XFA499" s="0"/>
      <c r="XFB499" s="0"/>
      <c r="XFC499" s="0"/>
      <c r="XFD499" s="0"/>
    </row>
    <row r="500" s="41" customFormat="true" ht="35.05" hidden="false" customHeight="false" outlineLevel="0" collapsed="false">
      <c r="A500" s="32" t="s">
        <v>967</v>
      </c>
      <c r="B500" s="33" t="s">
        <v>968</v>
      </c>
      <c r="C500" s="34" t="s">
        <v>57</v>
      </c>
      <c r="D500" s="35" t="n">
        <v>1</v>
      </c>
      <c r="E500" s="36" t="n">
        <v>89.32</v>
      </c>
      <c r="F500" s="68" t="n">
        <v>0</v>
      </c>
      <c r="G500" s="69" t="n">
        <f aca="false">F500*E500</f>
        <v>0</v>
      </c>
      <c r="H500" s="70" t="n">
        <f aca="false">F500/D500</f>
        <v>0</v>
      </c>
      <c r="I500" s="80"/>
      <c r="J500" s="71" t="n">
        <f aca="false">I500*E500</f>
        <v>0</v>
      </c>
      <c r="K500" s="70" t="n">
        <f aca="false">I500/D500</f>
        <v>0</v>
      </c>
      <c r="L500" s="72" t="n">
        <f aca="false">F500+I500</f>
        <v>0</v>
      </c>
      <c r="M500" s="73" t="n">
        <f aca="false">G500+J500</f>
        <v>0</v>
      </c>
      <c r="N500" s="74" t="n">
        <f aca="false">H500+K500</f>
        <v>0</v>
      </c>
      <c r="O500" s="40"/>
      <c r="P500" s="1"/>
      <c r="XFA500" s="0"/>
      <c r="XFB500" s="0"/>
      <c r="XFC500" s="0"/>
      <c r="XFD500" s="0"/>
    </row>
    <row r="501" s="41" customFormat="true" ht="15" hidden="false" customHeight="false" outlineLevel="0" collapsed="false">
      <c r="A501" s="76" t="s">
        <v>969</v>
      </c>
      <c r="B501" s="78" t="s">
        <v>970</v>
      </c>
      <c r="C501" s="58"/>
      <c r="D501" s="59"/>
      <c r="E501" s="60"/>
      <c r="F501" s="61"/>
      <c r="G501" s="62"/>
      <c r="H501" s="63"/>
      <c r="I501" s="79"/>
      <c r="J501" s="62"/>
      <c r="K501" s="63"/>
      <c r="L501" s="65"/>
      <c r="M501" s="65"/>
      <c r="N501" s="66"/>
      <c r="O501" s="40"/>
      <c r="P501" s="1"/>
      <c r="XFA501" s="0"/>
      <c r="XFB501" s="0"/>
      <c r="XFC501" s="0"/>
      <c r="XFD501" s="0"/>
    </row>
    <row r="502" s="41" customFormat="true" ht="46.25" hidden="false" customHeight="false" outlineLevel="0" collapsed="false">
      <c r="A502" s="32" t="s">
        <v>971</v>
      </c>
      <c r="B502" s="33" t="s">
        <v>972</v>
      </c>
      <c r="C502" s="34" t="s">
        <v>57</v>
      </c>
      <c r="D502" s="35" t="n">
        <v>6</v>
      </c>
      <c r="E502" s="36" t="n">
        <v>1868.686001</v>
      </c>
      <c r="F502" s="68" t="n">
        <v>0</v>
      </c>
      <c r="G502" s="69" t="n">
        <f aca="false">F502*E502</f>
        <v>0</v>
      </c>
      <c r="H502" s="70" t="n">
        <f aca="false">F502/D502</f>
        <v>0</v>
      </c>
      <c r="I502" s="80"/>
      <c r="J502" s="71" t="n">
        <f aca="false">I502*E502</f>
        <v>0</v>
      </c>
      <c r="K502" s="70" t="n">
        <f aca="false">I502/D502</f>
        <v>0</v>
      </c>
      <c r="L502" s="72" t="n">
        <f aca="false">F502+I502</f>
        <v>0</v>
      </c>
      <c r="M502" s="73" t="n">
        <f aca="false">G502+J502</f>
        <v>0</v>
      </c>
      <c r="N502" s="74" t="n">
        <f aca="false">H502+K502</f>
        <v>0</v>
      </c>
      <c r="O502" s="40"/>
      <c r="P502" s="1"/>
      <c r="XFA502" s="0"/>
      <c r="XFB502" s="0"/>
      <c r="XFC502" s="0"/>
      <c r="XFD502" s="0"/>
    </row>
    <row r="503" s="41" customFormat="true" ht="46.25" hidden="false" customHeight="false" outlineLevel="0" collapsed="false">
      <c r="A503" s="32" t="s">
        <v>973</v>
      </c>
      <c r="B503" s="33" t="s">
        <v>974</v>
      </c>
      <c r="C503" s="34" t="s">
        <v>57</v>
      </c>
      <c r="D503" s="35" t="n">
        <v>6</v>
      </c>
      <c r="E503" s="36" t="n">
        <v>2034.621407</v>
      </c>
      <c r="F503" s="68" t="n">
        <v>0</v>
      </c>
      <c r="G503" s="69" t="n">
        <f aca="false">F503*E503</f>
        <v>0</v>
      </c>
      <c r="H503" s="70" t="n">
        <f aca="false">F503/D503</f>
        <v>0</v>
      </c>
      <c r="I503" s="80"/>
      <c r="J503" s="71" t="n">
        <f aca="false">I503*E503</f>
        <v>0</v>
      </c>
      <c r="K503" s="70" t="n">
        <f aca="false">I503/D503</f>
        <v>0</v>
      </c>
      <c r="L503" s="72" t="n">
        <f aca="false">F503+I503</f>
        <v>0</v>
      </c>
      <c r="M503" s="73" t="n">
        <f aca="false">G503+J503</f>
        <v>0</v>
      </c>
      <c r="N503" s="74" t="n">
        <f aca="false">H503+K503</f>
        <v>0</v>
      </c>
      <c r="O503" s="40"/>
      <c r="P503" s="1"/>
      <c r="XFA503" s="0"/>
      <c r="XFB503" s="0"/>
      <c r="XFC503" s="0"/>
      <c r="XFD503" s="0"/>
    </row>
    <row r="504" s="41" customFormat="true" ht="46.25" hidden="false" customHeight="false" outlineLevel="0" collapsed="false">
      <c r="A504" s="32" t="s">
        <v>975</v>
      </c>
      <c r="B504" s="33" t="s">
        <v>976</v>
      </c>
      <c r="C504" s="34" t="s">
        <v>57</v>
      </c>
      <c r="D504" s="35" t="n">
        <v>10</v>
      </c>
      <c r="E504" s="36" t="n">
        <v>3029.459524</v>
      </c>
      <c r="F504" s="68" t="n">
        <v>0</v>
      </c>
      <c r="G504" s="69" t="n">
        <f aca="false">F504*E504</f>
        <v>0</v>
      </c>
      <c r="H504" s="70" t="n">
        <f aca="false">F504/D504</f>
        <v>0</v>
      </c>
      <c r="I504" s="80"/>
      <c r="J504" s="71" t="n">
        <f aca="false">I504*E504</f>
        <v>0</v>
      </c>
      <c r="K504" s="70" t="n">
        <f aca="false">I504/D504</f>
        <v>0</v>
      </c>
      <c r="L504" s="72" t="n">
        <f aca="false">F504+I504</f>
        <v>0</v>
      </c>
      <c r="M504" s="73" t="n">
        <f aca="false">G504+J504</f>
        <v>0</v>
      </c>
      <c r="N504" s="74" t="n">
        <f aca="false">H504+K504</f>
        <v>0</v>
      </c>
      <c r="O504" s="40"/>
      <c r="P504" s="1"/>
      <c r="XFA504" s="0"/>
      <c r="XFB504" s="0"/>
      <c r="XFC504" s="0"/>
      <c r="XFD504" s="0"/>
    </row>
    <row r="505" s="41" customFormat="true" ht="23.85" hidden="false" customHeight="false" outlineLevel="0" collapsed="false">
      <c r="A505" s="32" t="s">
        <v>977</v>
      </c>
      <c r="B505" s="33" t="s">
        <v>978</v>
      </c>
      <c r="C505" s="34" t="s">
        <v>93</v>
      </c>
      <c r="D505" s="35" t="n">
        <v>7</v>
      </c>
      <c r="E505" s="36" t="n">
        <v>8727.303221</v>
      </c>
      <c r="F505" s="68" t="n">
        <v>0</v>
      </c>
      <c r="G505" s="69" t="n">
        <f aca="false">F505*E505</f>
        <v>0</v>
      </c>
      <c r="H505" s="70" t="n">
        <f aca="false">F505/D505</f>
        <v>0</v>
      </c>
      <c r="I505" s="80"/>
      <c r="J505" s="71" t="n">
        <f aca="false">I505*E505</f>
        <v>0</v>
      </c>
      <c r="K505" s="70" t="n">
        <f aca="false">I505/D505</f>
        <v>0</v>
      </c>
      <c r="L505" s="72" t="n">
        <f aca="false">F505+I505</f>
        <v>0</v>
      </c>
      <c r="M505" s="73" t="n">
        <f aca="false">G505+J505</f>
        <v>0</v>
      </c>
      <c r="N505" s="74" t="n">
        <f aca="false">H505+K505</f>
        <v>0</v>
      </c>
      <c r="O505" s="40"/>
      <c r="P505" s="1"/>
      <c r="XFA505" s="0"/>
      <c r="XFB505" s="0"/>
      <c r="XFC505" s="0"/>
      <c r="XFD505" s="0"/>
    </row>
    <row r="506" s="41" customFormat="true" ht="23.85" hidden="false" customHeight="false" outlineLevel="0" collapsed="false">
      <c r="A506" s="32" t="s">
        <v>979</v>
      </c>
      <c r="B506" s="33" t="s">
        <v>980</v>
      </c>
      <c r="C506" s="34" t="s">
        <v>93</v>
      </c>
      <c r="D506" s="35" t="n">
        <v>9</v>
      </c>
      <c r="E506" s="36" t="n">
        <v>9303.708596</v>
      </c>
      <c r="F506" s="68" t="n">
        <v>0</v>
      </c>
      <c r="G506" s="69" t="n">
        <f aca="false">F506*E506</f>
        <v>0</v>
      </c>
      <c r="H506" s="70" t="n">
        <f aca="false">F506/D506</f>
        <v>0</v>
      </c>
      <c r="I506" s="80"/>
      <c r="J506" s="71" t="n">
        <f aca="false">I506*E506</f>
        <v>0</v>
      </c>
      <c r="K506" s="70" t="n">
        <f aca="false">I506/D506</f>
        <v>0</v>
      </c>
      <c r="L506" s="72" t="n">
        <f aca="false">F506+I506</f>
        <v>0</v>
      </c>
      <c r="M506" s="73" t="n">
        <f aca="false">G506+J506</f>
        <v>0</v>
      </c>
      <c r="N506" s="74" t="n">
        <f aca="false">H506+K506</f>
        <v>0</v>
      </c>
      <c r="O506" s="40"/>
      <c r="P506" s="1"/>
      <c r="XFA506" s="0"/>
      <c r="XFB506" s="0"/>
      <c r="XFC506" s="0"/>
      <c r="XFD506" s="0"/>
    </row>
    <row r="507" s="41" customFormat="true" ht="23.85" hidden="false" customHeight="false" outlineLevel="0" collapsed="false">
      <c r="A507" s="32" t="s">
        <v>981</v>
      </c>
      <c r="B507" s="33" t="s">
        <v>982</v>
      </c>
      <c r="C507" s="34" t="s">
        <v>93</v>
      </c>
      <c r="D507" s="35" t="n">
        <v>6</v>
      </c>
      <c r="E507" s="36" t="n">
        <v>834.357615</v>
      </c>
      <c r="F507" s="68" t="n">
        <v>0</v>
      </c>
      <c r="G507" s="69" t="n">
        <f aca="false">F507*E507</f>
        <v>0</v>
      </c>
      <c r="H507" s="70" t="n">
        <f aca="false">F507/D507</f>
        <v>0</v>
      </c>
      <c r="I507" s="80"/>
      <c r="J507" s="71" t="n">
        <f aca="false">I507*E507</f>
        <v>0</v>
      </c>
      <c r="K507" s="70" t="n">
        <f aca="false">I507/D507</f>
        <v>0</v>
      </c>
      <c r="L507" s="72" t="n">
        <f aca="false">F507+I507</f>
        <v>0</v>
      </c>
      <c r="M507" s="73" t="n">
        <f aca="false">G507+J507</f>
        <v>0</v>
      </c>
      <c r="N507" s="74" t="n">
        <f aca="false">H507+K507</f>
        <v>0</v>
      </c>
      <c r="O507" s="40"/>
      <c r="P507" s="1"/>
      <c r="XFA507" s="0"/>
      <c r="XFB507" s="0"/>
      <c r="XFC507" s="0"/>
      <c r="XFD507" s="0"/>
    </row>
    <row r="508" s="41" customFormat="true" ht="15" hidden="false" customHeight="false" outlineLevel="0" collapsed="false">
      <c r="A508" s="76" t="s">
        <v>983</v>
      </c>
      <c r="B508" s="78" t="s">
        <v>419</v>
      </c>
      <c r="C508" s="58"/>
      <c r="D508" s="59"/>
      <c r="E508" s="60"/>
      <c r="F508" s="61"/>
      <c r="G508" s="62"/>
      <c r="H508" s="63"/>
      <c r="I508" s="79"/>
      <c r="J508" s="62"/>
      <c r="K508" s="63"/>
      <c r="L508" s="65"/>
      <c r="M508" s="65"/>
      <c r="N508" s="66"/>
      <c r="O508" s="40"/>
      <c r="P508" s="1"/>
      <c r="XFA508" s="0"/>
      <c r="XFB508" s="0"/>
      <c r="XFC508" s="0"/>
      <c r="XFD508" s="0"/>
    </row>
    <row r="509" s="41" customFormat="true" ht="57.45" hidden="false" customHeight="false" outlineLevel="0" collapsed="false">
      <c r="A509" s="32" t="s">
        <v>984</v>
      </c>
      <c r="B509" s="33" t="s">
        <v>985</v>
      </c>
      <c r="C509" s="34" t="s">
        <v>93</v>
      </c>
      <c r="D509" s="35" t="n">
        <v>1</v>
      </c>
      <c r="E509" s="36" t="n">
        <v>174221.77</v>
      </c>
      <c r="F509" s="68" t="n">
        <v>0</v>
      </c>
      <c r="G509" s="69" t="n">
        <f aca="false">F509*E509</f>
        <v>0</v>
      </c>
      <c r="H509" s="70" t="n">
        <f aca="false">F509/D509</f>
        <v>0</v>
      </c>
      <c r="I509" s="80"/>
      <c r="J509" s="71" t="n">
        <f aca="false">I509*E509</f>
        <v>0</v>
      </c>
      <c r="K509" s="70" t="n">
        <f aca="false">I509/D509</f>
        <v>0</v>
      </c>
      <c r="L509" s="72" t="n">
        <f aca="false">F509+I509</f>
        <v>0</v>
      </c>
      <c r="M509" s="73" t="n">
        <f aca="false">G509+J509</f>
        <v>0</v>
      </c>
      <c r="N509" s="74" t="n">
        <f aca="false">H509+K509</f>
        <v>0</v>
      </c>
      <c r="O509" s="40"/>
      <c r="P509" s="1"/>
      <c r="XFA509" s="0"/>
      <c r="XFB509" s="0"/>
      <c r="XFC509" s="0"/>
      <c r="XFD509" s="0"/>
    </row>
    <row r="510" s="41" customFormat="true" ht="68.65" hidden="false" customHeight="false" outlineLevel="0" collapsed="false">
      <c r="A510" s="32" t="s">
        <v>986</v>
      </c>
      <c r="B510" s="33" t="s">
        <v>987</v>
      </c>
      <c r="C510" s="34" t="s">
        <v>93</v>
      </c>
      <c r="D510" s="35" t="n">
        <v>1</v>
      </c>
      <c r="E510" s="36" t="n">
        <v>196730.18</v>
      </c>
      <c r="F510" s="68" t="n">
        <v>0</v>
      </c>
      <c r="G510" s="69" t="n">
        <f aca="false">F510*E510</f>
        <v>0</v>
      </c>
      <c r="H510" s="70" t="n">
        <f aca="false">F510/D510</f>
        <v>0</v>
      </c>
      <c r="I510" s="80"/>
      <c r="J510" s="71" t="n">
        <f aca="false">I510*E510</f>
        <v>0</v>
      </c>
      <c r="K510" s="70" t="n">
        <f aca="false">I510/D510</f>
        <v>0</v>
      </c>
      <c r="L510" s="72" t="n">
        <f aca="false">F510+I510</f>
        <v>0</v>
      </c>
      <c r="M510" s="73" t="n">
        <f aca="false">G510+J510</f>
        <v>0</v>
      </c>
      <c r="N510" s="74" t="n">
        <f aca="false">H510+K510</f>
        <v>0</v>
      </c>
      <c r="O510" s="40"/>
      <c r="P510" s="1"/>
      <c r="XFA510" s="0"/>
      <c r="XFB510" s="0"/>
      <c r="XFC510" s="0"/>
      <c r="XFD510" s="0"/>
    </row>
    <row r="511" s="41" customFormat="true" ht="13.8" hidden="false" customHeight="false" outlineLevel="0" collapsed="false">
      <c r="A511" s="47" t="n">
        <v>19</v>
      </c>
      <c r="B511" s="75" t="s">
        <v>988</v>
      </c>
      <c r="C511" s="49"/>
      <c r="D511" s="50"/>
      <c r="E511" s="51"/>
      <c r="F511" s="52"/>
      <c r="G511" s="53"/>
      <c r="H511" s="54"/>
      <c r="I511" s="50"/>
      <c r="J511" s="55" t="n">
        <f aca="false">SUM(J513:J527)</f>
        <v>0</v>
      </c>
      <c r="K511" s="54"/>
      <c r="L511" s="53"/>
      <c r="M511" s="53"/>
      <c r="N511" s="54"/>
      <c r="O511" s="40"/>
      <c r="P511" s="1"/>
      <c r="XFA511" s="0"/>
      <c r="XFB511" s="0"/>
      <c r="XFC511" s="0"/>
      <c r="XFD511" s="0"/>
    </row>
    <row r="512" s="41" customFormat="true" ht="15" hidden="false" customHeight="false" outlineLevel="0" collapsed="false">
      <c r="A512" s="76" t="s">
        <v>989</v>
      </c>
      <c r="B512" s="78" t="s">
        <v>990</v>
      </c>
      <c r="C512" s="58"/>
      <c r="D512" s="59"/>
      <c r="E512" s="60"/>
      <c r="F512" s="61"/>
      <c r="G512" s="62"/>
      <c r="H512" s="63"/>
      <c r="I512" s="79"/>
      <c r="J512" s="62"/>
      <c r="K512" s="63"/>
      <c r="L512" s="65"/>
      <c r="M512" s="65"/>
      <c r="N512" s="66"/>
      <c r="O512" s="40"/>
      <c r="P512" s="1"/>
      <c r="XFA512" s="0"/>
      <c r="XFB512" s="0"/>
      <c r="XFC512" s="0"/>
      <c r="XFD512" s="0"/>
    </row>
    <row r="513" s="41" customFormat="true" ht="23.85" hidden="false" customHeight="false" outlineLevel="0" collapsed="false">
      <c r="A513" s="32" t="s">
        <v>991</v>
      </c>
      <c r="B513" s="33" t="s">
        <v>992</v>
      </c>
      <c r="C513" s="34" t="s">
        <v>31</v>
      </c>
      <c r="D513" s="35" t="n">
        <v>4188.88</v>
      </c>
      <c r="E513" s="36" t="n">
        <v>13.578732</v>
      </c>
      <c r="F513" s="68" t="n">
        <v>0</v>
      </c>
      <c r="G513" s="69" t="n">
        <f aca="false">F513*E513</f>
        <v>0</v>
      </c>
      <c r="H513" s="70" t="n">
        <f aca="false">F513/D513</f>
        <v>0</v>
      </c>
      <c r="I513" s="80"/>
      <c r="J513" s="71" t="n">
        <f aca="false">I513*E513</f>
        <v>0</v>
      </c>
      <c r="K513" s="70" t="n">
        <f aca="false">I513/D513</f>
        <v>0</v>
      </c>
      <c r="L513" s="72" t="n">
        <f aca="false">F513+I513</f>
        <v>0</v>
      </c>
      <c r="M513" s="73" t="n">
        <f aca="false">G513+J513</f>
        <v>0</v>
      </c>
      <c r="N513" s="74" t="n">
        <f aca="false">H513+K513</f>
        <v>0</v>
      </c>
      <c r="O513" s="40"/>
      <c r="P513" s="1"/>
      <c r="XFA513" s="0"/>
      <c r="XFB513" s="0"/>
      <c r="XFC513" s="0"/>
      <c r="XFD513" s="0"/>
    </row>
    <row r="514" s="41" customFormat="true" ht="35.05" hidden="false" customHeight="false" outlineLevel="0" collapsed="false">
      <c r="A514" s="32" t="s">
        <v>993</v>
      </c>
      <c r="B514" s="33" t="s">
        <v>994</v>
      </c>
      <c r="C514" s="34" t="s">
        <v>31</v>
      </c>
      <c r="D514" s="35" t="n">
        <v>138.5</v>
      </c>
      <c r="E514" s="36" t="n">
        <v>28.346562</v>
      </c>
      <c r="F514" s="68" t="n">
        <v>0</v>
      </c>
      <c r="G514" s="69" t="n">
        <f aca="false">F514*E514</f>
        <v>0</v>
      </c>
      <c r="H514" s="70" t="n">
        <f aca="false">F514/D514</f>
        <v>0</v>
      </c>
      <c r="I514" s="80"/>
      <c r="J514" s="71" t="n">
        <f aca="false">I514*E514</f>
        <v>0</v>
      </c>
      <c r="K514" s="70" t="n">
        <f aca="false">I514/D514</f>
        <v>0</v>
      </c>
      <c r="L514" s="72" t="n">
        <f aca="false">F514+I514</f>
        <v>0</v>
      </c>
      <c r="M514" s="73" t="n">
        <f aca="false">G514+J514</f>
        <v>0</v>
      </c>
      <c r="N514" s="74" t="n">
        <f aca="false">H514+K514</f>
        <v>0</v>
      </c>
      <c r="O514" s="40"/>
      <c r="P514" s="1"/>
      <c r="XFA514" s="0"/>
      <c r="XFB514" s="0"/>
      <c r="XFC514" s="0"/>
      <c r="XFD514" s="0"/>
    </row>
    <row r="515" s="41" customFormat="true" ht="35.05" hidden="false" customHeight="false" outlineLevel="0" collapsed="false">
      <c r="A515" s="32" t="s">
        <v>995</v>
      </c>
      <c r="B515" s="33" t="s">
        <v>996</v>
      </c>
      <c r="C515" s="34" t="s">
        <v>31</v>
      </c>
      <c r="D515" s="35" t="n">
        <v>2074.93</v>
      </c>
      <c r="E515" s="36" t="n">
        <v>27.528258</v>
      </c>
      <c r="F515" s="68" t="n">
        <v>0</v>
      </c>
      <c r="G515" s="69" t="n">
        <f aca="false">F515*E515</f>
        <v>0</v>
      </c>
      <c r="H515" s="70" t="n">
        <f aca="false">F515/D515</f>
        <v>0</v>
      </c>
      <c r="I515" s="80"/>
      <c r="J515" s="71" t="n">
        <f aca="false">I515*E515</f>
        <v>0</v>
      </c>
      <c r="K515" s="70" t="n">
        <f aca="false">I515/D515</f>
        <v>0</v>
      </c>
      <c r="L515" s="72" t="n">
        <f aca="false">F515+I515</f>
        <v>0</v>
      </c>
      <c r="M515" s="73" t="n">
        <f aca="false">G515+J515</f>
        <v>0</v>
      </c>
      <c r="N515" s="74" t="n">
        <f aca="false">H515+K515</f>
        <v>0</v>
      </c>
      <c r="O515" s="40"/>
      <c r="P515" s="1"/>
      <c r="XFA515" s="0"/>
      <c r="XFB515" s="0"/>
      <c r="XFC515" s="0"/>
      <c r="XFD515" s="0"/>
    </row>
    <row r="516" s="41" customFormat="true" ht="35.05" hidden="false" customHeight="false" outlineLevel="0" collapsed="false">
      <c r="A516" s="32" t="s">
        <v>997</v>
      </c>
      <c r="B516" s="33" t="s">
        <v>998</v>
      </c>
      <c r="C516" s="34" t="s">
        <v>31</v>
      </c>
      <c r="D516" s="35" t="n">
        <v>340.55</v>
      </c>
      <c r="E516" s="36" t="n">
        <v>26.160156</v>
      </c>
      <c r="F516" s="68" t="n">
        <v>0</v>
      </c>
      <c r="G516" s="69" t="n">
        <f aca="false">F516*E516</f>
        <v>0</v>
      </c>
      <c r="H516" s="70" t="n">
        <f aca="false">F516/D516</f>
        <v>0</v>
      </c>
      <c r="I516" s="80"/>
      <c r="J516" s="71" t="n">
        <f aca="false">I516*E516</f>
        <v>0</v>
      </c>
      <c r="K516" s="70" t="n">
        <f aca="false">I516/D516</f>
        <v>0</v>
      </c>
      <c r="L516" s="72" t="n">
        <f aca="false">F516+I516</f>
        <v>0</v>
      </c>
      <c r="M516" s="73" t="n">
        <f aca="false">G516+J516</f>
        <v>0</v>
      </c>
      <c r="N516" s="74" t="n">
        <f aca="false">H516+K516</f>
        <v>0</v>
      </c>
      <c r="O516" s="40"/>
      <c r="P516" s="1"/>
      <c r="XFA516" s="0"/>
      <c r="XFB516" s="0"/>
      <c r="XFC516" s="0"/>
      <c r="XFD516" s="0"/>
    </row>
    <row r="517" s="41" customFormat="true" ht="23.85" hidden="false" customHeight="false" outlineLevel="0" collapsed="false">
      <c r="A517" s="32" t="s">
        <v>999</v>
      </c>
      <c r="B517" s="33" t="s">
        <v>1000</v>
      </c>
      <c r="C517" s="34" t="s">
        <v>31</v>
      </c>
      <c r="D517" s="35" t="n">
        <v>1634.9</v>
      </c>
      <c r="E517" s="36" t="n">
        <v>20.035662</v>
      </c>
      <c r="F517" s="68" t="n">
        <v>0</v>
      </c>
      <c r="G517" s="69" t="n">
        <f aca="false">F517*E517</f>
        <v>0</v>
      </c>
      <c r="H517" s="70" t="n">
        <f aca="false">F517/D517</f>
        <v>0</v>
      </c>
      <c r="I517" s="80"/>
      <c r="J517" s="71" t="n">
        <f aca="false">I517*E517</f>
        <v>0</v>
      </c>
      <c r="K517" s="70" t="n">
        <f aca="false">I517/D517</f>
        <v>0</v>
      </c>
      <c r="L517" s="72" t="n">
        <f aca="false">F517+I517</f>
        <v>0</v>
      </c>
      <c r="M517" s="73" t="n">
        <f aca="false">G517+J517</f>
        <v>0</v>
      </c>
      <c r="N517" s="74" t="n">
        <f aca="false">H517+K517</f>
        <v>0</v>
      </c>
      <c r="O517" s="40"/>
      <c r="P517" s="1"/>
      <c r="XFA517" s="0"/>
      <c r="XFB517" s="0"/>
      <c r="XFC517" s="0"/>
      <c r="XFD517" s="0"/>
    </row>
    <row r="518" s="41" customFormat="true" ht="15" hidden="false" customHeight="false" outlineLevel="0" collapsed="false">
      <c r="A518" s="76" t="s">
        <v>1001</v>
      </c>
      <c r="B518" s="78" t="s">
        <v>1002</v>
      </c>
      <c r="C518" s="58"/>
      <c r="D518" s="59"/>
      <c r="E518" s="60"/>
      <c r="F518" s="61"/>
      <c r="G518" s="62"/>
      <c r="H518" s="63"/>
      <c r="I518" s="79"/>
      <c r="J518" s="62"/>
      <c r="K518" s="63"/>
      <c r="L518" s="65"/>
      <c r="M518" s="65"/>
      <c r="N518" s="66"/>
      <c r="O518" s="40"/>
      <c r="P518" s="1"/>
      <c r="XFA518" s="0"/>
      <c r="XFB518" s="0"/>
      <c r="XFC518" s="0"/>
      <c r="XFD518" s="0"/>
    </row>
    <row r="519" s="41" customFormat="true" ht="35.05" hidden="false" customHeight="false" outlineLevel="0" collapsed="false">
      <c r="A519" s="32" t="s">
        <v>1003</v>
      </c>
      <c r="B519" s="33" t="s">
        <v>1004</v>
      </c>
      <c r="C519" s="34" t="s">
        <v>31</v>
      </c>
      <c r="D519" s="35" t="n">
        <v>42.24</v>
      </c>
      <c r="E519" s="36" t="n">
        <v>23.858676</v>
      </c>
      <c r="F519" s="68" t="n">
        <v>0</v>
      </c>
      <c r="G519" s="69" t="n">
        <f aca="false">F519*E519</f>
        <v>0</v>
      </c>
      <c r="H519" s="70" t="n">
        <f aca="false">F519/D519</f>
        <v>0</v>
      </c>
      <c r="I519" s="80"/>
      <c r="J519" s="71" t="n">
        <f aca="false">I519*E519</f>
        <v>0</v>
      </c>
      <c r="K519" s="70" t="n">
        <f aca="false">I519/D519</f>
        <v>0</v>
      </c>
      <c r="L519" s="72" t="n">
        <f aca="false">F519+I519</f>
        <v>0</v>
      </c>
      <c r="M519" s="73" t="n">
        <f aca="false">G519+J519</f>
        <v>0</v>
      </c>
      <c r="N519" s="74" t="n">
        <f aca="false">H519+K519</f>
        <v>0</v>
      </c>
      <c r="O519" s="40"/>
      <c r="P519" s="1"/>
      <c r="XFA519" s="0"/>
      <c r="XFB519" s="0"/>
      <c r="XFC519" s="0"/>
      <c r="XFD519" s="0"/>
    </row>
    <row r="520" s="41" customFormat="true" ht="15" hidden="false" customHeight="false" outlineLevel="0" collapsed="false">
      <c r="A520" s="76" t="s">
        <v>1005</v>
      </c>
      <c r="B520" s="78" t="s">
        <v>1006</v>
      </c>
      <c r="C520" s="58"/>
      <c r="D520" s="59"/>
      <c r="E520" s="60"/>
      <c r="F520" s="61"/>
      <c r="G520" s="62"/>
      <c r="H520" s="63"/>
      <c r="I520" s="79"/>
      <c r="J520" s="62"/>
      <c r="K520" s="63"/>
      <c r="L520" s="65"/>
      <c r="M520" s="65"/>
      <c r="N520" s="66"/>
      <c r="O520" s="40"/>
      <c r="P520" s="1"/>
      <c r="XFA520" s="0"/>
      <c r="XFB520" s="0"/>
      <c r="XFC520" s="0"/>
      <c r="XFD520" s="0"/>
    </row>
    <row r="521" s="41" customFormat="true" ht="35.05" hidden="false" customHeight="false" outlineLevel="0" collapsed="false">
      <c r="A521" s="32" t="s">
        <v>1007</v>
      </c>
      <c r="B521" s="33" t="s">
        <v>1008</v>
      </c>
      <c r="C521" s="34" t="s">
        <v>31</v>
      </c>
      <c r="D521" s="35" t="n">
        <v>151.2</v>
      </c>
      <c r="E521" s="36" t="n">
        <v>20.636604</v>
      </c>
      <c r="F521" s="68" t="n">
        <v>0</v>
      </c>
      <c r="G521" s="69" t="n">
        <f aca="false">F521*E521</f>
        <v>0</v>
      </c>
      <c r="H521" s="70" t="n">
        <f aca="false">F521/D521</f>
        <v>0</v>
      </c>
      <c r="I521" s="80"/>
      <c r="J521" s="71" t="n">
        <f aca="false">I521*E521</f>
        <v>0</v>
      </c>
      <c r="K521" s="70" t="n">
        <f aca="false">I521/D521</f>
        <v>0</v>
      </c>
      <c r="L521" s="72" t="n">
        <f aca="false">F521+I521</f>
        <v>0</v>
      </c>
      <c r="M521" s="73" t="n">
        <f aca="false">G521+J521</f>
        <v>0</v>
      </c>
      <c r="N521" s="74" t="n">
        <f aca="false">H521+K521</f>
        <v>0</v>
      </c>
      <c r="O521" s="40"/>
      <c r="P521" s="1"/>
      <c r="XFA521" s="0"/>
      <c r="XFB521" s="0"/>
      <c r="XFC521" s="0"/>
      <c r="XFD521" s="0"/>
    </row>
    <row r="522" s="41" customFormat="true" ht="35.05" hidden="false" customHeight="false" outlineLevel="0" collapsed="false">
      <c r="A522" s="32" t="s">
        <v>1009</v>
      </c>
      <c r="B522" s="33" t="s">
        <v>1010</v>
      </c>
      <c r="C522" s="34" t="s">
        <v>31</v>
      </c>
      <c r="D522" s="35" t="n">
        <v>151.2</v>
      </c>
      <c r="E522" s="36" t="n">
        <v>26.134584</v>
      </c>
      <c r="F522" s="68" t="n">
        <v>0</v>
      </c>
      <c r="G522" s="69" t="n">
        <f aca="false">F522*E522</f>
        <v>0</v>
      </c>
      <c r="H522" s="70" t="n">
        <f aca="false">F522/D522</f>
        <v>0</v>
      </c>
      <c r="I522" s="80"/>
      <c r="J522" s="71" t="n">
        <f aca="false">I522*E522</f>
        <v>0</v>
      </c>
      <c r="K522" s="70" t="n">
        <f aca="false">I522/D522</f>
        <v>0</v>
      </c>
      <c r="L522" s="72" t="n">
        <f aca="false">F522+I522</f>
        <v>0</v>
      </c>
      <c r="M522" s="73" t="n">
        <f aca="false">G522+J522</f>
        <v>0</v>
      </c>
      <c r="N522" s="74" t="n">
        <f aca="false">H522+K522</f>
        <v>0</v>
      </c>
      <c r="O522" s="40"/>
      <c r="P522" s="1"/>
      <c r="XFA522" s="0"/>
      <c r="XFB522" s="0"/>
      <c r="XFC522" s="0"/>
      <c r="XFD522" s="0"/>
    </row>
    <row r="523" s="41" customFormat="true" ht="15" hidden="false" customHeight="false" outlineLevel="0" collapsed="false">
      <c r="A523" s="76" t="s">
        <v>1011</v>
      </c>
      <c r="B523" s="78" t="s">
        <v>1012</v>
      </c>
      <c r="C523" s="58"/>
      <c r="D523" s="59"/>
      <c r="E523" s="60"/>
      <c r="F523" s="61"/>
      <c r="G523" s="62"/>
      <c r="H523" s="63"/>
      <c r="I523" s="79"/>
      <c r="J523" s="62"/>
      <c r="K523" s="63"/>
      <c r="L523" s="65"/>
      <c r="M523" s="65"/>
      <c r="N523" s="66"/>
      <c r="O523" s="40"/>
      <c r="P523" s="1"/>
      <c r="XFA523" s="0"/>
      <c r="XFB523" s="0"/>
      <c r="XFC523" s="0"/>
      <c r="XFD523" s="0"/>
    </row>
    <row r="524" s="41" customFormat="true" ht="23.85" hidden="false" customHeight="false" outlineLevel="0" collapsed="false">
      <c r="A524" s="32" t="s">
        <v>1013</v>
      </c>
      <c r="B524" s="33" t="s">
        <v>1014</v>
      </c>
      <c r="C524" s="34" t="s">
        <v>31</v>
      </c>
      <c r="D524" s="35" t="n">
        <v>184</v>
      </c>
      <c r="E524" s="36" t="n">
        <v>36.913182</v>
      </c>
      <c r="F524" s="68" t="n">
        <v>0</v>
      </c>
      <c r="G524" s="69" t="n">
        <f aca="false">F524*E524</f>
        <v>0</v>
      </c>
      <c r="H524" s="70" t="n">
        <f aca="false">F524/D524</f>
        <v>0</v>
      </c>
      <c r="I524" s="80"/>
      <c r="J524" s="71" t="n">
        <f aca="false">I524*E524</f>
        <v>0</v>
      </c>
      <c r="K524" s="70" t="n">
        <f aca="false">I524/D524</f>
        <v>0</v>
      </c>
      <c r="L524" s="72" t="n">
        <f aca="false">F524+I524</f>
        <v>0</v>
      </c>
      <c r="M524" s="73" t="n">
        <f aca="false">G524+J524</f>
        <v>0</v>
      </c>
      <c r="N524" s="74" t="n">
        <f aca="false">H524+K524</f>
        <v>0</v>
      </c>
      <c r="O524" s="40"/>
      <c r="P524" s="1"/>
      <c r="XFA524" s="0"/>
      <c r="XFB524" s="0"/>
      <c r="XFC524" s="0"/>
      <c r="XFD524" s="0"/>
    </row>
    <row r="525" s="41" customFormat="true" ht="15" hidden="false" customHeight="false" outlineLevel="0" collapsed="false">
      <c r="A525" s="76" t="s">
        <v>1015</v>
      </c>
      <c r="B525" s="78" t="s">
        <v>1016</v>
      </c>
      <c r="C525" s="58"/>
      <c r="D525" s="59"/>
      <c r="E525" s="60"/>
      <c r="F525" s="61"/>
      <c r="G525" s="62"/>
      <c r="H525" s="63"/>
      <c r="I525" s="79"/>
      <c r="J525" s="62"/>
      <c r="K525" s="63"/>
      <c r="L525" s="65"/>
      <c r="M525" s="65"/>
      <c r="N525" s="66"/>
      <c r="O525" s="40"/>
      <c r="P525" s="1"/>
      <c r="XFA525" s="0"/>
      <c r="XFB525" s="0"/>
      <c r="XFC525" s="0"/>
      <c r="XFD525" s="0"/>
    </row>
    <row r="526" s="41" customFormat="true" ht="35.05" hidden="false" customHeight="false" outlineLevel="0" collapsed="false">
      <c r="A526" s="32" t="s">
        <v>1017</v>
      </c>
      <c r="B526" s="33" t="s">
        <v>1004</v>
      </c>
      <c r="C526" s="34" t="s">
        <v>31</v>
      </c>
      <c r="D526" s="35" t="n">
        <v>1042</v>
      </c>
      <c r="E526" s="36" t="n">
        <v>23.858676</v>
      </c>
      <c r="F526" s="68" t="n">
        <v>0</v>
      </c>
      <c r="G526" s="69" t="n">
        <f aca="false">F526*E526</f>
        <v>0</v>
      </c>
      <c r="H526" s="70" t="n">
        <f aca="false">F526/D526</f>
        <v>0</v>
      </c>
      <c r="I526" s="80"/>
      <c r="J526" s="71" t="n">
        <f aca="false">I526*E526</f>
        <v>0</v>
      </c>
      <c r="K526" s="70" t="n">
        <f aca="false">I526/D526</f>
        <v>0</v>
      </c>
      <c r="L526" s="72" t="n">
        <f aca="false">F526+I526</f>
        <v>0</v>
      </c>
      <c r="M526" s="73" t="n">
        <f aca="false">G526+J526</f>
        <v>0</v>
      </c>
      <c r="N526" s="74" t="n">
        <f aca="false">H526+K526</f>
        <v>0</v>
      </c>
      <c r="O526" s="40"/>
      <c r="P526" s="1"/>
      <c r="XFA526" s="0"/>
      <c r="XFB526" s="0"/>
      <c r="XFC526" s="0"/>
      <c r="XFD526" s="0"/>
    </row>
    <row r="527" s="41" customFormat="true" ht="35.05" hidden="false" customHeight="false" outlineLevel="0" collapsed="false">
      <c r="A527" s="32" t="s">
        <v>1018</v>
      </c>
      <c r="B527" s="33" t="s">
        <v>1019</v>
      </c>
      <c r="C527" s="34" t="s">
        <v>31</v>
      </c>
      <c r="D527" s="35" t="n">
        <v>148.5</v>
      </c>
      <c r="E527" s="36" t="n">
        <v>23.858676</v>
      </c>
      <c r="F527" s="68" t="n">
        <v>0</v>
      </c>
      <c r="G527" s="69" t="n">
        <f aca="false">F527*E527</f>
        <v>0</v>
      </c>
      <c r="H527" s="70" t="n">
        <f aca="false">F527/D527</f>
        <v>0</v>
      </c>
      <c r="I527" s="80"/>
      <c r="J527" s="71" t="n">
        <f aca="false">I527*E527</f>
        <v>0</v>
      </c>
      <c r="K527" s="70" t="n">
        <f aca="false">I527/D527</f>
        <v>0</v>
      </c>
      <c r="L527" s="72" t="n">
        <f aca="false">F527+I527</f>
        <v>0</v>
      </c>
      <c r="M527" s="73" t="n">
        <f aca="false">G527+J527</f>
        <v>0</v>
      </c>
      <c r="N527" s="74" t="n">
        <f aca="false">H527+K527</f>
        <v>0</v>
      </c>
      <c r="O527" s="40"/>
      <c r="P527" s="1"/>
      <c r="XFA527" s="0"/>
      <c r="XFB527" s="0"/>
      <c r="XFC527" s="0"/>
      <c r="XFD527" s="0"/>
    </row>
    <row r="528" s="41" customFormat="true" ht="13.8" hidden="false" customHeight="false" outlineLevel="0" collapsed="false">
      <c r="A528" s="47" t="n">
        <v>20</v>
      </c>
      <c r="B528" s="75" t="s">
        <v>1020</v>
      </c>
      <c r="C528" s="49"/>
      <c r="D528" s="50"/>
      <c r="E528" s="51"/>
      <c r="F528" s="52"/>
      <c r="G528" s="53"/>
      <c r="H528" s="54"/>
      <c r="I528" s="50"/>
      <c r="J528" s="55" t="n">
        <f aca="false">SUM(J530:J545)</f>
        <v>0</v>
      </c>
      <c r="K528" s="54"/>
      <c r="L528" s="53"/>
      <c r="M528" s="53"/>
      <c r="N528" s="54"/>
      <c r="O528" s="40"/>
      <c r="P528" s="1"/>
      <c r="XFA528" s="0"/>
      <c r="XFB528" s="0"/>
      <c r="XFC528" s="0"/>
      <c r="XFD528" s="0"/>
    </row>
    <row r="529" s="41" customFormat="true" ht="15" hidden="false" customHeight="false" outlineLevel="0" collapsed="false">
      <c r="A529" s="76" t="s">
        <v>1021</v>
      </c>
      <c r="B529" s="78" t="s">
        <v>1022</v>
      </c>
      <c r="C529" s="58"/>
      <c r="D529" s="59"/>
      <c r="E529" s="60"/>
      <c r="F529" s="61"/>
      <c r="G529" s="62"/>
      <c r="H529" s="63"/>
      <c r="I529" s="79"/>
      <c r="J529" s="62"/>
      <c r="K529" s="63"/>
      <c r="L529" s="65"/>
      <c r="M529" s="65"/>
      <c r="N529" s="66"/>
      <c r="O529" s="40"/>
      <c r="P529" s="1"/>
      <c r="XFA529" s="0"/>
      <c r="XFB529" s="0"/>
      <c r="XFC529" s="0"/>
      <c r="XFD529" s="0"/>
    </row>
    <row r="530" s="41" customFormat="true" ht="23.85" hidden="false" customHeight="false" outlineLevel="0" collapsed="false">
      <c r="A530" s="32" t="s">
        <v>1023</v>
      </c>
      <c r="B530" s="33" t="s">
        <v>1024</v>
      </c>
      <c r="C530" s="34" t="s">
        <v>46</v>
      </c>
      <c r="D530" s="35" t="n">
        <v>104</v>
      </c>
      <c r="E530" s="36" t="n">
        <v>56.015466</v>
      </c>
      <c r="F530" s="68" t="n">
        <v>0</v>
      </c>
      <c r="G530" s="69" t="n">
        <f aca="false">F530*E530</f>
        <v>0</v>
      </c>
      <c r="H530" s="70" t="n">
        <f aca="false">F530/D530</f>
        <v>0</v>
      </c>
      <c r="I530" s="80"/>
      <c r="J530" s="71" t="n">
        <f aca="false">I530*E530</f>
        <v>0</v>
      </c>
      <c r="K530" s="70" t="n">
        <f aca="false">I530/D530</f>
        <v>0</v>
      </c>
      <c r="L530" s="72" t="n">
        <f aca="false">F530+I530</f>
        <v>0</v>
      </c>
      <c r="M530" s="73" t="n">
        <f aca="false">G530+J530</f>
        <v>0</v>
      </c>
      <c r="N530" s="74" t="n">
        <f aca="false">H530+K530</f>
        <v>0</v>
      </c>
      <c r="O530" s="40"/>
      <c r="P530" s="1"/>
      <c r="XFA530" s="0"/>
      <c r="XFB530" s="0"/>
      <c r="XFC530" s="0"/>
      <c r="XFD530" s="0"/>
    </row>
    <row r="531" s="41" customFormat="true" ht="35.05" hidden="false" customHeight="false" outlineLevel="0" collapsed="false">
      <c r="A531" s="32" t="s">
        <v>1025</v>
      </c>
      <c r="B531" s="33" t="s">
        <v>1026</v>
      </c>
      <c r="C531" s="34" t="s">
        <v>31</v>
      </c>
      <c r="D531" s="35" t="n">
        <v>189.16</v>
      </c>
      <c r="E531" s="36" t="n">
        <v>150.248286</v>
      </c>
      <c r="F531" s="68" t="n">
        <v>0</v>
      </c>
      <c r="G531" s="69" t="n">
        <f aca="false">F531*E531</f>
        <v>0</v>
      </c>
      <c r="H531" s="70" t="n">
        <f aca="false">F531/D531</f>
        <v>0</v>
      </c>
      <c r="I531" s="80"/>
      <c r="J531" s="71" t="n">
        <f aca="false">I531*E531</f>
        <v>0</v>
      </c>
      <c r="K531" s="70" t="n">
        <f aca="false">I531/D531</f>
        <v>0</v>
      </c>
      <c r="L531" s="72" t="n">
        <f aca="false">F531+I531</f>
        <v>0</v>
      </c>
      <c r="M531" s="73" t="n">
        <f aca="false">G531+J531</f>
        <v>0</v>
      </c>
      <c r="N531" s="74" t="n">
        <f aca="false">H531+K531</f>
        <v>0</v>
      </c>
      <c r="O531" s="40"/>
      <c r="P531" s="1"/>
      <c r="XFA531" s="0"/>
      <c r="XFB531" s="0"/>
      <c r="XFC531" s="0"/>
      <c r="XFD531" s="0"/>
    </row>
    <row r="532" s="41" customFormat="true" ht="35.05" hidden="false" customHeight="false" outlineLevel="0" collapsed="false">
      <c r="A532" s="32" t="s">
        <v>1027</v>
      </c>
      <c r="B532" s="33" t="s">
        <v>1028</v>
      </c>
      <c r="C532" s="34" t="s">
        <v>31</v>
      </c>
      <c r="D532" s="35" t="n">
        <v>77.39</v>
      </c>
      <c r="E532" s="36" t="n">
        <v>87.021516</v>
      </c>
      <c r="F532" s="68" t="n">
        <v>0</v>
      </c>
      <c r="G532" s="69" t="n">
        <f aca="false">F532*E532</f>
        <v>0</v>
      </c>
      <c r="H532" s="70" t="n">
        <f aca="false">F532/D532</f>
        <v>0</v>
      </c>
      <c r="I532" s="80"/>
      <c r="J532" s="71" t="n">
        <f aca="false">I532*E532</f>
        <v>0</v>
      </c>
      <c r="K532" s="70" t="n">
        <f aca="false">I532/D532</f>
        <v>0</v>
      </c>
      <c r="L532" s="72" t="n">
        <f aca="false">F532+I532</f>
        <v>0</v>
      </c>
      <c r="M532" s="73" t="n">
        <f aca="false">G532+J532</f>
        <v>0</v>
      </c>
      <c r="N532" s="74" t="n">
        <f aca="false">H532+K532</f>
        <v>0</v>
      </c>
      <c r="O532" s="40"/>
      <c r="P532" s="1"/>
      <c r="XFA532" s="0"/>
      <c r="XFB532" s="0"/>
      <c r="XFC532" s="0"/>
      <c r="XFD532" s="0"/>
    </row>
    <row r="533" s="41" customFormat="true" ht="35.05" hidden="false" customHeight="false" outlineLevel="0" collapsed="false">
      <c r="A533" s="32" t="s">
        <v>1029</v>
      </c>
      <c r="B533" s="33" t="s">
        <v>1030</v>
      </c>
      <c r="C533" s="34" t="s">
        <v>31</v>
      </c>
      <c r="D533" s="35" t="n">
        <v>51.5</v>
      </c>
      <c r="E533" s="36" t="n">
        <v>87.021516</v>
      </c>
      <c r="F533" s="68" t="n">
        <v>0</v>
      </c>
      <c r="G533" s="69" t="n">
        <f aca="false">F533*E533</f>
        <v>0</v>
      </c>
      <c r="H533" s="70" t="n">
        <f aca="false">F533/D533</f>
        <v>0</v>
      </c>
      <c r="I533" s="80"/>
      <c r="J533" s="71" t="n">
        <f aca="false">I533*E533</f>
        <v>0</v>
      </c>
      <c r="K533" s="70" t="n">
        <f aca="false">I533/D533</f>
        <v>0</v>
      </c>
      <c r="L533" s="72" t="n">
        <f aca="false">F533+I533</f>
        <v>0</v>
      </c>
      <c r="M533" s="73" t="n">
        <f aca="false">G533+J533</f>
        <v>0</v>
      </c>
      <c r="N533" s="74" t="n">
        <f aca="false">H533+K533</f>
        <v>0</v>
      </c>
      <c r="O533" s="40"/>
      <c r="P533" s="1"/>
      <c r="XFA533" s="0"/>
      <c r="XFB533" s="0"/>
      <c r="XFC533" s="0"/>
      <c r="XFD533" s="0"/>
    </row>
    <row r="534" s="41" customFormat="true" ht="13.8" hidden="false" customHeight="false" outlineLevel="0" collapsed="false">
      <c r="A534" s="32" t="s">
        <v>1031</v>
      </c>
      <c r="B534" s="33" t="s">
        <v>1032</v>
      </c>
      <c r="C534" s="34" t="s">
        <v>31</v>
      </c>
      <c r="D534" s="35" t="n">
        <v>38.56</v>
      </c>
      <c r="E534" s="36" t="n">
        <v>85.193118</v>
      </c>
      <c r="F534" s="68" t="n">
        <v>0</v>
      </c>
      <c r="G534" s="69" t="n">
        <f aca="false">F534*E534</f>
        <v>0</v>
      </c>
      <c r="H534" s="70" t="n">
        <f aca="false">F534/D534</f>
        <v>0</v>
      </c>
      <c r="I534" s="80"/>
      <c r="J534" s="71" t="n">
        <f aca="false">I534*E534</f>
        <v>0</v>
      </c>
      <c r="K534" s="70" t="n">
        <f aca="false">I534/D534</f>
        <v>0</v>
      </c>
      <c r="L534" s="72" t="n">
        <f aca="false">F534+I534</f>
        <v>0</v>
      </c>
      <c r="M534" s="73" t="n">
        <f aca="false">G534+J534</f>
        <v>0</v>
      </c>
      <c r="N534" s="74" t="n">
        <f aca="false">H534+K534</f>
        <v>0</v>
      </c>
      <c r="O534" s="40"/>
      <c r="P534" s="1"/>
      <c r="XFA534" s="0"/>
      <c r="XFB534" s="0"/>
      <c r="XFC534" s="0"/>
      <c r="XFD534" s="0"/>
    </row>
    <row r="535" s="41" customFormat="true" ht="15" hidden="false" customHeight="false" outlineLevel="0" collapsed="false">
      <c r="A535" s="76" t="s">
        <v>1033</v>
      </c>
      <c r="B535" s="78" t="s">
        <v>1034</v>
      </c>
      <c r="C535" s="58"/>
      <c r="D535" s="59"/>
      <c r="E535" s="60"/>
      <c r="F535" s="61"/>
      <c r="G535" s="62"/>
      <c r="H535" s="63"/>
      <c r="I535" s="79"/>
      <c r="J535" s="62"/>
      <c r="K535" s="63"/>
      <c r="L535" s="65"/>
      <c r="M535" s="65"/>
      <c r="N535" s="66"/>
      <c r="O535" s="40"/>
      <c r="P535" s="1"/>
      <c r="XFA535" s="0"/>
      <c r="XFB535" s="0"/>
      <c r="XFC535" s="0"/>
      <c r="XFD535" s="0"/>
    </row>
    <row r="536" s="41" customFormat="true" ht="23.85" hidden="false" customHeight="false" outlineLevel="0" collapsed="false">
      <c r="A536" s="32" t="s">
        <v>1035</v>
      </c>
      <c r="B536" s="33" t="s">
        <v>1036</v>
      </c>
      <c r="C536" s="34" t="s">
        <v>31</v>
      </c>
      <c r="D536" s="35" t="n">
        <v>69.31</v>
      </c>
      <c r="E536" s="36" t="n">
        <v>37.4999278603376</v>
      </c>
      <c r="F536" s="68" t="n">
        <v>0</v>
      </c>
      <c r="G536" s="69" t="n">
        <f aca="false">F536*E536</f>
        <v>0</v>
      </c>
      <c r="H536" s="70" t="n">
        <f aca="false">F536/D536</f>
        <v>0</v>
      </c>
      <c r="I536" s="80"/>
      <c r="J536" s="71" t="n">
        <f aca="false">I536*E536</f>
        <v>0</v>
      </c>
      <c r="K536" s="70" t="n">
        <f aca="false">I536/D536</f>
        <v>0</v>
      </c>
      <c r="L536" s="72" t="n">
        <f aca="false">F536+I536</f>
        <v>0</v>
      </c>
      <c r="M536" s="73" t="n">
        <f aca="false">G536+J536</f>
        <v>0</v>
      </c>
      <c r="N536" s="74" t="n">
        <f aca="false">H536+K536</f>
        <v>0</v>
      </c>
      <c r="O536" s="40"/>
      <c r="P536" s="1"/>
      <c r="XFA536" s="0"/>
      <c r="XFB536" s="0"/>
      <c r="XFC536" s="0"/>
      <c r="XFD536" s="0"/>
    </row>
    <row r="537" s="41" customFormat="true" ht="15" hidden="false" customHeight="false" outlineLevel="0" collapsed="false">
      <c r="A537" s="76" t="s">
        <v>1037</v>
      </c>
      <c r="B537" s="78" t="s">
        <v>1038</v>
      </c>
      <c r="C537" s="58"/>
      <c r="D537" s="59"/>
      <c r="E537" s="60"/>
      <c r="F537" s="61"/>
      <c r="G537" s="62"/>
      <c r="H537" s="63"/>
      <c r="I537" s="79"/>
      <c r="J537" s="62"/>
      <c r="K537" s="63"/>
      <c r="L537" s="65"/>
      <c r="M537" s="65"/>
      <c r="N537" s="66"/>
      <c r="O537" s="40"/>
      <c r="P537" s="1"/>
      <c r="XFA537" s="0"/>
      <c r="XFB537" s="0"/>
      <c r="XFC537" s="0"/>
      <c r="XFD537" s="0"/>
    </row>
    <row r="538" s="41" customFormat="true" ht="13.8" hidden="false" customHeight="false" outlineLevel="0" collapsed="false">
      <c r="A538" s="32" t="s">
        <v>1039</v>
      </c>
      <c r="B538" s="33" t="s">
        <v>1040</v>
      </c>
      <c r="C538" s="34" t="s">
        <v>31</v>
      </c>
      <c r="D538" s="35" t="n">
        <v>2217</v>
      </c>
      <c r="E538" s="36" t="n">
        <v>27.85</v>
      </c>
      <c r="F538" s="68" t="n">
        <v>0</v>
      </c>
      <c r="G538" s="69" t="n">
        <f aca="false">F538*E538</f>
        <v>0</v>
      </c>
      <c r="H538" s="70" t="n">
        <f aca="false">F538/D538</f>
        <v>0</v>
      </c>
      <c r="I538" s="80"/>
      <c r="J538" s="71" t="n">
        <f aca="false">I538*E538</f>
        <v>0</v>
      </c>
      <c r="K538" s="70" t="n">
        <f aca="false">I538/D538</f>
        <v>0</v>
      </c>
      <c r="L538" s="72" t="n">
        <f aca="false">F538+I538</f>
        <v>0</v>
      </c>
      <c r="M538" s="73" t="n">
        <f aca="false">G538+J538</f>
        <v>0</v>
      </c>
      <c r="N538" s="74" t="n">
        <f aca="false">H538+K538</f>
        <v>0</v>
      </c>
      <c r="O538" s="40"/>
      <c r="P538" s="1"/>
      <c r="XFA538" s="0"/>
      <c r="XFB538" s="0"/>
      <c r="XFC538" s="0"/>
      <c r="XFD538" s="0"/>
    </row>
    <row r="539" s="41" customFormat="true" ht="15" hidden="false" customHeight="false" outlineLevel="0" collapsed="false">
      <c r="A539" s="76" t="s">
        <v>1041</v>
      </c>
      <c r="B539" s="78" t="s">
        <v>1042</v>
      </c>
      <c r="C539" s="58"/>
      <c r="D539" s="59"/>
      <c r="E539" s="60"/>
      <c r="F539" s="61"/>
      <c r="G539" s="62"/>
      <c r="H539" s="63"/>
      <c r="I539" s="79"/>
      <c r="J539" s="62"/>
      <c r="K539" s="63"/>
      <c r="L539" s="65"/>
      <c r="M539" s="65"/>
      <c r="N539" s="66"/>
      <c r="O539" s="40"/>
      <c r="P539" s="1"/>
      <c r="XFA539" s="0"/>
      <c r="XFB539" s="0"/>
      <c r="XFC539" s="0"/>
      <c r="XFD539" s="0"/>
    </row>
    <row r="540" s="41" customFormat="true" ht="23.85" hidden="false" customHeight="false" outlineLevel="0" collapsed="false">
      <c r="A540" s="32" t="s">
        <v>1043</v>
      </c>
      <c r="B540" s="33" t="s">
        <v>1044</v>
      </c>
      <c r="C540" s="34" t="s">
        <v>46</v>
      </c>
      <c r="D540" s="35" t="n">
        <v>5</v>
      </c>
      <c r="E540" s="36" t="n">
        <v>316.146636</v>
      </c>
      <c r="F540" s="68" t="n">
        <v>0</v>
      </c>
      <c r="G540" s="69" t="n">
        <f aca="false">F540*E540</f>
        <v>0</v>
      </c>
      <c r="H540" s="70" t="n">
        <f aca="false">F540/D540</f>
        <v>0</v>
      </c>
      <c r="I540" s="80"/>
      <c r="J540" s="71" t="n">
        <f aca="false">I540*E540</f>
        <v>0</v>
      </c>
      <c r="K540" s="70" t="n">
        <f aca="false">I540/D540</f>
        <v>0</v>
      </c>
      <c r="L540" s="72" t="n">
        <f aca="false">F540+I540</f>
        <v>0</v>
      </c>
      <c r="M540" s="73" t="n">
        <f aca="false">G540+J540</f>
        <v>0</v>
      </c>
      <c r="N540" s="74" t="n">
        <f aca="false">H540+K540</f>
        <v>0</v>
      </c>
      <c r="O540" s="40"/>
      <c r="P540" s="1"/>
      <c r="XFA540" s="0"/>
      <c r="XFB540" s="0"/>
      <c r="XFC540" s="0"/>
      <c r="XFD540" s="0"/>
    </row>
    <row r="541" s="41" customFormat="true" ht="35.05" hidden="false" customHeight="false" outlineLevel="0" collapsed="false">
      <c r="A541" s="32" t="s">
        <v>1045</v>
      </c>
      <c r="B541" s="33" t="s">
        <v>1046</v>
      </c>
      <c r="C541" s="34" t="s">
        <v>96</v>
      </c>
      <c r="D541" s="35" t="n">
        <v>18.35</v>
      </c>
      <c r="E541" s="36" t="n">
        <v>696.852429</v>
      </c>
      <c r="F541" s="68" t="n">
        <v>0</v>
      </c>
      <c r="G541" s="69" t="n">
        <f aca="false">F541*E541</f>
        <v>0</v>
      </c>
      <c r="H541" s="70" t="n">
        <f aca="false">F541/D541</f>
        <v>0</v>
      </c>
      <c r="I541" s="80"/>
      <c r="J541" s="71" t="n">
        <f aca="false">I541*E541</f>
        <v>0</v>
      </c>
      <c r="K541" s="70" t="n">
        <f aca="false">I541/D541</f>
        <v>0</v>
      </c>
      <c r="L541" s="72" t="n">
        <f aca="false">F541+I541</f>
        <v>0</v>
      </c>
      <c r="M541" s="73" t="n">
        <f aca="false">G541+J541</f>
        <v>0</v>
      </c>
      <c r="N541" s="74" t="n">
        <f aca="false">H541+K541</f>
        <v>0</v>
      </c>
      <c r="O541" s="40"/>
      <c r="P541" s="1"/>
      <c r="XFA541" s="0"/>
      <c r="XFB541" s="0"/>
      <c r="XFC541" s="0"/>
      <c r="XFD541" s="0"/>
    </row>
    <row r="542" s="41" customFormat="true" ht="13.8" hidden="false" customHeight="false" outlineLevel="0" collapsed="false">
      <c r="A542" s="32" t="s">
        <v>1047</v>
      </c>
      <c r="B542" s="33" t="s">
        <v>1048</v>
      </c>
      <c r="C542" s="34" t="s">
        <v>96</v>
      </c>
      <c r="D542" s="35" t="n">
        <v>10.51</v>
      </c>
      <c r="E542" s="36" t="n">
        <v>310.201437</v>
      </c>
      <c r="F542" s="68" t="n">
        <v>0</v>
      </c>
      <c r="G542" s="69" t="n">
        <f aca="false">F542*E542</f>
        <v>0</v>
      </c>
      <c r="H542" s="70" t="n">
        <f aca="false">F542/D542</f>
        <v>0</v>
      </c>
      <c r="I542" s="80"/>
      <c r="J542" s="71" t="n">
        <f aca="false">I542*E542</f>
        <v>0</v>
      </c>
      <c r="K542" s="70" t="n">
        <f aca="false">I542/D542</f>
        <v>0</v>
      </c>
      <c r="L542" s="72" t="n">
        <f aca="false">F542+I542</f>
        <v>0</v>
      </c>
      <c r="M542" s="73" t="n">
        <f aca="false">G542+J542</f>
        <v>0</v>
      </c>
      <c r="N542" s="74" t="n">
        <f aca="false">H542+K542</f>
        <v>0</v>
      </c>
      <c r="O542" s="40"/>
      <c r="P542" s="1"/>
      <c r="XFA542" s="0"/>
      <c r="XFB542" s="0"/>
      <c r="XFC542" s="0"/>
      <c r="XFD542" s="0"/>
    </row>
    <row r="543" s="41" customFormat="true" ht="13.8" hidden="false" customHeight="false" outlineLevel="0" collapsed="false">
      <c r="A543" s="32" t="s">
        <v>1049</v>
      </c>
      <c r="B543" s="33" t="s">
        <v>1050</v>
      </c>
      <c r="C543" s="34" t="s">
        <v>96</v>
      </c>
      <c r="D543" s="35" t="n">
        <v>28.84</v>
      </c>
      <c r="E543" s="36" t="n">
        <v>282.152598</v>
      </c>
      <c r="F543" s="68" t="n">
        <v>0</v>
      </c>
      <c r="G543" s="69" t="n">
        <f aca="false">F543*E543</f>
        <v>0</v>
      </c>
      <c r="H543" s="70" t="n">
        <f aca="false">F543/D543</f>
        <v>0</v>
      </c>
      <c r="I543" s="80"/>
      <c r="J543" s="71" t="n">
        <f aca="false">I543*E543</f>
        <v>0</v>
      </c>
      <c r="K543" s="70" t="n">
        <f aca="false">I543/D543</f>
        <v>0</v>
      </c>
      <c r="L543" s="72" t="n">
        <f aca="false">F543+I543</f>
        <v>0</v>
      </c>
      <c r="M543" s="73" t="n">
        <f aca="false">G543+J543</f>
        <v>0</v>
      </c>
      <c r="N543" s="74" t="n">
        <f aca="false">H543+K543</f>
        <v>0</v>
      </c>
      <c r="O543" s="40"/>
      <c r="P543" s="1"/>
      <c r="XFA543" s="0"/>
      <c r="XFB543" s="0"/>
      <c r="XFC543" s="0"/>
      <c r="XFD543" s="0"/>
    </row>
    <row r="544" s="41" customFormat="true" ht="13.8" hidden="false" customHeight="false" outlineLevel="0" collapsed="false">
      <c r="A544" s="32" t="s">
        <v>1051</v>
      </c>
      <c r="B544" s="33" t="s">
        <v>1052</v>
      </c>
      <c r="C544" s="34" t="s">
        <v>46</v>
      </c>
      <c r="D544" s="35" t="n">
        <v>62.94</v>
      </c>
      <c r="E544" s="36" t="n">
        <v>161.22015</v>
      </c>
      <c r="F544" s="68" t="n">
        <v>0</v>
      </c>
      <c r="G544" s="69" t="n">
        <f aca="false">F544*E544</f>
        <v>0</v>
      </c>
      <c r="H544" s="70" t="n">
        <f aca="false">F544/D544</f>
        <v>0</v>
      </c>
      <c r="I544" s="80"/>
      <c r="J544" s="71" t="n">
        <f aca="false">I544*E544</f>
        <v>0</v>
      </c>
      <c r="K544" s="70" t="n">
        <f aca="false">I544/D544</f>
        <v>0</v>
      </c>
      <c r="L544" s="72" t="n">
        <f aca="false">F544+I544</f>
        <v>0</v>
      </c>
      <c r="M544" s="73" t="n">
        <f aca="false">G544+J544</f>
        <v>0</v>
      </c>
      <c r="N544" s="74" t="n">
        <f aca="false">H544+K544</f>
        <v>0</v>
      </c>
      <c r="O544" s="40"/>
      <c r="P544" s="1"/>
      <c r="XFA544" s="0"/>
      <c r="XFB544" s="0"/>
      <c r="XFC544" s="0"/>
      <c r="XFD544" s="0"/>
    </row>
    <row r="545" s="41" customFormat="true" ht="35.05" hidden="false" customHeight="false" outlineLevel="0" collapsed="false">
      <c r="A545" s="32" t="s">
        <v>1053</v>
      </c>
      <c r="B545" s="33" t="s">
        <v>1054</v>
      </c>
      <c r="C545" s="34" t="s">
        <v>57</v>
      </c>
      <c r="D545" s="35" t="n">
        <v>1</v>
      </c>
      <c r="E545" s="36" t="n">
        <v>5208.439418</v>
      </c>
      <c r="F545" s="68" t="n">
        <v>0</v>
      </c>
      <c r="G545" s="69" t="n">
        <f aca="false">F545*E545</f>
        <v>0</v>
      </c>
      <c r="H545" s="70" t="n">
        <f aca="false">F545/D545</f>
        <v>0</v>
      </c>
      <c r="I545" s="80"/>
      <c r="J545" s="71" t="n">
        <f aca="false">I545*E545</f>
        <v>0</v>
      </c>
      <c r="K545" s="70" t="n">
        <f aca="false">I545/D545</f>
        <v>0</v>
      </c>
      <c r="L545" s="72" t="n">
        <f aca="false">F545+I545</f>
        <v>0</v>
      </c>
      <c r="M545" s="73" t="n">
        <f aca="false">G545+J545</f>
        <v>0</v>
      </c>
      <c r="N545" s="74" t="n">
        <f aca="false">H545+K545</f>
        <v>0</v>
      </c>
      <c r="O545" s="40"/>
      <c r="P545" s="1"/>
      <c r="XFA545" s="0"/>
      <c r="XFB545" s="0"/>
      <c r="XFC545" s="0"/>
      <c r="XFD545" s="0"/>
    </row>
    <row r="546" s="41" customFormat="true" ht="13.8" hidden="false" customHeight="false" outlineLevel="0" collapsed="false">
      <c r="A546" s="47" t="n">
        <v>21</v>
      </c>
      <c r="B546" s="75" t="s">
        <v>1055</v>
      </c>
      <c r="C546" s="49"/>
      <c r="D546" s="50"/>
      <c r="E546" s="51"/>
      <c r="F546" s="52"/>
      <c r="G546" s="53"/>
      <c r="H546" s="54"/>
      <c r="I546" s="50"/>
      <c r="J546" s="55" t="n">
        <f aca="false">SUM(J548:J552)</f>
        <v>0</v>
      </c>
      <c r="K546" s="54"/>
      <c r="L546" s="53"/>
      <c r="M546" s="53"/>
      <c r="N546" s="54"/>
      <c r="O546" s="40"/>
      <c r="P546" s="1"/>
      <c r="XFA546" s="0"/>
      <c r="XFB546" s="0"/>
      <c r="XFC546" s="0"/>
      <c r="XFD546" s="0"/>
    </row>
    <row r="547" s="41" customFormat="true" ht="15" hidden="false" customHeight="false" outlineLevel="0" collapsed="false">
      <c r="A547" s="76" t="s">
        <v>1056</v>
      </c>
      <c r="B547" s="78" t="s">
        <v>1057</v>
      </c>
      <c r="C547" s="58"/>
      <c r="D547" s="59"/>
      <c r="E547" s="60"/>
      <c r="F547" s="61"/>
      <c r="G547" s="62"/>
      <c r="H547" s="63"/>
      <c r="I547" s="79"/>
      <c r="J547" s="62"/>
      <c r="K547" s="63"/>
      <c r="L547" s="65"/>
      <c r="M547" s="65"/>
      <c r="N547" s="66"/>
      <c r="O547" s="40"/>
      <c r="P547" s="1"/>
      <c r="XFA547" s="0"/>
      <c r="XFB547" s="0"/>
      <c r="XFC547" s="0"/>
      <c r="XFD547" s="0"/>
    </row>
    <row r="548" s="41" customFormat="true" ht="35.05" hidden="false" customHeight="false" outlineLevel="0" collapsed="false">
      <c r="A548" s="32" t="s">
        <v>1058</v>
      </c>
      <c r="B548" s="33" t="s">
        <v>1059</v>
      </c>
      <c r="C548" s="34" t="s">
        <v>57</v>
      </c>
      <c r="D548" s="35" t="n">
        <v>1</v>
      </c>
      <c r="E548" s="36" t="n">
        <v>625.849128</v>
      </c>
      <c r="F548" s="68" t="n">
        <v>0</v>
      </c>
      <c r="G548" s="69" t="n">
        <f aca="false">F548*E548</f>
        <v>0</v>
      </c>
      <c r="H548" s="70" t="n">
        <f aca="false">F548/D548</f>
        <v>0</v>
      </c>
      <c r="I548" s="80"/>
      <c r="J548" s="71" t="n">
        <f aca="false">I548*E548</f>
        <v>0</v>
      </c>
      <c r="K548" s="70" t="n">
        <f aca="false">I548/D548</f>
        <v>0</v>
      </c>
      <c r="L548" s="72" t="n">
        <f aca="false">F548+I548</f>
        <v>0</v>
      </c>
      <c r="M548" s="73" t="n">
        <f aca="false">G548+J548</f>
        <v>0</v>
      </c>
      <c r="N548" s="74" t="n">
        <f aca="false">H548+K548</f>
        <v>0</v>
      </c>
      <c r="O548" s="40"/>
      <c r="P548" s="1"/>
      <c r="XFA548" s="0"/>
      <c r="XFB548" s="0"/>
      <c r="XFC548" s="0"/>
      <c r="XFD548" s="0"/>
    </row>
    <row r="549" s="41" customFormat="true" ht="13.8" hidden="false" customHeight="false" outlineLevel="0" collapsed="false">
      <c r="A549" s="32" t="s">
        <v>1060</v>
      </c>
      <c r="B549" s="33" t="s">
        <v>1048</v>
      </c>
      <c r="C549" s="34" t="s">
        <v>96</v>
      </c>
      <c r="D549" s="35" t="n">
        <v>56.81</v>
      </c>
      <c r="E549" s="36" t="n">
        <v>310.201437</v>
      </c>
      <c r="F549" s="68" t="n">
        <v>0</v>
      </c>
      <c r="G549" s="69" t="n">
        <f aca="false">F549*E549</f>
        <v>0</v>
      </c>
      <c r="H549" s="70" t="n">
        <f aca="false">F549/D549</f>
        <v>0</v>
      </c>
      <c r="I549" s="80"/>
      <c r="J549" s="71" t="n">
        <f aca="false">I549*E549</f>
        <v>0</v>
      </c>
      <c r="K549" s="70" t="n">
        <f aca="false">I549/D549</f>
        <v>0</v>
      </c>
      <c r="L549" s="72" t="n">
        <f aca="false">F549+I549</f>
        <v>0</v>
      </c>
      <c r="M549" s="73" t="n">
        <f aca="false">G549+J549</f>
        <v>0</v>
      </c>
      <c r="N549" s="74" t="n">
        <f aca="false">H549+K549</f>
        <v>0</v>
      </c>
      <c r="O549" s="40"/>
      <c r="P549" s="1"/>
      <c r="XFA549" s="0"/>
      <c r="XFB549" s="0"/>
      <c r="XFC549" s="0"/>
      <c r="XFD549" s="0"/>
    </row>
    <row r="550" s="41" customFormat="true" ht="13.8" hidden="false" customHeight="false" outlineLevel="0" collapsed="false">
      <c r="A550" s="32" t="s">
        <v>1061</v>
      </c>
      <c r="B550" s="33" t="s">
        <v>1050</v>
      </c>
      <c r="C550" s="34" t="s">
        <v>96</v>
      </c>
      <c r="D550" s="35" t="n">
        <v>18.33</v>
      </c>
      <c r="E550" s="36" t="n">
        <v>282.152598</v>
      </c>
      <c r="F550" s="68" t="n">
        <v>0</v>
      </c>
      <c r="G550" s="69" t="n">
        <f aca="false">F550*E550</f>
        <v>0</v>
      </c>
      <c r="H550" s="70" t="n">
        <f aca="false">F550/D550</f>
        <v>0</v>
      </c>
      <c r="I550" s="80"/>
      <c r="J550" s="71" t="n">
        <f aca="false">I550*E550</f>
        <v>0</v>
      </c>
      <c r="K550" s="70" t="n">
        <f aca="false">I550/D550</f>
        <v>0</v>
      </c>
      <c r="L550" s="72" t="n">
        <f aca="false">F550+I550</f>
        <v>0</v>
      </c>
      <c r="M550" s="73" t="n">
        <f aca="false">G550+J550</f>
        <v>0</v>
      </c>
      <c r="N550" s="74" t="n">
        <f aca="false">H550+K550</f>
        <v>0</v>
      </c>
      <c r="O550" s="40"/>
      <c r="P550" s="1"/>
      <c r="XFA550" s="0"/>
      <c r="XFB550" s="0"/>
      <c r="XFC550" s="0"/>
      <c r="XFD550" s="0"/>
    </row>
    <row r="551" s="41" customFormat="true" ht="23.85" hidden="false" customHeight="false" outlineLevel="0" collapsed="false">
      <c r="A551" s="32" t="s">
        <v>1062</v>
      </c>
      <c r="B551" s="33" t="s">
        <v>1063</v>
      </c>
      <c r="C551" s="34" t="s">
        <v>96</v>
      </c>
      <c r="D551" s="35" t="n">
        <v>19.97</v>
      </c>
      <c r="E551" s="36" t="n">
        <v>411.359858</v>
      </c>
      <c r="F551" s="68" t="n">
        <v>0</v>
      </c>
      <c r="G551" s="69" t="n">
        <f aca="false">F551*E551</f>
        <v>0</v>
      </c>
      <c r="H551" s="70" t="n">
        <f aca="false">F551/D551</f>
        <v>0</v>
      </c>
      <c r="I551" s="80"/>
      <c r="J551" s="71" t="n">
        <f aca="false">I551*E551</f>
        <v>0</v>
      </c>
      <c r="K551" s="70" t="n">
        <f aca="false">I551/D551</f>
        <v>0</v>
      </c>
      <c r="L551" s="72" t="n">
        <f aca="false">F551+I551</f>
        <v>0</v>
      </c>
      <c r="M551" s="73" t="n">
        <f aca="false">G551+J551</f>
        <v>0</v>
      </c>
      <c r="N551" s="74" t="n">
        <f aca="false">H551+K551</f>
        <v>0</v>
      </c>
      <c r="O551" s="40"/>
      <c r="P551" s="1"/>
      <c r="XFA551" s="0"/>
      <c r="XFB551" s="0"/>
      <c r="XFC551" s="0"/>
      <c r="XFD551" s="0"/>
    </row>
    <row r="552" s="41" customFormat="true" ht="35.05" hidden="false" customHeight="false" outlineLevel="0" collapsed="false">
      <c r="A552" s="32" t="s">
        <v>1064</v>
      </c>
      <c r="B552" s="33" t="s">
        <v>1065</v>
      </c>
      <c r="C552" s="34" t="s">
        <v>96</v>
      </c>
      <c r="D552" s="35" t="n">
        <v>19.47</v>
      </c>
      <c r="E552" s="36" t="n">
        <v>637.148967</v>
      </c>
      <c r="F552" s="68" t="n">
        <v>0</v>
      </c>
      <c r="G552" s="69" t="n">
        <f aca="false">F552*E552</f>
        <v>0</v>
      </c>
      <c r="H552" s="70" t="n">
        <f aca="false">F552/D552</f>
        <v>0</v>
      </c>
      <c r="I552" s="80"/>
      <c r="J552" s="71" t="n">
        <f aca="false">I552*E552</f>
        <v>0</v>
      </c>
      <c r="K552" s="70" t="n">
        <f aca="false">I552/D552</f>
        <v>0</v>
      </c>
      <c r="L552" s="72" t="n">
        <f aca="false">F552+I552</f>
        <v>0</v>
      </c>
      <c r="M552" s="73" t="n">
        <f aca="false">G552+J552</f>
        <v>0</v>
      </c>
      <c r="N552" s="74" t="n">
        <f aca="false">H552+K552</f>
        <v>0</v>
      </c>
      <c r="O552" s="40"/>
      <c r="P552" s="1"/>
      <c r="XFA552" s="0"/>
      <c r="XFB552" s="0"/>
      <c r="XFC552" s="0"/>
      <c r="XFD552" s="0"/>
    </row>
    <row r="553" s="41" customFormat="true" ht="13.8" hidden="false" customHeight="false" outlineLevel="0" collapsed="false">
      <c r="A553" s="86"/>
      <c r="B553" s="86"/>
      <c r="C553" s="87"/>
      <c r="D553" s="88"/>
      <c r="E553" s="89"/>
      <c r="F553" s="90"/>
      <c r="G553" s="91"/>
      <c r="H553" s="92"/>
      <c r="I553" s="93"/>
      <c r="J553" s="94" t="n">
        <f aca="false">SUM(J9,J13,J30,J39,J62,J71,J78,J84,J108,J119,J123,J131,J144,J162,J232,J322,J450,J474,J511,J528,J546)</f>
        <v>142637.386373561</v>
      </c>
      <c r="K553" s="95"/>
      <c r="L553" s="96"/>
      <c r="M553" s="94" t="n">
        <f aca="false">SUM(M11:M552)</f>
        <v>460961.614727116</v>
      </c>
      <c r="N553" s="97"/>
      <c r="O553" s="1"/>
      <c r="P553" s="1"/>
      <c r="XFA553" s="0"/>
      <c r="XFB553" s="0"/>
      <c r="XFC553" s="0"/>
      <c r="XFD553" s="0"/>
    </row>
    <row r="554" s="41" customFormat="true" ht="13.8" hidden="false" customHeight="false" outlineLevel="0" collapsed="false">
      <c r="A554" s="98"/>
      <c r="B554" s="98"/>
      <c r="C554" s="98"/>
      <c r="D554" s="98"/>
      <c r="E554" s="98"/>
      <c r="F554" s="98"/>
      <c r="G554" s="98"/>
      <c r="H554" s="98"/>
      <c r="I554" s="98"/>
      <c r="J554" s="98"/>
      <c r="K554" s="98"/>
      <c r="L554" s="98"/>
      <c r="M554" s="98"/>
      <c r="N554" s="98"/>
      <c r="O554" s="1"/>
      <c r="P554" s="1"/>
      <c r="XFA554" s="0"/>
      <c r="XFB554" s="0"/>
      <c r="XFC554" s="0"/>
      <c r="XFD554" s="0"/>
    </row>
    <row r="555" s="41" customFormat="true" ht="15.75" hidden="false" customHeight="true" outlineLevel="0" collapsed="false">
      <c r="A555" s="99" t="s">
        <v>1066</v>
      </c>
      <c r="B555" s="99"/>
      <c r="C555" s="100" t="n">
        <v>6685612.44</v>
      </c>
      <c r="D555" s="100"/>
      <c r="E555" s="101" t="s">
        <v>1067</v>
      </c>
      <c r="F555" s="101"/>
      <c r="G555" s="101"/>
      <c r="H555" s="101"/>
      <c r="I555" s="101"/>
      <c r="J555" s="102" t="s">
        <v>1068</v>
      </c>
      <c r="K555" s="102"/>
      <c r="L555" s="102"/>
      <c r="M555" s="102"/>
      <c r="N555" s="102"/>
      <c r="O555" s="40"/>
      <c r="P555" s="1"/>
      <c r="XFA555" s="0"/>
      <c r="XFB555" s="0"/>
      <c r="XFC555" s="0"/>
      <c r="XFD555" s="0"/>
    </row>
    <row r="556" s="41" customFormat="true" ht="16.5" hidden="false" customHeight="true" outlineLevel="0" collapsed="false">
      <c r="A556" s="103"/>
      <c r="B556" s="103"/>
      <c r="C556" s="104"/>
      <c r="D556" s="104"/>
      <c r="E556" s="105" t="s">
        <v>1069</v>
      </c>
      <c r="F556" s="106" t="str">
        <f aca="false">I7</f>
        <v>MEDIÇÃO 03</v>
      </c>
      <c r="G556" s="106"/>
      <c r="H556" s="107" t="n">
        <f aca="false">J553/C555</f>
        <v>0.0213349768108247</v>
      </c>
      <c r="I556" s="107"/>
      <c r="J556" s="108" t="str">
        <f aca="false">I7</f>
        <v>MEDIÇÃO 03</v>
      </c>
      <c r="K556" s="108"/>
      <c r="L556" s="109" t="n">
        <f aca="false">J553</f>
        <v>142637.386373561</v>
      </c>
      <c r="M556" s="109"/>
      <c r="N556" s="109"/>
      <c r="O556" s="40"/>
      <c r="P556" s="1"/>
      <c r="XFA556" s="0"/>
      <c r="XFB556" s="0"/>
      <c r="XFC556" s="0"/>
      <c r="XFD556" s="0"/>
    </row>
    <row r="557" s="41" customFormat="true" ht="13.8" hidden="false" customHeight="true" outlineLevel="0" collapsed="false">
      <c r="A557" s="110"/>
      <c r="B557" s="110"/>
      <c r="C557" s="110"/>
      <c r="D557" s="110"/>
      <c r="E557" s="111" t="s">
        <v>1070</v>
      </c>
      <c r="F557" s="111"/>
      <c r="G557" s="111"/>
      <c r="H557" s="112" t="n">
        <f aca="false">M553/C555</f>
        <v>0.0689483003784641</v>
      </c>
      <c r="I557" s="112"/>
      <c r="J557" s="113" t="s">
        <v>1071</v>
      </c>
      <c r="K557" s="113"/>
      <c r="L557" s="114" t="n">
        <f aca="false">M553</f>
        <v>460961.614727116</v>
      </c>
      <c r="M557" s="114"/>
      <c r="N557" s="114"/>
      <c r="O557" s="40"/>
      <c r="P557" s="1"/>
      <c r="XFA557" s="0"/>
      <c r="XFB557" s="0"/>
      <c r="XFC557" s="0"/>
      <c r="XFD557" s="0"/>
    </row>
    <row r="558" s="41" customFormat="true" ht="13.8" hidden="false" customHeight="true" outlineLevel="0" collapsed="false">
      <c r="A558" s="110"/>
      <c r="B558" s="110"/>
      <c r="C558" s="110"/>
      <c r="D558" s="110"/>
      <c r="E558" s="115" t="s">
        <v>1072</v>
      </c>
      <c r="F558" s="115"/>
      <c r="G558" s="115"/>
      <c r="H558" s="116" t="n">
        <f aca="false">100%-H557</f>
        <v>0.931051699621536</v>
      </c>
      <c r="I558" s="116"/>
      <c r="J558" s="117" t="s">
        <v>1073</v>
      </c>
      <c r="K558" s="117"/>
      <c r="L558" s="118" t="n">
        <f aca="false">C555-L557</f>
        <v>6224650.82527288</v>
      </c>
      <c r="M558" s="118"/>
      <c r="N558" s="118"/>
      <c r="O558" s="40"/>
      <c r="P558" s="1"/>
      <c r="XFA558" s="0"/>
      <c r="XFB558" s="0"/>
      <c r="XFC558" s="0"/>
      <c r="XFD558" s="0"/>
    </row>
    <row r="559" s="41" customFormat="true" ht="13.8" hidden="false" customHeight="false" outlineLevel="0" collapsed="false">
      <c r="A559" s="110"/>
      <c r="B559" s="110"/>
      <c r="C559" s="110"/>
      <c r="D559" s="110"/>
      <c r="E559" s="119"/>
      <c r="F559" s="120"/>
      <c r="G559" s="119"/>
      <c r="H559" s="119"/>
      <c r="I559" s="121"/>
      <c r="J559" s="122"/>
      <c r="K559" s="121"/>
      <c r="L559" s="123"/>
      <c r="M559" s="124"/>
      <c r="N559" s="125"/>
      <c r="O559" s="126"/>
      <c r="P559" s="1"/>
      <c r="XFA559" s="0"/>
      <c r="XFB559" s="0"/>
      <c r="XFC559" s="0"/>
      <c r="XFD559" s="0"/>
    </row>
    <row r="560" s="41" customFormat="true" ht="13.8" hidden="false" customHeight="false" outlineLevel="0" collapsed="false">
      <c r="A560" s="127"/>
      <c r="B560" s="127"/>
      <c r="C560" s="127"/>
      <c r="D560" s="127"/>
      <c r="E560" s="119"/>
      <c r="F560" s="120"/>
      <c r="G560" s="119"/>
      <c r="H560" s="119"/>
      <c r="I560" s="121"/>
      <c r="J560" s="122"/>
      <c r="K560" s="121"/>
      <c r="L560" s="123"/>
      <c r="M560" s="124"/>
      <c r="N560" s="125"/>
      <c r="O560" s="126"/>
      <c r="P560" s="1"/>
      <c r="XFA560" s="0"/>
      <c r="XFB560" s="0"/>
      <c r="XFC560" s="0"/>
      <c r="XFD560" s="0"/>
    </row>
    <row r="561" s="41" customFormat="true" ht="13.8" hidden="false" customHeight="false" outlineLevel="0" collapsed="false">
      <c r="A561" s="128"/>
      <c r="B561" s="129"/>
      <c r="C561" s="130"/>
      <c r="D561" s="119"/>
      <c r="E561" s="119"/>
      <c r="F561" s="120"/>
      <c r="G561" s="119"/>
      <c r="H561" s="119"/>
      <c r="I561" s="121"/>
      <c r="J561" s="122"/>
      <c r="K561" s="121"/>
      <c r="L561" s="123"/>
      <c r="M561" s="124"/>
      <c r="N561" s="125"/>
      <c r="O561" s="126"/>
      <c r="P561" s="1"/>
      <c r="XFA561" s="0"/>
      <c r="XFB561" s="0"/>
      <c r="XFC561" s="0"/>
      <c r="XFD561" s="0"/>
    </row>
    <row r="562" s="41" customFormat="true" ht="13.8" hidden="false" customHeight="true" outlineLevel="0" collapsed="false">
      <c r="A562" s="128"/>
      <c r="B562" s="129"/>
      <c r="C562" s="130"/>
      <c r="D562" s="119"/>
      <c r="E562" s="131" t="s">
        <v>1074</v>
      </c>
      <c r="F562" s="131"/>
      <c r="G562" s="131"/>
      <c r="H562" s="131"/>
      <c r="I562" s="131"/>
      <c r="J562" s="122"/>
      <c r="K562" s="121"/>
      <c r="L562" s="123"/>
      <c r="M562" s="124"/>
      <c r="N562" s="125"/>
      <c r="O562" s="126"/>
      <c r="P562" s="1"/>
      <c r="XFA562" s="0"/>
      <c r="XFB562" s="0"/>
      <c r="XFC562" s="0"/>
      <c r="XFD562" s="0"/>
    </row>
    <row r="563" s="41" customFormat="true" ht="13.8" hidden="false" customHeight="true" outlineLevel="0" collapsed="false">
      <c r="A563" s="132"/>
      <c r="B563" s="133"/>
      <c r="C563" s="134"/>
      <c r="D563" s="135"/>
      <c r="E563" s="136" t="s">
        <v>1075</v>
      </c>
      <c r="F563" s="136"/>
      <c r="G563" s="136"/>
      <c r="H563" s="136"/>
      <c r="I563" s="136"/>
      <c r="J563" s="137"/>
      <c r="K563" s="138"/>
      <c r="L563" s="139"/>
      <c r="M563" s="140"/>
      <c r="N563" s="141"/>
      <c r="O563" s="126"/>
      <c r="P563" s="1"/>
      <c r="XFA563" s="0"/>
      <c r="XFB563" s="0"/>
      <c r="XFC563" s="0"/>
      <c r="XFD563" s="0"/>
    </row>
    <row r="564" s="41" customFormat="true" ht="13.8" hidden="false" customHeight="false" outlineLevel="0" collapsed="false">
      <c r="A564" s="1"/>
      <c r="B564" s="2"/>
      <c r="C564" s="1"/>
      <c r="D564" s="1"/>
      <c r="E564" s="1"/>
      <c r="F564" s="1"/>
      <c r="G564" s="1"/>
      <c r="H564" s="1"/>
      <c r="I564" s="1"/>
      <c r="J564" s="1"/>
      <c r="K564" s="1"/>
      <c r="L564" s="1"/>
      <c r="M564" s="1"/>
      <c r="N564" s="1"/>
      <c r="O564" s="1"/>
      <c r="P564" s="1"/>
      <c r="XFA564" s="0"/>
      <c r="XFB564" s="0"/>
      <c r="XFC564" s="0"/>
      <c r="XFD564" s="0"/>
    </row>
    <row r="565" s="41" customFormat="true" ht="13.8" hidden="false" customHeight="false" outlineLevel="0" collapsed="false">
      <c r="A565" s="1"/>
      <c r="B565" s="2"/>
      <c r="C565" s="1"/>
      <c r="D565" s="1"/>
      <c r="E565" s="1"/>
      <c r="F565" s="1"/>
      <c r="G565" s="1"/>
      <c r="H565" s="1"/>
      <c r="I565" s="1"/>
      <c r="J565" s="1"/>
      <c r="K565" s="1"/>
      <c r="L565" s="1"/>
      <c r="M565" s="1"/>
      <c r="N565" s="1"/>
      <c r="O565" s="1"/>
      <c r="P565" s="1"/>
      <c r="XFA565" s="0"/>
      <c r="XFB565" s="0"/>
      <c r="XFC565" s="0"/>
      <c r="XFD565" s="0"/>
    </row>
    <row r="566" s="41" customFormat="true" ht="13.8" hidden="false" customHeight="false" outlineLevel="0" collapsed="false">
      <c r="A566" s="1"/>
      <c r="B566" s="2"/>
      <c r="C566" s="1"/>
      <c r="D566" s="1"/>
      <c r="E566" s="1"/>
      <c r="F566" s="1"/>
      <c r="G566" s="1"/>
      <c r="H566" s="1"/>
      <c r="I566" s="1"/>
      <c r="J566" s="1"/>
      <c r="K566" s="1"/>
      <c r="L566" s="1"/>
      <c r="M566" s="1"/>
      <c r="N566" s="1"/>
      <c r="O566" s="1"/>
      <c r="P566" s="1"/>
      <c r="XFA566" s="0"/>
      <c r="XFB566" s="0"/>
      <c r="XFC566" s="0"/>
      <c r="XFD566" s="0"/>
    </row>
    <row r="567" s="41" customFormat="true" ht="13.8" hidden="false" customHeight="false" outlineLevel="0" collapsed="false">
      <c r="A567" s="1"/>
      <c r="B567" s="2"/>
      <c r="C567" s="1"/>
      <c r="D567" s="1"/>
      <c r="E567" s="1"/>
      <c r="F567" s="1"/>
      <c r="G567" s="1"/>
      <c r="H567" s="1"/>
      <c r="I567" s="1"/>
      <c r="J567" s="1"/>
      <c r="K567" s="1"/>
      <c r="L567" s="1"/>
      <c r="M567" s="1"/>
      <c r="N567" s="1"/>
      <c r="O567" s="1"/>
      <c r="P567" s="1"/>
      <c r="XFA567" s="0"/>
      <c r="XFB567" s="0"/>
      <c r="XFC567" s="0"/>
      <c r="XFD567" s="0"/>
    </row>
    <row r="568" s="41" customFormat="true" ht="13.8" hidden="false" customHeight="false" outlineLevel="0" collapsed="false">
      <c r="A568" s="1"/>
      <c r="B568" s="2"/>
      <c r="C568" s="1"/>
      <c r="D568" s="1"/>
      <c r="E568" s="1"/>
      <c r="F568" s="1"/>
      <c r="G568" s="1"/>
      <c r="H568" s="1"/>
      <c r="I568" s="1"/>
      <c r="J568" s="1"/>
      <c r="K568" s="1"/>
      <c r="L568" s="1"/>
      <c r="M568" s="1"/>
      <c r="N568" s="1"/>
      <c r="O568" s="1"/>
      <c r="P568" s="1"/>
      <c r="XFA568" s="0"/>
      <c r="XFB568" s="0"/>
      <c r="XFC568" s="0"/>
      <c r="XFD568" s="0"/>
    </row>
    <row r="569" s="41" customFormat="true" ht="13.8" hidden="false" customHeight="false" outlineLevel="0" collapsed="false">
      <c r="A569" s="1"/>
      <c r="B569" s="2"/>
      <c r="C569" s="1"/>
      <c r="D569" s="1"/>
      <c r="E569" s="1"/>
      <c r="F569" s="1"/>
      <c r="G569" s="1"/>
      <c r="H569" s="1"/>
      <c r="I569" s="1"/>
      <c r="J569" s="1"/>
      <c r="K569" s="1"/>
      <c r="L569" s="1"/>
      <c r="M569" s="1"/>
      <c r="N569" s="1"/>
      <c r="O569" s="1"/>
      <c r="P569" s="1"/>
      <c r="XFA569" s="0"/>
      <c r="XFB569" s="0"/>
      <c r="XFC569" s="0"/>
      <c r="XFD569" s="0"/>
    </row>
    <row r="570" s="41" customFormat="true" ht="13.8" hidden="false" customHeight="false" outlineLevel="0" collapsed="false">
      <c r="A570" s="1"/>
      <c r="B570" s="2"/>
      <c r="C570" s="1"/>
      <c r="D570" s="1"/>
      <c r="E570" s="1"/>
      <c r="F570" s="1"/>
      <c r="G570" s="1"/>
      <c r="H570" s="1"/>
      <c r="I570" s="1"/>
      <c r="J570" s="1"/>
      <c r="K570" s="1"/>
      <c r="L570" s="1"/>
      <c r="M570" s="1"/>
      <c r="N570" s="1"/>
      <c r="O570" s="1"/>
      <c r="P570" s="1"/>
      <c r="XFA570" s="0"/>
      <c r="XFB570" s="0"/>
      <c r="XFC570" s="0"/>
      <c r="XFD570" s="0"/>
    </row>
    <row r="571" s="41" customFormat="true" ht="13.8" hidden="false" customHeight="false" outlineLevel="0" collapsed="false">
      <c r="A571" s="1"/>
      <c r="B571" s="2"/>
      <c r="C571" s="1"/>
      <c r="D571" s="1"/>
      <c r="E571" s="1"/>
      <c r="F571" s="1"/>
      <c r="G571" s="1"/>
      <c r="H571" s="1"/>
      <c r="I571" s="1"/>
      <c r="J571" s="1"/>
      <c r="K571" s="1"/>
      <c r="L571" s="1"/>
      <c r="M571" s="1"/>
      <c r="N571" s="1"/>
      <c r="O571" s="1"/>
      <c r="P571" s="1"/>
      <c r="XFA571" s="0"/>
      <c r="XFB571" s="0"/>
      <c r="XFC571" s="0"/>
      <c r="XFD571" s="0"/>
    </row>
    <row r="572" s="41" customFormat="true" ht="13.8" hidden="false" customHeight="false" outlineLevel="0" collapsed="false">
      <c r="A572" s="1"/>
      <c r="B572" s="2"/>
      <c r="C572" s="1"/>
      <c r="D572" s="1"/>
      <c r="E572" s="1"/>
      <c r="F572" s="1"/>
      <c r="G572" s="1"/>
      <c r="H572" s="1"/>
      <c r="I572" s="1"/>
      <c r="J572" s="1"/>
      <c r="K572" s="1"/>
      <c r="L572" s="1"/>
      <c r="M572" s="1"/>
      <c r="N572" s="1"/>
      <c r="O572" s="1"/>
      <c r="P572" s="1"/>
      <c r="XFA572" s="0"/>
      <c r="XFB572" s="0"/>
      <c r="XFC572" s="0"/>
      <c r="XFD572" s="0"/>
    </row>
    <row r="573" s="41" customFormat="true" ht="13.8" hidden="false" customHeight="false" outlineLevel="0" collapsed="false">
      <c r="A573" s="1"/>
      <c r="B573" s="2"/>
      <c r="C573" s="1"/>
      <c r="D573" s="1"/>
      <c r="E573" s="1"/>
      <c r="F573" s="1"/>
      <c r="G573" s="1"/>
      <c r="H573" s="1"/>
      <c r="I573" s="1"/>
      <c r="J573" s="1"/>
      <c r="K573" s="1"/>
      <c r="L573" s="1"/>
      <c r="M573" s="1"/>
      <c r="N573" s="1"/>
      <c r="O573" s="1"/>
      <c r="P573" s="1"/>
      <c r="XFA573" s="0"/>
      <c r="XFB573" s="0"/>
      <c r="XFC573" s="0"/>
      <c r="XFD573" s="0"/>
    </row>
    <row r="574" s="41" customFormat="true" ht="13.8" hidden="false" customHeight="false" outlineLevel="0" collapsed="false">
      <c r="A574" s="1"/>
      <c r="B574" s="2"/>
      <c r="C574" s="1"/>
      <c r="D574" s="1"/>
      <c r="E574" s="1"/>
      <c r="F574" s="1"/>
      <c r="G574" s="1"/>
      <c r="H574" s="1"/>
      <c r="I574" s="1"/>
      <c r="J574" s="1"/>
      <c r="K574" s="1"/>
      <c r="L574" s="1"/>
      <c r="M574" s="1"/>
      <c r="N574" s="1"/>
      <c r="O574" s="1"/>
      <c r="P574" s="1"/>
      <c r="XFA574" s="0"/>
      <c r="XFB574" s="0"/>
      <c r="XFC574" s="0"/>
      <c r="XFD574" s="0"/>
    </row>
    <row r="575" s="41" customFormat="true" ht="13.8" hidden="false" customHeight="false" outlineLevel="0" collapsed="false">
      <c r="A575" s="1"/>
      <c r="B575" s="2"/>
      <c r="C575" s="1"/>
      <c r="D575" s="1"/>
      <c r="E575" s="1"/>
      <c r="F575" s="1"/>
      <c r="G575" s="1"/>
      <c r="H575" s="1"/>
      <c r="I575" s="1"/>
      <c r="J575" s="1"/>
      <c r="K575" s="1"/>
      <c r="L575" s="1"/>
      <c r="M575" s="1"/>
      <c r="N575" s="1"/>
      <c r="O575" s="1"/>
      <c r="P575" s="1"/>
      <c r="XFA575" s="0"/>
      <c r="XFB575" s="0"/>
      <c r="XFC575" s="0"/>
      <c r="XFD575" s="0"/>
    </row>
    <row r="576" s="41" customFormat="true" ht="13.8" hidden="false" customHeight="false" outlineLevel="0" collapsed="false">
      <c r="A576" s="1"/>
      <c r="B576" s="2"/>
      <c r="C576" s="1"/>
      <c r="D576" s="1"/>
      <c r="E576" s="1"/>
      <c r="F576" s="1"/>
      <c r="G576" s="1"/>
      <c r="H576" s="1"/>
      <c r="I576" s="1"/>
      <c r="J576" s="1"/>
      <c r="K576" s="1"/>
      <c r="L576" s="1"/>
      <c r="M576" s="1"/>
      <c r="N576" s="1"/>
      <c r="O576" s="1"/>
      <c r="P576" s="1"/>
      <c r="XFA576" s="0"/>
      <c r="XFB576" s="0"/>
      <c r="XFC576" s="0"/>
      <c r="XFD576" s="0"/>
    </row>
    <row r="577" s="41" customFormat="true" ht="13.8" hidden="false" customHeight="false" outlineLevel="0" collapsed="false">
      <c r="A577" s="1"/>
      <c r="B577" s="2"/>
      <c r="C577" s="1"/>
      <c r="D577" s="1"/>
      <c r="E577" s="1"/>
      <c r="F577" s="1"/>
      <c r="G577" s="1"/>
      <c r="H577" s="1"/>
      <c r="I577" s="1"/>
      <c r="J577" s="1"/>
      <c r="K577" s="1"/>
      <c r="L577" s="1"/>
      <c r="M577" s="1"/>
      <c r="N577" s="1"/>
      <c r="O577" s="1"/>
      <c r="P577" s="1"/>
      <c r="XFA577" s="0"/>
      <c r="XFB577" s="0"/>
      <c r="XFC577" s="0"/>
      <c r="XFD577" s="0"/>
    </row>
    <row r="578" s="41" customFormat="true" ht="13.8" hidden="false" customHeight="false" outlineLevel="0" collapsed="false">
      <c r="A578" s="1"/>
      <c r="B578" s="2"/>
      <c r="C578" s="1"/>
      <c r="D578" s="1"/>
      <c r="E578" s="1"/>
      <c r="F578" s="1"/>
      <c r="G578" s="1"/>
      <c r="H578" s="1"/>
      <c r="I578" s="1"/>
      <c r="J578" s="1"/>
      <c r="K578" s="1"/>
      <c r="L578" s="1"/>
      <c r="M578" s="1"/>
      <c r="N578" s="1"/>
      <c r="O578" s="1"/>
      <c r="P578" s="1"/>
      <c r="XFA578" s="0"/>
      <c r="XFB578" s="0"/>
      <c r="XFC578" s="0"/>
      <c r="XFD578" s="0"/>
    </row>
    <row r="579" s="41" customFormat="true" ht="13.8" hidden="false" customHeight="false" outlineLevel="0" collapsed="false">
      <c r="A579" s="1"/>
      <c r="B579" s="2"/>
      <c r="C579" s="1"/>
      <c r="D579" s="1"/>
      <c r="E579" s="1"/>
      <c r="F579" s="1"/>
      <c r="G579" s="1"/>
      <c r="H579" s="1"/>
      <c r="I579" s="1"/>
      <c r="J579" s="1"/>
      <c r="K579" s="1"/>
      <c r="L579" s="1"/>
      <c r="M579" s="1"/>
      <c r="N579" s="1"/>
      <c r="O579" s="1"/>
      <c r="P579" s="1"/>
      <c r="XFA579" s="0"/>
      <c r="XFB579" s="0"/>
      <c r="XFC579" s="0"/>
      <c r="XFD579" s="0"/>
    </row>
    <row r="580" s="41" customFormat="true" ht="13.8" hidden="false" customHeight="false" outlineLevel="0" collapsed="false">
      <c r="A580" s="1"/>
      <c r="B580" s="2"/>
      <c r="C580" s="1"/>
      <c r="D580" s="1"/>
      <c r="E580" s="1"/>
      <c r="F580" s="1"/>
      <c r="G580" s="1"/>
      <c r="H580" s="1"/>
      <c r="I580" s="1"/>
      <c r="J580" s="1"/>
      <c r="K580" s="1"/>
      <c r="L580" s="1"/>
      <c r="M580" s="1"/>
      <c r="N580" s="1"/>
      <c r="O580" s="1"/>
      <c r="P580" s="1"/>
      <c r="XFA580" s="0"/>
      <c r="XFB580" s="0"/>
      <c r="XFC580" s="0"/>
      <c r="XFD580" s="0"/>
    </row>
    <row r="581" s="41" customFormat="true" ht="13.8" hidden="false" customHeight="false" outlineLevel="0" collapsed="false">
      <c r="A581" s="1"/>
      <c r="B581" s="2"/>
      <c r="C581" s="1"/>
      <c r="D581" s="1"/>
      <c r="E581" s="1"/>
      <c r="F581" s="1"/>
      <c r="G581" s="1"/>
      <c r="H581" s="1"/>
      <c r="I581" s="1"/>
      <c r="J581" s="1"/>
      <c r="K581" s="1"/>
      <c r="L581" s="1"/>
      <c r="M581" s="1"/>
      <c r="N581" s="1"/>
      <c r="O581" s="1"/>
      <c r="P581" s="1"/>
      <c r="XFA581" s="0"/>
      <c r="XFB581" s="0"/>
      <c r="XFC581" s="0"/>
      <c r="XFD581" s="0"/>
    </row>
    <row r="582" s="41" customFormat="true" ht="13.8" hidden="false" customHeight="false" outlineLevel="0" collapsed="false">
      <c r="A582" s="1"/>
      <c r="B582" s="2"/>
      <c r="C582" s="1"/>
      <c r="D582" s="1"/>
      <c r="E582" s="1"/>
      <c r="F582" s="1"/>
      <c r="G582" s="1"/>
      <c r="H582" s="1"/>
      <c r="I582" s="1"/>
      <c r="J582" s="1"/>
      <c r="K582" s="1"/>
      <c r="L582" s="1"/>
      <c r="M582" s="1"/>
      <c r="N582" s="1"/>
      <c r="O582" s="1"/>
      <c r="P582" s="1"/>
      <c r="XFA582" s="0"/>
      <c r="XFB582" s="0"/>
      <c r="XFC582" s="0"/>
      <c r="XFD582" s="0"/>
    </row>
    <row r="583" s="41" customFormat="true" ht="13.8" hidden="false" customHeight="false" outlineLevel="0" collapsed="false">
      <c r="A583" s="1"/>
      <c r="B583" s="2"/>
      <c r="C583" s="1"/>
      <c r="D583" s="1"/>
      <c r="E583" s="1"/>
      <c r="F583" s="1"/>
      <c r="G583" s="1"/>
      <c r="H583" s="1"/>
      <c r="I583" s="1"/>
      <c r="J583" s="1"/>
      <c r="K583" s="1"/>
      <c r="L583" s="1"/>
      <c r="M583" s="1"/>
      <c r="N583" s="1"/>
      <c r="O583" s="1"/>
      <c r="P583" s="1"/>
      <c r="XFA583" s="0"/>
      <c r="XFB583" s="0"/>
      <c r="XFC583" s="0"/>
      <c r="XFD583" s="0"/>
    </row>
    <row r="584" s="41" customFormat="true" ht="13.8" hidden="false" customHeight="false" outlineLevel="0" collapsed="false">
      <c r="A584" s="1"/>
      <c r="B584" s="2"/>
      <c r="C584" s="1"/>
      <c r="D584" s="1"/>
      <c r="E584" s="1"/>
      <c r="F584" s="1"/>
      <c r="G584" s="1"/>
      <c r="H584" s="1"/>
      <c r="I584" s="1"/>
      <c r="J584" s="1"/>
      <c r="K584" s="1"/>
      <c r="L584" s="1"/>
      <c r="M584" s="1"/>
      <c r="N584" s="1"/>
      <c r="O584" s="1"/>
      <c r="P584" s="1"/>
      <c r="XFA584" s="0"/>
      <c r="XFB584" s="0"/>
      <c r="XFC584" s="0"/>
      <c r="XFD584" s="0"/>
    </row>
    <row r="585" s="41" customFormat="true" ht="13.8" hidden="false" customHeight="false" outlineLevel="0" collapsed="false">
      <c r="A585" s="1"/>
      <c r="B585" s="2"/>
      <c r="C585" s="1"/>
      <c r="D585" s="1"/>
      <c r="E585" s="1"/>
      <c r="F585" s="1"/>
      <c r="G585" s="1"/>
      <c r="H585" s="1"/>
      <c r="I585" s="1"/>
      <c r="J585" s="1"/>
      <c r="K585" s="1"/>
      <c r="L585" s="1"/>
      <c r="M585" s="1"/>
      <c r="N585" s="1"/>
      <c r="O585" s="1"/>
      <c r="P585" s="1"/>
      <c r="XFA585" s="0"/>
      <c r="XFB585" s="0"/>
      <c r="XFC585" s="0"/>
      <c r="XFD585" s="0"/>
    </row>
    <row r="586" s="41" customFormat="true" ht="13.8" hidden="false" customHeight="false" outlineLevel="0" collapsed="false">
      <c r="A586" s="1"/>
      <c r="B586" s="2"/>
      <c r="C586" s="1"/>
      <c r="D586" s="1"/>
      <c r="E586" s="1"/>
      <c r="F586" s="1"/>
      <c r="G586" s="1"/>
      <c r="H586" s="1"/>
      <c r="I586" s="1"/>
      <c r="J586" s="1"/>
      <c r="K586" s="1"/>
      <c r="L586" s="1"/>
      <c r="M586" s="1"/>
      <c r="N586" s="1"/>
      <c r="O586" s="1"/>
      <c r="P586" s="1"/>
      <c r="XFA586" s="0"/>
      <c r="XFB586" s="0"/>
      <c r="XFC586" s="0"/>
      <c r="XFD586" s="0"/>
    </row>
    <row r="587" s="41" customFormat="true" ht="13.8" hidden="false" customHeight="false" outlineLevel="0" collapsed="false">
      <c r="A587" s="1"/>
      <c r="B587" s="2"/>
      <c r="C587" s="1"/>
      <c r="D587" s="1"/>
      <c r="E587" s="1"/>
      <c r="F587" s="1"/>
      <c r="G587" s="1"/>
      <c r="H587" s="1"/>
      <c r="I587" s="1"/>
      <c r="J587" s="1"/>
      <c r="K587" s="1"/>
      <c r="L587" s="1"/>
      <c r="M587" s="1"/>
      <c r="N587" s="1"/>
      <c r="O587" s="1"/>
      <c r="P587" s="1"/>
      <c r="XFA587" s="0"/>
      <c r="XFB587" s="0"/>
      <c r="XFC587" s="0"/>
      <c r="XFD587" s="0"/>
    </row>
    <row r="588" s="41" customFormat="true" ht="13.8" hidden="false" customHeight="false" outlineLevel="0" collapsed="false">
      <c r="A588" s="1"/>
      <c r="B588" s="2"/>
      <c r="C588" s="1"/>
      <c r="D588" s="1"/>
      <c r="E588" s="1"/>
      <c r="F588" s="1"/>
      <c r="G588" s="1"/>
      <c r="H588" s="1"/>
      <c r="I588" s="1"/>
      <c r="J588" s="1"/>
      <c r="K588" s="1"/>
      <c r="L588" s="1"/>
      <c r="M588" s="1"/>
      <c r="N588" s="1"/>
      <c r="O588" s="1"/>
      <c r="P588" s="1"/>
      <c r="XFA588" s="0"/>
      <c r="XFB588" s="0"/>
      <c r="XFC588" s="0"/>
      <c r="XFD588" s="0"/>
    </row>
    <row r="589" s="41" customFormat="true" ht="13.8" hidden="false" customHeight="false" outlineLevel="0" collapsed="false">
      <c r="A589" s="1"/>
      <c r="B589" s="2"/>
      <c r="C589" s="1"/>
      <c r="D589" s="1"/>
      <c r="E589" s="1"/>
      <c r="F589" s="1"/>
      <c r="G589" s="1"/>
      <c r="H589" s="1"/>
      <c r="I589" s="1"/>
      <c r="J589" s="1"/>
      <c r="K589" s="1"/>
      <c r="L589" s="1"/>
      <c r="M589" s="1"/>
      <c r="N589" s="1"/>
      <c r="O589" s="1"/>
      <c r="P589" s="1"/>
      <c r="XFA589" s="0"/>
      <c r="XFB589" s="0"/>
      <c r="XFC589" s="0"/>
      <c r="XFD589" s="0"/>
    </row>
    <row r="590" s="41" customFormat="true" ht="13.8" hidden="false" customHeight="false" outlineLevel="0" collapsed="false">
      <c r="A590" s="1"/>
      <c r="B590" s="2"/>
      <c r="C590" s="1"/>
      <c r="D590" s="1"/>
      <c r="E590" s="1"/>
      <c r="F590" s="1"/>
      <c r="G590" s="1"/>
      <c r="H590" s="1"/>
      <c r="I590" s="1"/>
      <c r="J590" s="1"/>
      <c r="K590" s="1"/>
      <c r="L590" s="1"/>
      <c r="M590" s="1"/>
      <c r="N590" s="1"/>
      <c r="O590" s="1"/>
      <c r="P590" s="1"/>
      <c r="XFA590" s="0"/>
      <c r="XFB590" s="0"/>
      <c r="XFC590" s="0"/>
      <c r="XFD590" s="0"/>
    </row>
    <row r="591" s="41" customFormat="true" ht="13.8" hidden="false" customHeight="false" outlineLevel="0" collapsed="false">
      <c r="A591" s="1"/>
      <c r="B591" s="2"/>
      <c r="C591" s="1"/>
      <c r="D591" s="1"/>
      <c r="E591" s="1"/>
      <c r="F591" s="1"/>
      <c r="G591" s="1"/>
      <c r="H591" s="1"/>
      <c r="I591" s="1"/>
      <c r="J591" s="1"/>
      <c r="K591" s="1"/>
      <c r="L591" s="1"/>
      <c r="M591" s="1"/>
      <c r="N591" s="1"/>
      <c r="O591" s="1"/>
      <c r="P591" s="1"/>
      <c r="XFA591" s="0"/>
      <c r="XFB591" s="0"/>
      <c r="XFC591" s="0"/>
      <c r="XFD591" s="0"/>
    </row>
    <row r="592" s="41" customFormat="true" ht="13.8" hidden="false" customHeight="false" outlineLevel="0" collapsed="false">
      <c r="A592" s="1"/>
      <c r="B592" s="2"/>
      <c r="C592" s="1"/>
      <c r="D592" s="1"/>
      <c r="E592" s="1"/>
      <c r="F592" s="1"/>
      <c r="G592" s="1"/>
      <c r="H592" s="1"/>
      <c r="I592" s="1"/>
      <c r="J592" s="1"/>
      <c r="K592" s="1"/>
      <c r="L592" s="1"/>
      <c r="M592" s="1"/>
      <c r="N592" s="1"/>
      <c r="O592" s="1"/>
      <c r="P592" s="1"/>
      <c r="XFA592" s="0"/>
      <c r="XFB592" s="0"/>
      <c r="XFC592" s="0"/>
      <c r="XFD592" s="0"/>
    </row>
    <row r="593" s="41" customFormat="true" ht="13.8" hidden="false" customHeight="false" outlineLevel="0" collapsed="false">
      <c r="A593" s="1"/>
      <c r="B593" s="2"/>
      <c r="C593" s="1"/>
      <c r="D593" s="1"/>
      <c r="E593" s="1"/>
      <c r="F593" s="1"/>
      <c r="G593" s="1"/>
      <c r="H593" s="1"/>
      <c r="I593" s="1"/>
      <c r="J593" s="1"/>
      <c r="K593" s="1"/>
      <c r="L593" s="1"/>
      <c r="M593" s="1"/>
      <c r="N593" s="1"/>
      <c r="O593" s="1"/>
      <c r="P593" s="1"/>
      <c r="XFA593" s="0"/>
      <c r="XFB593" s="0"/>
      <c r="XFC593" s="0"/>
      <c r="XFD593" s="0"/>
    </row>
    <row r="594" s="41" customFormat="true" ht="13.8" hidden="false" customHeight="false" outlineLevel="0" collapsed="false">
      <c r="A594" s="1"/>
      <c r="B594" s="2"/>
      <c r="C594" s="1"/>
      <c r="D594" s="1"/>
      <c r="E594" s="1"/>
      <c r="F594" s="1"/>
      <c r="G594" s="1"/>
      <c r="H594" s="1"/>
      <c r="I594" s="1"/>
      <c r="J594" s="1"/>
      <c r="K594" s="1"/>
      <c r="L594" s="1"/>
      <c r="M594" s="1"/>
      <c r="N594" s="1"/>
      <c r="O594" s="1"/>
      <c r="P594" s="1"/>
      <c r="XFA594" s="0"/>
      <c r="XFB594" s="0"/>
      <c r="XFC594" s="0"/>
      <c r="XFD594" s="0"/>
    </row>
    <row r="595" s="41" customFormat="true" ht="13.8" hidden="false" customHeight="false" outlineLevel="0" collapsed="false">
      <c r="A595" s="1"/>
      <c r="B595" s="2"/>
      <c r="C595" s="1"/>
      <c r="D595" s="1"/>
      <c r="E595" s="1"/>
      <c r="F595" s="1"/>
      <c r="G595" s="1"/>
      <c r="H595" s="1"/>
      <c r="I595" s="1"/>
      <c r="J595" s="1"/>
      <c r="K595" s="1"/>
      <c r="L595" s="1"/>
      <c r="M595" s="1"/>
      <c r="N595" s="1"/>
      <c r="O595" s="1"/>
      <c r="P595" s="1"/>
      <c r="XFA595" s="0"/>
      <c r="XFB595" s="0"/>
      <c r="XFC595" s="0"/>
      <c r="XFD595" s="0"/>
    </row>
    <row r="596" s="41" customFormat="true" ht="13.8" hidden="false" customHeight="false" outlineLevel="0" collapsed="false">
      <c r="A596" s="1"/>
      <c r="B596" s="2"/>
      <c r="C596" s="1"/>
      <c r="D596" s="1"/>
      <c r="E596" s="1"/>
      <c r="F596" s="1"/>
      <c r="G596" s="1"/>
      <c r="H596" s="1"/>
      <c r="I596" s="1"/>
      <c r="J596" s="1"/>
      <c r="K596" s="1"/>
      <c r="L596" s="1"/>
      <c r="M596" s="1"/>
      <c r="N596" s="1"/>
      <c r="O596" s="1"/>
      <c r="P596" s="1"/>
      <c r="XFA596" s="0"/>
      <c r="XFB596" s="0"/>
      <c r="XFC596" s="0"/>
      <c r="XFD596" s="0"/>
    </row>
    <row r="597" s="41" customFormat="true" ht="13.8" hidden="false" customHeight="false" outlineLevel="0" collapsed="false">
      <c r="A597" s="1"/>
      <c r="B597" s="2"/>
      <c r="C597" s="1"/>
      <c r="D597" s="1"/>
      <c r="E597" s="1"/>
      <c r="F597" s="1"/>
      <c r="G597" s="1"/>
      <c r="H597" s="1"/>
      <c r="I597" s="1"/>
      <c r="J597" s="1"/>
      <c r="K597" s="1"/>
      <c r="L597" s="1"/>
      <c r="M597" s="1"/>
      <c r="N597" s="1"/>
      <c r="O597" s="1"/>
      <c r="P597" s="1"/>
      <c r="XFA597" s="0"/>
      <c r="XFB597" s="0"/>
      <c r="XFC597" s="0"/>
      <c r="XFD597" s="0"/>
    </row>
    <row r="598" s="41" customFormat="true" ht="13.8" hidden="false" customHeight="false" outlineLevel="0" collapsed="false">
      <c r="A598" s="1"/>
      <c r="B598" s="2"/>
      <c r="C598" s="1"/>
      <c r="D598" s="1"/>
      <c r="E598" s="1"/>
      <c r="F598" s="1"/>
      <c r="G598" s="1"/>
      <c r="H598" s="1"/>
      <c r="I598" s="1"/>
      <c r="J598" s="1"/>
      <c r="K598" s="1"/>
      <c r="L598" s="1"/>
      <c r="M598" s="1"/>
      <c r="N598" s="1"/>
      <c r="O598" s="1"/>
      <c r="P598" s="1"/>
      <c r="XFA598" s="0"/>
      <c r="XFB598" s="0"/>
      <c r="XFC598" s="0"/>
      <c r="XFD598" s="0"/>
    </row>
    <row r="599" s="41" customFormat="true" ht="13.8" hidden="false" customHeight="false" outlineLevel="0" collapsed="false">
      <c r="A599" s="1"/>
      <c r="B599" s="2"/>
      <c r="C599" s="1"/>
      <c r="D599" s="1"/>
      <c r="E599" s="1"/>
      <c r="F599" s="1"/>
      <c r="G599" s="1"/>
      <c r="H599" s="1"/>
      <c r="I599" s="1"/>
      <c r="J599" s="1"/>
      <c r="K599" s="1"/>
      <c r="L599" s="1"/>
      <c r="M599" s="1"/>
      <c r="N599" s="1"/>
      <c r="O599" s="1"/>
      <c r="P599" s="1"/>
      <c r="XFA599" s="0"/>
      <c r="XFB599" s="0"/>
      <c r="XFC599" s="0"/>
      <c r="XFD599" s="0"/>
    </row>
    <row r="600" s="41" customFormat="true" ht="13.8" hidden="false" customHeight="false" outlineLevel="0" collapsed="false">
      <c r="A600" s="1"/>
      <c r="B600" s="2"/>
      <c r="C600" s="1"/>
      <c r="D600" s="1"/>
      <c r="E600" s="1"/>
      <c r="F600" s="1"/>
      <c r="G600" s="1"/>
      <c r="H600" s="1"/>
      <c r="I600" s="1"/>
      <c r="J600" s="1"/>
      <c r="K600" s="1"/>
      <c r="L600" s="1"/>
      <c r="M600" s="1"/>
      <c r="N600" s="1"/>
      <c r="O600" s="1"/>
      <c r="P600" s="1"/>
      <c r="XFA600" s="0"/>
      <c r="XFB600" s="0"/>
      <c r="XFC600" s="0"/>
      <c r="XFD600" s="0"/>
    </row>
    <row r="601" s="41" customFormat="true" ht="13.8" hidden="false" customHeight="false" outlineLevel="0" collapsed="false">
      <c r="A601" s="1"/>
      <c r="B601" s="2"/>
      <c r="C601" s="1"/>
      <c r="D601" s="1"/>
      <c r="E601" s="1"/>
      <c r="F601" s="1"/>
      <c r="G601" s="1"/>
      <c r="H601" s="1"/>
      <c r="I601" s="1"/>
      <c r="J601" s="1"/>
      <c r="K601" s="1"/>
      <c r="L601" s="1"/>
      <c r="M601" s="1"/>
      <c r="N601" s="1"/>
      <c r="O601" s="1"/>
      <c r="P601" s="1"/>
      <c r="XFA601" s="0"/>
      <c r="XFB601" s="0"/>
      <c r="XFC601" s="0"/>
      <c r="XFD601" s="0"/>
    </row>
    <row r="602" s="41" customFormat="true" ht="13.8" hidden="false" customHeight="false" outlineLevel="0" collapsed="false">
      <c r="A602" s="1"/>
      <c r="B602" s="2"/>
      <c r="C602" s="1"/>
      <c r="D602" s="1"/>
      <c r="E602" s="1"/>
      <c r="F602" s="1"/>
      <c r="G602" s="1"/>
      <c r="H602" s="1"/>
      <c r="I602" s="1"/>
      <c r="J602" s="1"/>
      <c r="K602" s="1"/>
      <c r="L602" s="1"/>
      <c r="M602" s="1"/>
      <c r="N602" s="1"/>
      <c r="O602" s="1"/>
      <c r="P602" s="1"/>
      <c r="XFA602" s="0"/>
      <c r="XFB602" s="0"/>
      <c r="XFC602" s="0"/>
      <c r="XFD602" s="0"/>
    </row>
    <row r="603" s="41" customFormat="true" ht="13.8" hidden="false" customHeight="false" outlineLevel="0" collapsed="false">
      <c r="A603" s="1"/>
      <c r="B603" s="2"/>
      <c r="C603" s="1"/>
      <c r="D603" s="1"/>
      <c r="E603" s="1"/>
      <c r="F603" s="1"/>
      <c r="G603" s="1"/>
      <c r="H603" s="1"/>
      <c r="I603" s="1"/>
      <c r="J603" s="1"/>
      <c r="K603" s="1"/>
      <c r="L603" s="1"/>
      <c r="M603" s="1"/>
      <c r="N603" s="1"/>
      <c r="O603" s="1"/>
      <c r="P603" s="1"/>
      <c r="XFA603" s="0"/>
      <c r="XFB603" s="0"/>
      <c r="XFC603" s="0"/>
      <c r="XFD603" s="0"/>
    </row>
    <row r="604" s="41" customFormat="true" ht="13.8" hidden="false" customHeight="false" outlineLevel="0" collapsed="false">
      <c r="A604" s="1"/>
      <c r="B604" s="2"/>
      <c r="C604" s="1"/>
      <c r="D604" s="1"/>
      <c r="E604" s="1"/>
      <c r="F604" s="1"/>
      <c r="G604" s="1"/>
      <c r="H604" s="1"/>
      <c r="I604" s="1"/>
      <c r="J604" s="1"/>
      <c r="K604" s="1"/>
      <c r="L604" s="1"/>
      <c r="M604" s="1"/>
      <c r="N604" s="1"/>
      <c r="O604" s="1"/>
      <c r="P604" s="1"/>
      <c r="XFA604" s="0"/>
      <c r="XFB604" s="0"/>
      <c r="XFC604" s="0"/>
      <c r="XFD604" s="0"/>
    </row>
    <row r="605" s="41" customFormat="true" ht="13.8" hidden="false" customHeight="false" outlineLevel="0" collapsed="false">
      <c r="A605" s="1"/>
      <c r="B605" s="2"/>
      <c r="C605" s="1"/>
      <c r="D605" s="1"/>
      <c r="E605" s="1"/>
      <c r="F605" s="1"/>
      <c r="G605" s="1"/>
      <c r="H605" s="1"/>
      <c r="I605" s="1"/>
      <c r="J605" s="1"/>
      <c r="K605" s="1"/>
      <c r="L605" s="1"/>
      <c r="M605" s="1"/>
      <c r="N605" s="1"/>
      <c r="O605" s="1"/>
      <c r="P605" s="1"/>
      <c r="XFA605" s="0"/>
      <c r="XFB605" s="0"/>
      <c r="XFC605" s="0"/>
      <c r="XFD605" s="0"/>
    </row>
    <row r="606" s="41" customFormat="true" ht="13.8" hidden="false" customHeight="false" outlineLevel="0" collapsed="false">
      <c r="A606" s="1"/>
      <c r="B606" s="2"/>
      <c r="C606" s="1"/>
      <c r="D606" s="1"/>
      <c r="E606" s="1"/>
      <c r="F606" s="1"/>
      <c r="G606" s="1"/>
      <c r="H606" s="1"/>
      <c r="I606" s="1"/>
      <c r="J606" s="1"/>
      <c r="K606" s="1"/>
      <c r="L606" s="1"/>
      <c r="M606" s="1"/>
      <c r="N606" s="1"/>
      <c r="O606" s="1"/>
      <c r="P606" s="1"/>
      <c r="XFA606" s="0"/>
      <c r="XFB606" s="0"/>
      <c r="XFC606" s="0"/>
      <c r="XFD606" s="0"/>
    </row>
    <row r="607" s="41" customFormat="true" ht="13.8" hidden="false" customHeight="false" outlineLevel="0" collapsed="false">
      <c r="A607" s="1"/>
      <c r="B607" s="2"/>
      <c r="C607" s="1"/>
      <c r="D607" s="1"/>
      <c r="E607" s="1"/>
      <c r="F607" s="1"/>
      <c r="G607" s="1"/>
      <c r="H607" s="1"/>
      <c r="I607" s="1"/>
      <c r="J607" s="1"/>
      <c r="K607" s="1"/>
      <c r="L607" s="1"/>
      <c r="M607" s="1"/>
      <c r="N607" s="1"/>
      <c r="O607" s="1"/>
      <c r="P607" s="1"/>
      <c r="XFA607" s="0"/>
      <c r="XFB607" s="0"/>
      <c r="XFC607" s="0"/>
      <c r="XFD607" s="0"/>
    </row>
    <row r="608" s="41" customFormat="true" ht="13.8" hidden="false" customHeight="false" outlineLevel="0" collapsed="false">
      <c r="A608" s="1"/>
      <c r="B608" s="2"/>
      <c r="C608" s="1"/>
      <c r="D608" s="1"/>
      <c r="E608" s="1"/>
      <c r="F608" s="1"/>
      <c r="G608" s="1"/>
      <c r="H608" s="1"/>
      <c r="I608" s="1"/>
      <c r="J608" s="1"/>
      <c r="K608" s="1"/>
      <c r="L608" s="1"/>
      <c r="M608" s="1"/>
      <c r="N608" s="1"/>
      <c r="O608" s="1"/>
      <c r="P608" s="1"/>
      <c r="XFA608" s="0"/>
      <c r="XFB608" s="0"/>
      <c r="XFC608" s="0"/>
      <c r="XFD608" s="0"/>
    </row>
    <row r="609" s="41" customFormat="true" ht="13.8" hidden="false" customHeight="false" outlineLevel="0" collapsed="false">
      <c r="A609" s="1"/>
      <c r="B609" s="2"/>
      <c r="C609" s="1"/>
      <c r="D609" s="1"/>
      <c r="E609" s="1"/>
      <c r="F609" s="1"/>
      <c r="G609" s="1"/>
      <c r="H609" s="1"/>
      <c r="I609" s="1"/>
      <c r="J609" s="1"/>
      <c r="K609" s="1"/>
      <c r="L609" s="1"/>
      <c r="M609" s="1"/>
      <c r="N609" s="1"/>
      <c r="O609" s="1"/>
      <c r="P609" s="1"/>
      <c r="XFA609" s="0"/>
      <c r="XFB609" s="0"/>
      <c r="XFC609" s="0"/>
      <c r="XFD609" s="0"/>
    </row>
    <row r="610" s="41" customFormat="true" ht="13.8" hidden="false" customHeight="false" outlineLevel="0" collapsed="false">
      <c r="A610" s="1"/>
      <c r="B610" s="2"/>
      <c r="C610" s="1"/>
      <c r="D610" s="1"/>
      <c r="E610" s="1"/>
      <c r="F610" s="1"/>
      <c r="G610" s="1"/>
      <c r="H610" s="1"/>
      <c r="I610" s="1"/>
      <c r="J610" s="1"/>
      <c r="K610" s="1"/>
      <c r="L610" s="1"/>
      <c r="M610" s="1"/>
      <c r="N610" s="1"/>
      <c r="O610" s="1"/>
      <c r="P610" s="1"/>
      <c r="XFA610" s="0"/>
      <c r="XFB610" s="0"/>
      <c r="XFC610" s="0"/>
      <c r="XFD610" s="0"/>
    </row>
    <row r="611" s="41" customFormat="true" ht="13.8" hidden="false" customHeight="false" outlineLevel="0" collapsed="false">
      <c r="A611" s="1"/>
      <c r="B611" s="2"/>
      <c r="C611" s="1"/>
      <c r="D611" s="1"/>
      <c r="E611" s="1"/>
      <c r="F611" s="1"/>
      <c r="G611" s="1"/>
      <c r="H611" s="1"/>
      <c r="I611" s="1"/>
      <c r="J611" s="1"/>
      <c r="K611" s="1"/>
      <c r="L611" s="1"/>
      <c r="M611" s="1"/>
      <c r="N611" s="1"/>
      <c r="O611" s="1"/>
      <c r="P611" s="1"/>
      <c r="XFA611" s="0"/>
      <c r="XFB611" s="0"/>
      <c r="XFC611" s="0"/>
      <c r="XFD611" s="0"/>
    </row>
    <row r="612" s="41" customFormat="true" ht="13.8" hidden="false" customHeight="false" outlineLevel="0" collapsed="false">
      <c r="A612" s="1"/>
      <c r="B612" s="2"/>
      <c r="C612" s="1"/>
      <c r="D612" s="1"/>
      <c r="E612" s="1"/>
      <c r="F612" s="1"/>
      <c r="G612" s="1"/>
      <c r="H612" s="1"/>
      <c r="I612" s="1"/>
      <c r="J612" s="1"/>
      <c r="K612" s="1"/>
      <c r="L612" s="1"/>
      <c r="M612" s="1"/>
      <c r="N612" s="1"/>
      <c r="O612" s="1"/>
      <c r="P612" s="1"/>
      <c r="XFA612" s="0"/>
      <c r="XFB612" s="0"/>
      <c r="XFC612" s="0"/>
      <c r="XFD612" s="0"/>
    </row>
    <row r="613" s="41" customFormat="true" ht="13.8" hidden="false" customHeight="false" outlineLevel="0" collapsed="false">
      <c r="A613" s="1"/>
      <c r="B613" s="2"/>
      <c r="C613" s="1"/>
      <c r="D613" s="1"/>
      <c r="E613" s="1"/>
      <c r="F613" s="1"/>
      <c r="G613" s="1"/>
      <c r="H613" s="1"/>
      <c r="I613" s="1"/>
      <c r="J613" s="1"/>
      <c r="K613" s="1"/>
      <c r="L613" s="1"/>
      <c r="M613" s="1"/>
      <c r="N613" s="1"/>
      <c r="O613" s="1"/>
      <c r="P613" s="1"/>
      <c r="XFA613" s="0"/>
      <c r="XFB613" s="0"/>
      <c r="XFC613" s="0"/>
      <c r="XFD613" s="0"/>
    </row>
    <row r="614" s="41" customFormat="true" ht="13.8" hidden="false" customHeight="false" outlineLevel="0" collapsed="false">
      <c r="A614" s="1"/>
      <c r="B614" s="2"/>
      <c r="C614" s="1"/>
      <c r="D614" s="1"/>
      <c r="E614" s="1"/>
      <c r="F614" s="1"/>
      <c r="G614" s="1"/>
      <c r="H614" s="1"/>
      <c r="I614" s="1"/>
      <c r="J614" s="1"/>
      <c r="K614" s="1"/>
      <c r="L614" s="1"/>
      <c r="M614" s="1"/>
      <c r="N614" s="1"/>
      <c r="O614" s="1"/>
      <c r="P614" s="1"/>
      <c r="XFA614" s="0"/>
      <c r="XFB614" s="0"/>
      <c r="XFC614" s="0"/>
      <c r="XFD614" s="0"/>
    </row>
    <row r="615" s="41" customFormat="true" ht="13.8" hidden="false" customHeight="false" outlineLevel="0" collapsed="false">
      <c r="A615" s="1"/>
      <c r="B615" s="2"/>
      <c r="C615" s="1"/>
      <c r="D615" s="1"/>
      <c r="E615" s="1"/>
      <c r="F615" s="1"/>
      <c r="G615" s="1"/>
      <c r="H615" s="1"/>
      <c r="I615" s="1"/>
      <c r="J615" s="1"/>
      <c r="K615" s="1"/>
      <c r="L615" s="1"/>
      <c r="M615" s="1"/>
      <c r="N615" s="1"/>
      <c r="O615" s="1"/>
      <c r="P615" s="1"/>
      <c r="XFA615" s="0"/>
      <c r="XFB615" s="0"/>
      <c r="XFC615" s="0"/>
      <c r="XFD615" s="0"/>
    </row>
    <row r="618" s="84" customFormat="true" ht="13.8" hidden="false" customHeight="false" outlineLevel="0" collapsed="false">
      <c r="A618" s="1"/>
      <c r="B618" s="2"/>
      <c r="C618" s="1"/>
      <c r="D618" s="1"/>
      <c r="E618" s="1"/>
      <c r="F618" s="1"/>
      <c r="G618" s="1"/>
      <c r="H618" s="1"/>
      <c r="I618" s="1"/>
      <c r="J618" s="1"/>
      <c r="K618" s="1"/>
      <c r="L618" s="1"/>
      <c r="M618" s="1"/>
      <c r="N618" s="1"/>
      <c r="O618" s="1"/>
      <c r="P618" s="1"/>
      <c r="XFA618" s="0"/>
      <c r="XFB618" s="0"/>
      <c r="XFC618" s="0"/>
      <c r="XFD618" s="0"/>
    </row>
    <row r="621" s="84" customFormat="true" ht="13.8" hidden="false" customHeight="false" outlineLevel="0" collapsed="false">
      <c r="A621" s="1"/>
      <c r="B621" s="2"/>
      <c r="C621" s="1"/>
      <c r="D621" s="1"/>
      <c r="E621" s="1"/>
      <c r="F621" s="1"/>
      <c r="G621" s="1"/>
      <c r="H621" s="1"/>
      <c r="I621" s="1"/>
      <c r="J621" s="1"/>
      <c r="K621" s="1"/>
      <c r="L621" s="1"/>
      <c r="M621" s="1"/>
      <c r="N621" s="1"/>
      <c r="O621" s="1"/>
      <c r="P621" s="1"/>
      <c r="XFA621" s="0"/>
      <c r="XFB621" s="0"/>
      <c r="XFC621" s="0"/>
      <c r="XFD621" s="0"/>
    </row>
    <row r="622" s="84" customFormat="true" ht="13.8" hidden="false" customHeight="false" outlineLevel="0" collapsed="false">
      <c r="A622" s="1"/>
      <c r="B622" s="2"/>
      <c r="C622" s="1"/>
      <c r="D622" s="1"/>
      <c r="E622" s="1"/>
      <c r="F622" s="1"/>
      <c r="G622" s="1"/>
      <c r="H622" s="1"/>
      <c r="I622" s="1"/>
      <c r="J622" s="1"/>
      <c r="K622" s="1"/>
      <c r="L622" s="1"/>
      <c r="M622" s="1"/>
      <c r="N622" s="1"/>
      <c r="O622" s="1"/>
      <c r="P622" s="1"/>
      <c r="XFA622" s="0"/>
      <c r="XFB622" s="0"/>
      <c r="XFC622" s="0"/>
      <c r="XFD622" s="0"/>
    </row>
    <row r="626" s="84" customFormat="true" ht="13.8" hidden="false" customHeight="false" outlineLevel="0" collapsed="false">
      <c r="A626" s="1"/>
      <c r="B626" s="2"/>
      <c r="C626" s="1"/>
      <c r="D626" s="1"/>
      <c r="E626" s="1"/>
      <c r="F626" s="1"/>
      <c r="G626" s="1"/>
      <c r="H626" s="1"/>
      <c r="I626" s="1"/>
      <c r="J626" s="1"/>
      <c r="K626" s="1"/>
      <c r="L626" s="1"/>
      <c r="M626" s="1"/>
      <c r="N626" s="1"/>
      <c r="O626" s="1"/>
      <c r="P626" s="1"/>
      <c r="XFA626" s="0"/>
      <c r="XFB626" s="0"/>
      <c r="XFC626" s="0"/>
      <c r="XFD626" s="0"/>
    </row>
    <row r="655" s="84" customFormat="true" ht="13.8" hidden="false" customHeight="false" outlineLevel="0" collapsed="false">
      <c r="A655" s="1"/>
      <c r="B655" s="2"/>
      <c r="C655" s="1"/>
      <c r="D655" s="1"/>
      <c r="E655" s="1"/>
      <c r="F655" s="1"/>
      <c r="G655" s="1"/>
      <c r="H655" s="1"/>
      <c r="I655" s="1"/>
      <c r="J655" s="1"/>
      <c r="K655" s="1"/>
      <c r="L655" s="1"/>
      <c r="M655" s="1"/>
      <c r="N655" s="1"/>
      <c r="O655" s="1"/>
      <c r="P655" s="1"/>
      <c r="XFA655" s="0"/>
      <c r="XFB655" s="0"/>
      <c r="XFC655" s="0"/>
      <c r="XFD655" s="0"/>
    </row>
    <row r="663" s="84" customFormat="true" ht="13.8" hidden="false" customHeight="false" outlineLevel="0" collapsed="false">
      <c r="A663" s="1"/>
      <c r="B663" s="2"/>
      <c r="C663" s="1"/>
      <c r="D663" s="1"/>
      <c r="E663" s="1"/>
      <c r="F663" s="1"/>
      <c r="G663" s="1"/>
      <c r="H663" s="1"/>
      <c r="I663" s="1"/>
      <c r="J663" s="1"/>
      <c r="K663" s="1"/>
      <c r="L663" s="1"/>
      <c r="M663" s="1"/>
      <c r="N663" s="1"/>
      <c r="O663" s="1"/>
      <c r="P663" s="1"/>
      <c r="XFA663" s="0"/>
      <c r="XFB663" s="0"/>
      <c r="XFC663" s="0"/>
      <c r="XFD663" s="0"/>
    </row>
    <row r="702" s="84" customFormat="true" ht="13.8" hidden="false" customHeight="false" outlineLevel="0" collapsed="false">
      <c r="A702" s="1"/>
      <c r="B702" s="2"/>
      <c r="C702" s="1"/>
      <c r="D702" s="1"/>
      <c r="E702" s="1"/>
      <c r="F702" s="1"/>
      <c r="G702" s="1"/>
      <c r="H702" s="1"/>
      <c r="I702" s="1"/>
      <c r="J702" s="1"/>
      <c r="K702" s="1"/>
      <c r="L702" s="1"/>
      <c r="M702" s="1"/>
      <c r="N702" s="1"/>
      <c r="O702" s="1"/>
      <c r="P702" s="1"/>
      <c r="XFA702" s="0"/>
      <c r="XFB702" s="0"/>
      <c r="XFC702" s="0"/>
      <c r="XFD702" s="0"/>
    </row>
    <row r="705" s="84" customFormat="true" ht="13.8" hidden="false" customHeight="false" outlineLevel="0" collapsed="false">
      <c r="A705" s="1"/>
      <c r="B705" s="2"/>
      <c r="C705" s="1"/>
      <c r="D705" s="1"/>
      <c r="E705" s="1"/>
      <c r="F705" s="1"/>
      <c r="G705" s="1"/>
      <c r="H705" s="1"/>
      <c r="I705" s="1"/>
      <c r="J705" s="1"/>
      <c r="K705" s="1"/>
      <c r="L705" s="1"/>
      <c r="M705" s="1"/>
      <c r="N705" s="1"/>
      <c r="O705" s="1"/>
      <c r="P705" s="1"/>
      <c r="XFA705" s="0"/>
      <c r="XFB705" s="0"/>
      <c r="XFC705" s="0"/>
      <c r="XFD705" s="0"/>
    </row>
    <row r="819" s="41" customFormat="true" ht="13.8" hidden="false" customHeight="false" outlineLevel="0" collapsed="false">
      <c r="A819" s="1"/>
      <c r="B819" s="2"/>
      <c r="C819" s="1"/>
      <c r="D819" s="1"/>
      <c r="E819" s="1"/>
      <c r="F819" s="1"/>
      <c r="G819" s="1"/>
      <c r="H819" s="1"/>
      <c r="I819" s="1"/>
      <c r="J819" s="1"/>
      <c r="K819" s="1"/>
      <c r="L819" s="1"/>
      <c r="M819" s="1"/>
      <c r="N819" s="1"/>
      <c r="O819" s="1"/>
      <c r="P819" s="1"/>
      <c r="XFA819" s="0"/>
      <c r="XFB819" s="0"/>
      <c r="XFC819" s="0"/>
      <c r="XFD819" s="0"/>
    </row>
    <row r="820" s="41" customFormat="true" ht="13.8" hidden="false" customHeight="false" outlineLevel="0" collapsed="false">
      <c r="A820" s="1"/>
      <c r="B820" s="2"/>
      <c r="C820" s="1"/>
      <c r="D820" s="1"/>
      <c r="E820" s="1"/>
      <c r="F820" s="1"/>
      <c r="G820" s="1"/>
      <c r="H820" s="1"/>
      <c r="I820" s="1"/>
      <c r="J820" s="1"/>
      <c r="K820" s="1"/>
      <c r="L820" s="1"/>
      <c r="M820" s="1"/>
      <c r="N820" s="1"/>
      <c r="O820" s="1"/>
      <c r="P820" s="1"/>
      <c r="XFA820" s="0"/>
      <c r="XFB820" s="0"/>
      <c r="XFC820" s="0"/>
      <c r="XFD820" s="0"/>
    </row>
    <row r="821" s="41" customFormat="true" ht="13.8" hidden="false" customHeight="false" outlineLevel="0" collapsed="false">
      <c r="A821" s="1"/>
      <c r="B821" s="2"/>
      <c r="C821" s="1"/>
      <c r="D821" s="1"/>
      <c r="E821" s="1"/>
      <c r="F821" s="1"/>
      <c r="G821" s="1"/>
      <c r="H821" s="1"/>
      <c r="I821" s="1"/>
      <c r="J821" s="1"/>
      <c r="K821" s="1"/>
      <c r="L821" s="1"/>
      <c r="M821" s="1"/>
      <c r="N821" s="1"/>
      <c r="O821" s="1"/>
      <c r="P821" s="1"/>
      <c r="XFA821" s="0"/>
      <c r="XFB821" s="0"/>
      <c r="XFC821" s="0"/>
      <c r="XFD821" s="0"/>
    </row>
    <row r="822" s="41" customFormat="true" ht="13.8" hidden="false" customHeight="false" outlineLevel="0" collapsed="false">
      <c r="A822" s="1"/>
      <c r="B822" s="2"/>
      <c r="C822" s="1"/>
      <c r="D822" s="1"/>
      <c r="E822" s="1"/>
      <c r="F822" s="1"/>
      <c r="G822" s="1"/>
      <c r="H822" s="1"/>
      <c r="I822" s="1"/>
      <c r="J822" s="1"/>
      <c r="K822" s="1"/>
      <c r="L822" s="1"/>
      <c r="M822" s="1"/>
      <c r="N822" s="1"/>
      <c r="O822" s="1"/>
      <c r="P822" s="1"/>
      <c r="XFA822" s="0"/>
      <c r="XFB822" s="0"/>
      <c r="XFC822" s="0"/>
      <c r="XFD822" s="0"/>
    </row>
  </sheetData>
  <mergeCells count="52">
    <mergeCell ref="A1:D2"/>
    <mergeCell ref="E1:J2"/>
    <mergeCell ref="K1:N2"/>
    <mergeCell ref="A3:C4"/>
    <mergeCell ref="D3:E4"/>
    <mergeCell ref="F3:G4"/>
    <mergeCell ref="H3:J4"/>
    <mergeCell ref="K3:L3"/>
    <mergeCell ref="M3:N3"/>
    <mergeCell ref="K4:L4"/>
    <mergeCell ref="M4:N4"/>
    <mergeCell ref="A5:C5"/>
    <mergeCell ref="D5:E5"/>
    <mergeCell ref="F5:G5"/>
    <mergeCell ref="I5:J5"/>
    <mergeCell ref="K5:L5"/>
    <mergeCell ref="M5:N5"/>
    <mergeCell ref="A6:E6"/>
    <mergeCell ref="F6:H6"/>
    <mergeCell ref="I6:J6"/>
    <mergeCell ref="A7:A8"/>
    <mergeCell ref="B7:B8"/>
    <mergeCell ref="C7:C8"/>
    <mergeCell ref="D7:D8"/>
    <mergeCell ref="E7:E8"/>
    <mergeCell ref="F7:H7"/>
    <mergeCell ref="I7:K7"/>
    <mergeCell ref="L7:N7"/>
    <mergeCell ref="A553:B553"/>
    <mergeCell ref="A554:N554"/>
    <mergeCell ref="A555:B555"/>
    <mergeCell ref="C555:D555"/>
    <mergeCell ref="E555:I555"/>
    <mergeCell ref="J555:N555"/>
    <mergeCell ref="A556:B556"/>
    <mergeCell ref="C556:D556"/>
    <mergeCell ref="F556:G556"/>
    <mergeCell ref="H556:I556"/>
    <mergeCell ref="J556:K556"/>
    <mergeCell ref="L556:N556"/>
    <mergeCell ref="A557:D559"/>
    <mergeCell ref="E557:G557"/>
    <mergeCell ref="H557:I557"/>
    <mergeCell ref="J557:K557"/>
    <mergeCell ref="L557:N557"/>
    <mergeCell ref="E558:G558"/>
    <mergeCell ref="H558:I558"/>
    <mergeCell ref="J558:K558"/>
    <mergeCell ref="L558:N558"/>
    <mergeCell ref="A560:D560"/>
    <mergeCell ref="E562:I562"/>
    <mergeCell ref="E563:I563"/>
  </mergeCells>
  <conditionalFormatting sqref="N548:N552 N11:N12 N15:N18 N20:N29 N32 N34:N35 N37:N38 N41:N48 N50:N55 N57:N61 N64 N66 N70 N73 N75:N77 N80 N82:N83 N88 N86 N90:N92 N94:N103 N105:N108 N110 N112:N113 N115:N116 N118 N121:N122 N125 N127:N128 N130 N133 N135:N140 N142:N143 N146 N156:N161 N164 N166:N169 N171:N172 N174:N176 N178 N180:N183 N185:N188 N190 N192:N196 N198:N201 N203 N205:N210 N212:N214 N216:N219 N221:N223 N234:N241 N243:N253 N255:N285 N300:N316 N318 N320:N321 N325:N335 N337:N346 N348:N352 N354:N359 N361:N367 N369:N371 N374:N379 N381:N382 N384:N385 N387:N392 N394:N431 N433:N439 N441:N449 N452:N455 N457 N459:N462 N464:N470 N472:N473 N476:N485 N487:N500 N502:N507 N509:N511 N513:N517 N519 N521:N522 N524 N526:N527 N530:N534 N536 N538 N540:N545 N148:N154 N225:N231 N287:N298 N68">
    <cfRule type="cellIs" priority="2" operator="equal" aboveAverage="0" equalAverage="0" bottom="0" percent="0" rank="0" text="" dxfId="0">
      <formula>1</formula>
    </cfRule>
  </conditionalFormatting>
  <conditionalFormatting sqref="N548:N552 N11:N12 N15:N18 N20:N29 N32 N34:N35 N37:N38 N41:N48 N50:N55 N57:N61 N64 N66 N70 N73 N75:N77 N80 N82:N83 N88 N86 N90:N92 N94:N103 N105:N108 N110 N112:N113 N115:N116 N118 N121:N122 N125 N127:N128 N130 N133 N135:N140 N142:N143 N146 N156:N161 N164 N166:N169 N171:N172 N174:N176 N178 N180:N183 N185:N188 N190 N192:N196 N198:N201 N203 N205:N210 N212:N214 N216:N219 N221:N223 N234:N241 N243:N253 N255:N285 N300:N316 N318 N320:N321 N325:N335 N337:N346 N348:N352 N354:N359 N361:N367 N369:N371 N374:N379 N381:N382 N384:N385 N387:N392 N394:N431 N433:N439 N441:N449 N452:N455 N457 N459:N462 N464:N470 N472:N473 N476:N485 N487:N500 N502:N507 N509:N511 N513:N517 N519 N521:N522 N524 N526:N527 N530:N534 N536 N538 N540:N545 N148:N154 N225:N231 N287:N298 N68">
    <cfRule type="cellIs" priority="3" operator="greaterThan" aboveAverage="0" equalAverage="0" bottom="0" percent="0" rank="0" text="" dxfId="1">
      <formula>1</formula>
    </cfRule>
  </conditionalFormatting>
  <printOptions headings="false" gridLines="false" gridLinesSet="true" horizontalCentered="true" verticalCentered="false"/>
  <pageMargins left="0.7875" right="0.7875" top="1.18125" bottom="0.7875" header="0.511811023622047" footer="0.511811023622047"/>
  <pageSetup paperSize="9" scale="100" fitToWidth="1" fitToHeight="0" pageOrder="downThenOver" orientation="landscape" blackAndWhite="false" draft="false" cellComments="none" horizontalDpi="300" verticalDpi="300" copies="1"/>
  <headerFooter differentFirst="false" differentOddEven="false">
    <oddHeader/>
    <oddFooter/>
  </headerFooter>
  <rowBreaks count="9" manualBreakCount="9">
    <brk id="83" man="true" max="16383" min="0"/>
    <brk id="130" man="true" max="16383" min="0"/>
    <brk id="154" man="true" max="16383" min="0"/>
    <brk id="183" man="true" max="16383" min="0"/>
    <brk id="219" man="true" max="16383" min="0"/>
    <brk id="241" man="true" max="16383" min="0"/>
    <brk id="473" man="true" max="16383" min="0"/>
    <brk id="517" man="true" max="16383" min="0"/>
    <brk id="545" man="true" max="16383" min="0"/>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305"/>
  <sheetViews>
    <sheetView showFormulas="false" showGridLines="true" showRowColHeaders="true" showZeros="true" rightToLeft="false" tabSelected="false" showOutlineSymbols="true" defaultGridColor="true" view="pageBreakPreview" topLeftCell="A289" colorId="64" zoomScale="100" zoomScaleNormal="90" zoomScalePageLayoutView="100" workbookViewId="0">
      <selection pane="topLeft" activeCell="I93" activeCellId="0" sqref="I93"/>
    </sheetView>
  </sheetViews>
  <sheetFormatPr defaultColWidth="11.53515625" defaultRowHeight="13.8" zeroHeight="false" outlineLevelRow="0" outlineLevelCol="0"/>
  <cols>
    <col collapsed="false" customWidth="true" hidden="false" outlineLevel="0" max="1" min="1" style="142" width="17.15"/>
    <col collapsed="false" customWidth="true" hidden="false" outlineLevel="0" max="2" min="2" style="41" width="33.52"/>
    <col collapsed="false" customWidth="true" hidden="false" outlineLevel="0" max="3" min="3" style="1" width="15.43"/>
    <col collapsed="false" customWidth="true" hidden="false" outlineLevel="0" max="4" min="4" style="126" width="17.01"/>
    <col collapsed="false" customWidth="true" hidden="false" outlineLevel="0" max="5" min="5" style="126" width="16.89"/>
    <col collapsed="false" customWidth="true" hidden="false" outlineLevel="0" max="6" min="6" style="1" width="10"/>
    <col collapsed="false" customWidth="true" hidden="false" outlineLevel="0" max="7" min="7" style="143" width="13.86"/>
    <col collapsed="false" customWidth="true" hidden="false" outlineLevel="0" max="8" min="8" style="1" width="14.29"/>
  </cols>
  <sheetData>
    <row r="1" customFormat="false" ht="15" hidden="false" customHeight="false" outlineLevel="0" collapsed="false">
      <c r="A1" s="144" t="s">
        <v>1076</v>
      </c>
      <c r="B1" s="144"/>
      <c r="C1" s="144"/>
      <c r="D1" s="144"/>
      <c r="E1" s="144"/>
      <c r="F1" s="144"/>
      <c r="G1" s="144"/>
      <c r="H1" s="145"/>
    </row>
    <row r="2" customFormat="false" ht="91.3" hidden="false" customHeight="true" outlineLevel="0" collapsed="false">
      <c r="A2" s="146" t="s">
        <v>1077</v>
      </c>
      <c r="B2" s="146"/>
      <c r="C2" s="146"/>
      <c r="D2" s="146"/>
      <c r="E2" s="146"/>
      <c r="F2" s="146"/>
      <c r="G2" s="146"/>
      <c r="H2" s="146"/>
    </row>
    <row r="3" customFormat="false" ht="13.8" hidden="false" customHeight="false" outlineLevel="0" collapsed="false">
      <c r="A3" s="147" t="n">
        <v>1</v>
      </c>
      <c r="B3" s="148" t="str">
        <f aca="false">VLOOKUP(A3,'MEDIÇÃO 3'!$A$9:$C$552,2,0)</f>
        <v>SERVIÇOS PRELIMINARES</v>
      </c>
      <c r="C3" s="148"/>
      <c r="D3" s="148"/>
      <c r="E3" s="148"/>
      <c r="F3" s="148"/>
      <c r="G3" s="148"/>
      <c r="H3" s="148"/>
    </row>
    <row r="4" customFormat="false" ht="13.8" hidden="false" customHeight="true" outlineLevel="0" collapsed="false">
      <c r="A4" s="147" t="s">
        <v>1078</v>
      </c>
      <c r="B4" s="148" t="s">
        <v>28</v>
      </c>
      <c r="C4" s="148"/>
      <c r="D4" s="148"/>
      <c r="E4" s="148"/>
      <c r="F4" s="148"/>
      <c r="G4" s="148"/>
      <c r="H4" s="148"/>
    </row>
    <row r="5" customFormat="false" ht="23.85" hidden="false" customHeight="true" outlineLevel="0" collapsed="false">
      <c r="A5" s="149" t="s">
        <v>32</v>
      </c>
      <c r="B5" s="148" t="str">
        <f aca="false">VLOOKUP(A5,'MEDIÇÃO 3'!$A$9:$C$552,2,0)</f>
        <v>Equipe topográfica para serviços simples de locação e nivelamento (incluindo equipamento, transporte e profissionais nivel médio)</v>
      </c>
      <c r="C5" s="148"/>
      <c r="D5" s="148"/>
      <c r="E5" s="148"/>
      <c r="F5" s="148"/>
      <c r="G5" s="148"/>
      <c r="H5" s="150" t="str">
        <f aca="false">VLOOKUP(A5,'MEDIÇÃO 3'!$A$9:$C$552,3,0)</f>
        <v>mês</v>
      </c>
    </row>
    <row r="6" customFormat="false" ht="13.8" hidden="false" customHeight="false" outlineLevel="0" collapsed="false">
      <c r="A6" s="149"/>
      <c r="B6" s="151" t="s">
        <v>1079</v>
      </c>
      <c r="C6" s="151"/>
      <c r="D6" s="151"/>
      <c r="E6" s="151"/>
      <c r="F6" s="151"/>
      <c r="G6" s="152"/>
      <c r="H6" s="153" t="n">
        <v>0.09</v>
      </c>
    </row>
    <row r="7" customFormat="false" ht="13.8" hidden="false" customHeight="false" outlineLevel="0" collapsed="false">
      <c r="A7" s="154"/>
      <c r="B7" s="154"/>
      <c r="C7" s="154"/>
      <c r="D7" s="154"/>
      <c r="E7" s="154"/>
      <c r="F7" s="154"/>
      <c r="G7" s="154"/>
      <c r="H7" s="154"/>
    </row>
    <row r="8" customFormat="false" ht="13.8" hidden="false" customHeight="false" outlineLevel="0" collapsed="false">
      <c r="A8" s="147" t="n">
        <v>3</v>
      </c>
      <c r="B8" s="148" t="str">
        <f aca="false">VLOOKUP(A8,'MEDIÇÃO 3'!$A$9:$C$552,2,0)</f>
        <v>MOVIMENTO DE TERRA</v>
      </c>
      <c r="C8" s="148"/>
      <c r="D8" s="148"/>
      <c r="E8" s="148"/>
      <c r="F8" s="148"/>
      <c r="G8" s="148"/>
      <c r="H8" s="148"/>
    </row>
    <row r="9" customFormat="false" ht="13.8" hidden="false" customHeight="false" outlineLevel="0" collapsed="false">
      <c r="A9" s="147" t="s">
        <v>71</v>
      </c>
      <c r="B9" s="148" t="str">
        <f aca="false">VLOOKUP(A9,'MEDIÇÃO 3'!$A$9:$C$552,2,0)</f>
        <v>ESCAVAÇÕES</v>
      </c>
      <c r="C9" s="148"/>
      <c r="D9" s="148"/>
      <c r="E9" s="148"/>
      <c r="F9" s="148"/>
      <c r="G9" s="148"/>
      <c r="H9" s="148"/>
    </row>
    <row r="10" customFormat="false" ht="13.8" hidden="false" customHeight="true" outlineLevel="0" collapsed="false">
      <c r="A10" s="149" t="s">
        <v>73</v>
      </c>
      <c r="B10" s="148" t="str">
        <f aca="false">VLOOKUP(A10,'MEDIÇÃO 3'!$A$9:$C$552,2,0)</f>
        <v>Escavação mecânica em material de 1a. categoria</v>
      </c>
      <c r="C10" s="148"/>
      <c r="D10" s="148"/>
      <c r="E10" s="148"/>
      <c r="F10" s="148"/>
      <c r="G10" s="148"/>
      <c r="H10" s="150" t="str">
        <f aca="false">VLOOKUP(A10,'MEDIÇÃO 3'!$A$9:$C$552,3,0)</f>
        <v>m³</v>
      </c>
    </row>
    <row r="11" customFormat="false" ht="22.35" hidden="false" customHeight="true" outlineLevel="0" collapsed="false">
      <c r="A11" s="149"/>
      <c r="B11" s="155" t="s">
        <v>1080</v>
      </c>
      <c r="C11" s="155"/>
      <c r="D11" s="155"/>
      <c r="E11" s="155"/>
      <c r="F11" s="155"/>
      <c r="G11" s="155"/>
      <c r="H11" s="156" t="n">
        <f aca="false">SUM(F17:G104)</f>
        <v>335.380432</v>
      </c>
    </row>
    <row r="12" customFormat="false" ht="35.05" hidden="false" customHeight="true" outlineLevel="0" collapsed="false">
      <c r="A12" s="149"/>
      <c r="B12" s="157" t="s">
        <v>1081</v>
      </c>
      <c r="C12" s="157"/>
      <c r="D12" s="157"/>
      <c r="E12" s="157"/>
      <c r="F12" s="157" t="n">
        <f aca="false">C12*D12*E12</f>
        <v>0</v>
      </c>
      <c r="G12" s="157"/>
      <c r="H12" s="156"/>
    </row>
    <row r="13" customFormat="false" ht="57.45" hidden="false" customHeight="true" outlineLevel="0" collapsed="false">
      <c r="A13" s="149"/>
      <c r="B13" s="157" t="s">
        <v>1082</v>
      </c>
      <c r="C13" s="157"/>
      <c r="D13" s="157"/>
      <c r="E13" s="157"/>
      <c r="F13" s="157" t="n">
        <f aca="false">C13*D13*E13</f>
        <v>0</v>
      </c>
      <c r="G13" s="157"/>
      <c r="H13" s="156"/>
    </row>
    <row r="14" customFormat="false" ht="13.8" hidden="false" customHeight="true" outlineLevel="0" collapsed="false">
      <c r="A14" s="149"/>
      <c r="B14" s="155" t="s">
        <v>1083</v>
      </c>
      <c r="C14" s="155"/>
      <c r="D14" s="155"/>
      <c r="E14" s="155"/>
      <c r="F14" s="155" t="n">
        <f aca="false">C14*D14*E14</f>
        <v>0</v>
      </c>
      <c r="G14" s="155"/>
      <c r="H14" s="156"/>
    </row>
    <row r="15" customFormat="false" ht="32.8" hidden="false" customHeight="true" outlineLevel="0" collapsed="false">
      <c r="A15" s="149"/>
      <c r="B15" s="155" t="s">
        <v>1084</v>
      </c>
      <c r="C15" s="155"/>
      <c r="D15" s="155"/>
      <c r="E15" s="155"/>
      <c r="F15" s="155" t="n">
        <f aca="false">C15*D15*E15</f>
        <v>0</v>
      </c>
      <c r="G15" s="155"/>
      <c r="H15" s="156"/>
    </row>
    <row r="16" customFormat="false" ht="13.8" hidden="false" customHeight="false" outlineLevel="0" collapsed="false">
      <c r="A16" s="149"/>
      <c r="B16" s="158" t="s">
        <v>1085</v>
      </c>
      <c r="C16" s="159" t="s">
        <v>1086</v>
      </c>
      <c r="D16" s="159" t="s">
        <v>1087</v>
      </c>
      <c r="E16" s="159" t="s">
        <v>1088</v>
      </c>
      <c r="F16" s="159" t="s">
        <v>1089</v>
      </c>
      <c r="G16" s="159"/>
      <c r="H16" s="156"/>
    </row>
    <row r="17" customFormat="false" ht="13.8" hidden="false" customHeight="false" outlineLevel="0" collapsed="false">
      <c r="A17" s="149"/>
      <c r="B17" s="160" t="s">
        <v>1090</v>
      </c>
      <c r="C17" s="161" t="n">
        <v>1</v>
      </c>
      <c r="D17" s="161" t="n">
        <v>1</v>
      </c>
      <c r="E17" s="161" t="n">
        <v>1</v>
      </c>
      <c r="F17" s="153" t="n">
        <f aca="false">C17*D17*E17</f>
        <v>1</v>
      </c>
      <c r="G17" s="153"/>
      <c r="H17" s="156"/>
    </row>
    <row r="18" customFormat="false" ht="13.8" hidden="false" customHeight="false" outlineLevel="0" collapsed="false">
      <c r="A18" s="149"/>
      <c r="B18" s="160" t="s">
        <v>1091</v>
      </c>
      <c r="C18" s="161" t="n">
        <v>1</v>
      </c>
      <c r="D18" s="161" t="n">
        <v>1</v>
      </c>
      <c r="E18" s="161" t="n">
        <v>1</v>
      </c>
      <c r="F18" s="153" t="n">
        <f aca="false">C18*D18*E18</f>
        <v>1</v>
      </c>
      <c r="G18" s="153"/>
      <c r="H18" s="156"/>
    </row>
    <row r="19" customFormat="false" ht="13.8" hidden="false" customHeight="false" outlineLevel="0" collapsed="false">
      <c r="A19" s="149"/>
      <c r="B19" s="160" t="s">
        <v>1092</v>
      </c>
      <c r="C19" s="161" t="n">
        <v>1</v>
      </c>
      <c r="D19" s="161" t="n">
        <v>0.74</v>
      </c>
      <c r="E19" s="161" t="n">
        <v>1</v>
      </c>
      <c r="F19" s="153" t="n">
        <f aca="false">C19*D19*E19</f>
        <v>0.74</v>
      </c>
      <c r="G19" s="153"/>
      <c r="H19" s="156"/>
    </row>
    <row r="20" customFormat="false" ht="13.8" hidden="false" customHeight="false" outlineLevel="0" collapsed="false">
      <c r="A20" s="149"/>
      <c r="B20" s="160" t="s">
        <v>1093</v>
      </c>
      <c r="C20" s="161" t="n">
        <v>1</v>
      </c>
      <c r="D20" s="161" t="n">
        <v>0.74</v>
      </c>
      <c r="E20" s="161" t="n">
        <v>1</v>
      </c>
      <c r="F20" s="153" t="n">
        <f aca="false">C20*D20*E20</f>
        <v>0.74</v>
      </c>
      <c r="G20" s="153"/>
      <c r="H20" s="156"/>
    </row>
    <row r="21" customFormat="false" ht="13.8" hidden="false" customHeight="false" outlineLevel="0" collapsed="false">
      <c r="A21" s="149"/>
      <c r="B21" s="160" t="s">
        <v>1094</v>
      </c>
      <c r="C21" s="161" t="n">
        <v>1</v>
      </c>
      <c r="D21" s="161" t="n">
        <v>1</v>
      </c>
      <c r="E21" s="161" t="n">
        <v>1</v>
      </c>
      <c r="F21" s="153" t="n">
        <f aca="false">C21*D21*E21</f>
        <v>1</v>
      </c>
      <c r="G21" s="153"/>
      <c r="H21" s="156"/>
    </row>
    <row r="22" customFormat="false" ht="13.8" hidden="false" customHeight="false" outlineLevel="0" collapsed="false">
      <c r="A22" s="149"/>
      <c r="B22" s="160" t="s">
        <v>1095</v>
      </c>
      <c r="C22" s="161" t="n">
        <v>1</v>
      </c>
      <c r="D22" s="161" t="n">
        <v>0.74</v>
      </c>
      <c r="E22" s="161" t="n">
        <v>1</v>
      </c>
      <c r="F22" s="153" t="n">
        <f aca="false">C22*D22*E22</f>
        <v>0.74</v>
      </c>
      <c r="G22" s="153"/>
      <c r="H22" s="156"/>
    </row>
    <row r="23" customFormat="false" ht="13.8" hidden="false" customHeight="false" outlineLevel="0" collapsed="false">
      <c r="A23" s="149"/>
      <c r="B23" s="160" t="s">
        <v>1096</v>
      </c>
      <c r="C23" s="161" t="n">
        <v>1</v>
      </c>
      <c r="D23" s="161" t="n">
        <v>1</v>
      </c>
      <c r="E23" s="161" t="n">
        <v>1</v>
      </c>
      <c r="F23" s="153" t="n">
        <f aca="false">C23*D23*E23</f>
        <v>1</v>
      </c>
      <c r="G23" s="153"/>
      <c r="H23" s="156"/>
    </row>
    <row r="24" customFormat="false" ht="13.8" hidden="false" customHeight="false" outlineLevel="0" collapsed="false">
      <c r="A24" s="149"/>
      <c r="B24" s="160" t="s">
        <v>1097</v>
      </c>
      <c r="C24" s="161" t="n">
        <v>1</v>
      </c>
      <c r="D24" s="161" t="n">
        <v>1</v>
      </c>
      <c r="E24" s="161" t="n">
        <v>1</v>
      </c>
      <c r="F24" s="153" t="n">
        <f aca="false">C24*D24*E24</f>
        <v>1</v>
      </c>
      <c r="G24" s="153"/>
      <c r="H24" s="156"/>
    </row>
    <row r="25" customFormat="false" ht="13.8" hidden="false" customHeight="false" outlineLevel="0" collapsed="false">
      <c r="A25" s="149"/>
      <c r="B25" s="160" t="s">
        <v>1098</v>
      </c>
      <c r="C25" s="161" t="n">
        <v>1</v>
      </c>
      <c r="D25" s="161" t="n">
        <v>1</v>
      </c>
      <c r="E25" s="161" t="n">
        <v>1</v>
      </c>
      <c r="F25" s="153" t="n">
        <f aca="false">C25*D25*E25</f>
        <v>1</v>
      </c>
      <c r="G25" s="153"/>
      <c r="H25" s="156"/>
    </row>
    <row r="26" customFormat="false" ht="13.8" hidden="false" customHeight="false" outlineLevel="0" collapsed="false">
      <c r="A26" s="149"/>
      <c r="B26" s="160" t="s">
        <v>1099</v>
      </c>
      <c r="C26" s="161" t="n">
        <v>1</v>
      </c>
      <c r="D26" s="161" t="n">
        <v>1</v>
      </c>
      <c r="E26" s="161" t="n">
        <v>1</v>
      </c>
      <c r="F26" s="153" t="n">
        <f aca="false">C26*D26*E26</f>
        <v>1</v>
      </c>
      <c r="G26" s="153"/>
      <c r="H26" s="156"/>
    </row>
    <row r="27" customFormat="false" ht="13.8" hidden="false" customHeight="false" outlineLevel="0" collapsed="false">
      <c r="A27" s="149"/>
      <c r="B27" s="160" t="s">
        <v>1100</v>
      </c>
      <c r="C27" s="161" t="n">
        <v>1</v>
      </c>
      <c r="D27" s="161" t="n">
        <v>1</v>
      </c>
      <c r="E27" s="161" t="n">
        <v>1</v>
      </c>
      <c r="F27" s="153" t="n">
        <f aca="false">C27*D27*E27</f>
        <v>1</v>
      </c>
      <c r="G27" s="153"/>
      <c r="H27" s="156"/>
    </row>
    <row r="28" customFormat="false" ht="13.8" hidden="false" customHeight="false" outlineLevel="0" collapsed="false">
      <c r="A28" s="149"/>
      <c r="B28" s="160" t="s">
        <v>1101</v>
      </c>
      <c r="C28" s="161" t="n">
        <v>1</v>
      </c>
      <c r="D28" s="161" t="n">
        <v>1</v>
      </c>
      <c r="E28" s="161" t="n">
        <v>1</v>
      </c>
      <c r="F28" s="153" t="n">
        <f aca="false">C28*D28*E28</f>
        <v>1</v>
      </c>
      <c r="G28" s="153"/>
      <c r="H28" s="156"/>
    </row>
    <row r="29" customFormat="false" ht="13.8" hidden="false" customHeight="false" outlineLevel="0" collapsed="false">
      <c r="A29" s="149"/>
      <c r="B29" s="160" t="s">
        <v>1102</v>
      </c>
      <c r="C29" s="161" t="n">
        <v>1</v>
      </c>
      <c r="D29" s="161" t="n">
        <v>1</v>
      </c>
      <c r="E29" s="161" t="n">
        <v>1</v>
      </c>
      <c r="F29" s="153" t="n">
        <f aca="false">C29*D29*E29</f>
        <v>1</v>
      </c>
      <c r="G29" s="153"/>
      <c r="H29" s="156"/>
    </row>
    <row r="30" customFormat="false" ht="13.8" hidden="false" customHeight="false" outlineLevel="0" collapsed="false">
      <c r="A30" s="149"/>
      <c r="B30" s="160" t="s">
        <v>1103</v>
      </c>
      <c r="C30" s="161" t="n">
        <v>1</v>
      </c>
      <c r="D30" s="161" t="n">
        <v>1</v>
      </c>
      <c r="E30" s="161" t="n">
        <v>1</v>
      </c>
      <c r="F30" s="153" t="n">
        <f aca="false">C30*D30*E30</f>
        <v>1</v>
      </c>
      <c r="G30" s="153"/>
      <c r="H30" s="156"/>
    </row>
    <row r="31" customFormat="false" ht="13.8" hidden="false" customHeight="false" outlineLevel="0" collapsed="false">
      <c r="A31" s="149"/>
      <c r="B31" s="160" t="s">
        <v>1104</v>
      </c>
      <c r="C31" s="161" t="n">
        <v>1</v>
      </c>
      <c r="D31" s="161" t="n">
        <v>1</v>
      </c>
      <c r="E31" s="161" t="n">
        <v>1</v>
      </c>
      <c r="F31" s="153" t="n">
        <f aca="false">C31*D31*E31</f>
        <v>1</v>
      </c>
      <c r="G31" s="153"/>
      <c r="H31" s="156"/>
    </row>
    <row r="32" customFormat="false" ht="13.8" hidden="false" customHeight="false" outlineLevel="0" collapsed="false">
      <c r="A32" s="149"/>
      <c r="B32" s="160" t="s">
        <v>1105</v>
      </c>
      <c r="C32" s="161" t="n">
        <v>1</v>
      </c>
      <c r="D32" s="161" t="n">
        <v>1</v>
      </c>
      <c r="E32" s="161" t="n">
        <v>1</v>
      </c>
      <c r="F32" s="153" t="n">
        <f aca="false">C32*D32*E32</f>
        <v>1</v>
      </c>
      <c r="G32" s="153"/>
      <c r="H32" s="156"/>
    </row>
    <row r="33" customFormat="false" ht="13.8" hidden="false" customHeight="false" outlineLevel="0" collapsed="false">
      <c r="A33" s="149"/>
      <c r="B33" s="160" t="s">
        <v>1106</v>
      </c>
      <c r="C33" s="161" t="n">
        <v>1</v>
      </c>
      <c r="D33" s="161" t="n">
        <v>1</v>
      </c>
      <c r="E33" s="161" t="n">
        <v>1</v>
      </c>
      <c r="F33" s="153" t="n">
        <f aca="false">C33*D33*E33</f>
        <v>1</v>
      </c>
      <c r="G33" s="153"/>
      <c r="H33" s="156"/>
    </row>
    <row r="34" customFormat="false" ht="13.8" hidden="false" customHeight="false" outlineLevel="0" collapsed="false">
      <c r="A34" s="149"/>
      <c r="B34" s="160" t="s">
        <v>1107</v>
      </c>
      <c r="C34" s="161" t="n">
        <v>1</v>
      </c>
      <c r="D34" s="161" t="n">
        <v>1</v>
      </c>
      <c r="E34" s="161" t="n">
        <v>1</v>
      </c>
      <c r="F34" s="153" t="n">
        <f aca="false">C34*D34*E34</f>
        <v>1</v>
      </c>
      <c r="G34" s="153"/>
      <c r="H34" s="156"/>
    </row>
    <row r="35" customFormat="false" ht="13.8" hidden="false" customHeight="false" outlineLevel="0" collapsed="false">
      <c r="A35" s="149"/>
      <c r="B35" s="160" t="s">
        <v>1108</v>
      </c>
      <c r="C35" s="161" t="n">
        <v>1</v>
      </c>
      <c r="D35" s="161" t="n">
        <v>1</v>
      </c>
      <c r="E35" s="161" t="n">
        <v>1</v>
      </c>
      <c r="F35" s="153" t="n">
        <f aca="false">C35*D35*E35</f>
        <v>1</v>
      </c>
      <c r="G35" s="153"/>
      <c r="H35" s="156"/>
    </row>
    <row r="36" customFormat="false" ht="13.8" hidden="false" customHeight="false" outlineLevel="0" collapsed="false">
      <c r="A36" s="149"/>
      <c r="B36" s="160" t="s">
        <v>1109</v>
      </c>
      <c r="C36" s="161" t="n">
        <v>1</v>
      </c>
      <c r="D36" s="161" t="n">
        <v>1</v>
      </c>
      <c r="E36" s="161" t="n">
        <v>1</v>
      </c>
      <c r="F36" s="153" t="n">
        <f aca="false">C36*D36*E36</f>
        <v>1</v>
      </c>
      <c r="G36" s="153"/>
      <c r="H36" s="156"/>
    </row>
    <row r="37" customFormat="false" ht="13.8" hidden="false" customHeight="false" outlineLevel="0" collapsed="false">
      <c r="A37" s="149"/>
      <c r="B37" s="160" t="s">
        <v>1110</v>
      </c>
      <c r="C37" s="161" t="n">
        <v>1</v>
      </c>
      <c r="D37" s="161" t="n">
        <v>1</v>
      </c>
      <c r="E37" s="161" t="n">
        <v>1</v>
      </c>
      <c r="F37" s="153" t="n">
        <f aca="false">C37*D37*E37</f>
        <v>1</v>
      </c>
      <c r="G37" s="153"/>
      <c r="H37" s="156"/>
    </row>
    <row r="38" customFormat="false" ht="13.8" hidden="false" customHeight="false" outlineLevel="0" collapsed="false">
      <c r="A38" s="149"/>
      <c r="B38" s="160" t="s">
        <v>1111</v>
      </c>
      <c r="C38" s="161" t="n">
        <v>1</v>
      </c>
      <c r="D38" s="161" t="n">
        <v>1</v>
      </c>
      <c r="E38" s="161" t="n">
        <v>1</v>
      </c>
      <c r="F38" s="153" t="n">
        <f aca="false">C38*D38*E38</f>
        <v>1</v>
      </c>
      <c r="G38" s="153"/>
      <c r="H38" s="156"/>
    </row>
    <row r="39" customFormat="false" ht="13.8" hidden="false" customHeight="false" outlineLevel="0" collapsed="false">
      <c r="A39" s="149"/>
      <c r="B39" s="160" t="s">
        <v>1112</v>
      </c>
      <c r="C39" s="161" t="n">
        <v>1</v>
      </c>
      <c r="D39" s="161" t="n">
        <v>1</v>
      </c>
      <c r="E39" s="161" t="n">
        <v>1</v>
      </c>
      <c r="F39" s="153" t="n">
        <f aca="false">C39*D39*E39</f>
        <v>1</v>
      </c>
      <c r="G39" s="153"/>
      <c r="H39" s="156"/>
    </row>
    <row r="40" customFormat="false" ht="13.8" hidden="false" customHeight="false" outlineLevel="0" collapsed="false">
      <c r="A40" s="149"/>
      <c r="B40" s="160" t="s">
        <v>1113</v>
      </c>
      <c r="C40" s="161" t="n">
        <v>1</v>
      </c>
      <c r="D40" s="161" t="n">
        <v>1</v>
      </c>
      <c r="E40" s="161" t="n">
        <v>1</v>
      </c>
      <c r="F40" s="153" t="n">
        <f aca="false">C40*D40*E40</f>
        <v>1</v>
      </c>
      <c r="G40" s="153"/>
      <c r="H40" s="156"/>
    </row>
    <row r="41" customFormat="false" ht="13.8" hidden="false" customHeight="false" outlineLevel="0" collapsed="false">
      <c r="A41" s="149"/>
      <c r="B41" s="160" t="s">
        <v>1114</v>
      </c>
      <c r="C41" s="161" t="n">
        <v>1</v>
      </c>
      <c r="D41" s="161" t="n">
        <v>1</v>
      </c>
      <c r="E41" s="161" t="n">
        <v>1</v>
      </c>
      <c r="F41" s="153" t="n">
        <f aca="false">C41*D41*E41</f>
        <v>1</v>
      </c>
      <c r="G41" s="153"/>
      <c r="H41" s="156"/>
    </row>
    <row r="42" customFormat="false" ht="13.8" hidden="false" customHeight="false" outlineLevel="0" collapsed="false">
      <c r="A42" s="149"/>
      <c r="B42" s="160" t="s">
        <v>1115</v>
      </c>
      <c r="C42" s="161" t="n">
        <v>3.03</v>
      </c>
      <c r="D42" s="161" t="n">
        <v>3.03</v>
      </c>
      <c r="E42" s="161" t="n">
        <v>1.1</v>
      </c>
      <c r="F42" s="153" t="n">
        <f aca="false">C42*D42*E42</f>
        <v>10.09899</v>
      </c>
      <c r="G42" s="153"/>
      <c r="H42" s="156"/>
    </row>
    <row r="43" customFormat="false" ht="13.8" hidden="false" customHeight="false" outlineLevel="0" collapsed="false">
      <c r="A43" s="149"/>
      <c r="B43" s="160" t="s">
        <v>1116</v>
      </c>
      <c r="C43" s="161" t="n">
        <v>3.03</v>
      </c>
      <c r="D43" s="161" t="n">
        <v>3.03</v>
      </c>
      <c r="E43" s="161" t="n">
        <v>1.1</v>
      </c>
      <c r="F43" s="153" t="n">
        <f aca="false">C43*D43*E43</f>
        <v>10.09899</v>
      </c>
      <c r="G43" s="153"/>
      <c r="H43" s="156"/>
    </row>
    <row r="44" customFormat="false" ht="13.8" hidden="false" customHeight="false" outlineLevel="0" collapsed="false">
      <c r="A44" s="149"/>
      <c r="B44" s="160" t="s">
        <v>1117</v>
      </c>
      <c r="C44" s="161" t="n">
        <v>3.03</v>
      </c>
      <c r="D44" s="161" t="n">
        <v>3.63</v>
      </c>
      <c r="E44" s="161" t="n">
        <v>1.3</v>
      </c>
      <c r="F44" s="153" t="n">
        <f aca="false">C44*D44*E44</f>
        <v>14.29857</v>
      </c>
      <c r="G44" s="153"/>
      <c r="H44" s="156"/>
    </row>
    <row r="45" customFormat="false" ht="13.8" hidden="false" customHeight="false" outlineLevel="0" collapsed="false">
      <c r="A45" s="149"/>
      <c r="B45" s="160" t="s">
        <v>1118</v>
      </c>
      <c r="C45" s="161" t="n">
        <v>3.03</v>
      </c>
      <c r="D45" s="161" t="n">
        <v>3.63</v>
      </c>
      <c r="E45" s="161" t="n">
        <v>1.3</v>
      </c>
      <c r="F45" s="153" t="n">
        <f aca="false">C45*D45*E45</f>
        <v>14.29857</v>
      </c>
      <c r="G45" s="153"/>
      <c r="H45" s="156"/>
    </row>
    <row r="46" customFormat="false" ht="13.8" hidden="false" customHeight="false" outlineLevel="0" collapsed="false">
      <c r="A46" s="149"/>
      <c r="B46" s="160" t="s">
        <v>1119</v>
      </c>
      <c r="C46" s="161" t="n">
        <v>1</v>
      </c>
      <c r="D46" s="161" t="n">
        <v>1</v>
      </c>
      <c r="E46" s="161" t="n">
        <v>1</v>
      </c>
      <c r="F46" s="153" t="n">
        <f aca="false">C46*D46*E46</f>
        <v>1</v>
      </c>
      <c r="G46" s="153"/>
      <c r="H46" s="156"/>
    </row>
    <row r="47" customFormat="false" ht="13.8" hidden="false" customHeight="false" outlineLevel="0" collapsed="false">
      <c r="A47" s="149"/>
      <c r="B47" s="160" t="s">
        <v>1120</v>
      </c>
      <c r="C47" s="161" t="n">
        <v>3.03</v>
      </c>
      <c r="D47" s="161" t="n">
        <v>2.23</v>
      </c>
      <c r="E47" s="161" t="n">
        <v>1</v>
      </c>
      <c r="F47" s="153" t="n">
        <f aca="false">C47*D47*E47</f>
        <v>6.7569</v>
      </c>
      <c r="G47" s="153"/>
      <c r="H47" s="156"/>
    </row>
    <row r="48" customFormat="false" ht="13.8" hidden="false" customHeight="false" outlineLevel="0" collapsed="false">
      <c r="A48" s="149"/>
      <c r="B48" s="160" t="s">
        <v>1121</v>
      </c>
      <c r="C48" s="161" t="n">
        <v>1</v>
      </c>
      <c r="D48" s="161" t="n">
        <v>1</v>
      </c>
      <c r="E48" s="161" t="n">
        <v>1</v>
      </c>
      <c r="F48" s="153" t="n">
        <f aca="false">C48*D48*E48</f>
        <v>1</v>
      </c>
      <c r="G48" s="153"/>
      <c r="H48" s="156"/>
    </row>
    <row r="49" customFormat="false" ht="13.8" hidden="false" customHeight="false" outlineLevel="0" collapsed="false">
      <c r="A49" s="149"/>
      <c r="B49" s="160" t="s">
        <v>1122</v>
      </c>
      <c r="C49" s="161" t="n">
        <v>3.03</v>
      </c>
      <c r="D49" s="161" t="n">
        <v>5.93</v>
      </c>
      <c r="E49" s="161" t="n">
        <v>1.1</v>
      </c>
      <c r="F49" s="153" t="n">
        <f aca="false">C49*D49*E49</f>
        <v>19.76469</v>
      </c>
      <c r="G49" s="153"/>
      <c r="H49" s="156"/>
    </row>
    <row r="50" customFormat="false" ht="13.8" hidden="false" customHeight="false" outlineLevel="0" collapsed="false">
      <c r="A50" s="149"/>
      <c r="B50" s="160" t="s">
        <v>1123</v>
      </c>
      <c r="C50" s="161" t="n">
        <v>3.03</v>
      </c>
      <c r="D50" s="161" t="n">
        <v>5.95</v>
      </c>
      <c r="E50" s="161" t="n">
        <v>1</v>
      </c>
      <c r="F50" s="153" t="n">
        <f aca="false">C50*D50*E50</f>
        <v>18.0285</v>
      </c>
      <c r="G50" s="153"/>
      <c r="H50" s="156"/>
    </row>
    <row r="51" customFormat="false" ht="13.8" hidden="false" customHeight="false" outlineLevel="0" collapsed="false">
      <c r="A51" s="149"/>
      <c r="B51" s="160" t="s">
        <v>1124</v>
      </c>
      <c r="C51" s="161" t="n">
        <v>3.03</v>
      </c>
      <c r="D51" s="161" t="n">
        <v>5.33</v>
      </c>
      <c r="E51" s="161" t="n">
        <v>1</v>
      </c>
      <c r="F51" s="153" t="n">
        <f aca="false">C51*D51*E51</f>
        <v>16.1499</v>
      </c>
      <c r="G51" s="153"/>
      <c r="H51" s="156"/>
    </row>
    <row r="52" customFormat="false" ht="13.8" hidden="false" customHeight="false" outlineLevel="0" collapsed="false">
      <c r="A52" s="149"/>
      <c r="B52" s="160" t="s">
        <v>1125</v>
      </c>
      <c r="C52" s="161" t="n">
        <v>3.03</v>
      </c>
      <c r="D52" s="161" t="n">
        <v>2.23</v>
      </c>
      <c r="E52" s="161" t="n">
        <v>1</v>
      </c>
      <c r="F52" s="153" t="n">
        <f aca="false">C52*D52*E52</f>
        <v>6.7569</v>
      </c>
      <c r="G52" s="153"/>
      <c r="H52" s="156"/>
    </row>
    <row r="53" customFormat="false" ht="13.8" hidden="false" customHeight="false" outlineLevel="0" collapsed="false">
      <c r="A53" s="149"/>
      <c r="B53" s="162" t="s">
        <v>1126</v>
      </c>
      <c r="C53" s="153" t="n">
        <v>4.23</v>
      </c>
      <c r="D53" s="153" t="n">
        <v>4.77</v>
      </c>
      <c r="E53" s="153" t="n">
        <v>2.2</v>
      </c>
      <c r="F53" s="153" t="n">
        <f aca="false">C53*D53*E53</f>
        <v>44.38962</v>
      </c>
      <c r="G53" s="153"/>
      <c r="H53" s="156"/>
    </row>
    <row r="54" customFormat="false" ht="13.8" hidden="false" customHeight="false" outlineLevel="0" collapsed="false">
      <c r="A54" s="149"/>
      <c r="B54" s="160" t="s">
        <v>1127</v>
      </c>
      <c r="C54" s="161" t="n">
        <v>3.03</v>
      </c>
      <c r="D54" s="161" t="n">
        <v>3.03</v>
      </c>
      <c r="E54" s="161" t="n">
        <v>1.1</v>
      </c>
      <c r="F54" s="153" t="n">
        <f aca="false">C54*D54*E54</f>
        <v>10.09899</v>
      </c>
      <c r="G54" s="153"/>
      <c r="H54" s="156"/>
    </row>
    <row r="55" customFormat="false" ht="13.8" hidden="false" customHeight="false" outlineLevel="0" collapsed="false">
      <c r="A55" s="149"/>
      <c r="B55" s="160" t="s">
        <v>1128</v>
      </c>
      <c r="C55" s="161" t="n">
        <v>1</v>
      </c>
      <c r="D55" s="161" t="n">
        <v>1</v>
      </c>
      <c r="E55" s="161" t="n">
        <v>1</v>
      </c>
      <c r="F55" s="153" t="n">
        <f aca="false">C55*D55*E55</f>
        <v>1</v>
      </c>
      <c r="G55" s="153"/>
      <c r="H55" s="156"/>
    </row>
    <row r="56" customFormat="false" ht="13.8" hidden="false" customHeight="false" outlineLevel="0" collapsed="false">
      <c r="A56" s="149"/>
      <c r="B56" s="160" t="s">
        <v>1129</v>
      </c>
      <c r="C56" s="161" t="n">
        <v>3.03</v>
      </c>
      <c r="D56" s="161" t="n">
        <v>2.23</v>
      </c>
      <c r="E56" s="161" t="n">
        <v>1</v>
      </c>
      <c r="F56" s="153" t="n">
        <f aca="false">C56*D56*E56</f>
        <v>6.7569</v>
      </c>
      <c r="G56" s="153"/>
      <c r="H56" s="156"/>
    </row>
    <row r="57" customFormat="false" ht="13.8" hidden="false" customHeight="false" outlineLevel="0" collapsed="false">
      <c r="A57" s="149"/>
      <c r="B57" s="160" t="s">
        <v>1130</v>
      </c>
      <c r="C57" s="161" t="n">
        <v>3.03</v>
      </c>
      <c r="D57" s="161" t="n">
        <v>2.23</v>
      </c>
      <c r="E57" s="161" t="n">
        <v>1</v>
      </c>
      <c r="F57" s="153" t="n">
        <f aca="false">C57*D57*E57</f>
        <v>6.7569</v>
      </c>
      <c r="G57" s="153"/>
      <c r="H57" s="156"/>
    </row>
    <row r="58" customFormat="false" ht="13.8" hidden="false" customHeight="false" outlineLevel="0" collapsed="false">
      <c r="A58" s="149"/>
      <c r="B58" s="160" t="s">
        <v>1131</v>
      </c>
      <c r="C58" s="161" t="n">
        <v>3.03</v>
      </c>
      <c r="D58" s="161" t="n">
        <v>2.23</v>
      </c>
      <c r="E58" s="161" t="n">
        <v>1</v>
      </c>
      <c r="F58" s="153" t="n">
        <f aca="false">C58*D58*E58</f>
        <v>6.7569</v>
      </c>
      <c r="G58" s="153"/>
      <c r="H58" s="156"/>
    </row>
    <row r="59" customFormat="false" ht="13.8" hidden="false" customHeight="false" outlineLevel="0" collapsed="false">
      <c r="A59" s="149"/>
      <c r="B59" s="160" t="s">
        <v>1132</v>
      </c>
      <c r="C59" s="153" t="n">
        <v>2.92</v>
      </c>
      <c r="D59" s="153" t="n">
        <v>3.37</v>
      </c>
      <c r="E59" s="161" t="n">
        <v>1</v>
      </c>
      <c r="F59" s="153" t="n">
        <f aca="false">C59*D59*E59</f>
        <v>9.8404</v>
      </c>
      <c r="G59" s="153"/>
      <c r="H59" s="156"/>
    </row>
    <row r="60" customFormat="false" ht="13.8" hidden="false" customHeight="false" outlineLevel="0" collapsed="false">
      <c r="A60" s="149"/>
      <c r="B60" s="160" t="s">
        <v>1133</v>
      </c>
      <c r="C60" s="161" t="n">
        <v>1</v>
      </c>
      <c r="D60" s="161" t="n">
        <v>1</v>
      </c>
      <c r="E60" s="161" t="n">
        <v>1</v>
      </c>
      <c r="F60" s="153" t="n">
        <f aca="false">C60*D60*E60</f>
        <v>1</v>
      </c>
      <c r="G60" s="153"/>
      <c r="H60" s="156"/>
    </row>
    <row r="61" customFormat="false" ht="13.8" hidden="false" customHeight="false" outlineLevel="0" collapsed="false">
      <c r="A61" s="149"/>
      <c r="B61" s="160" t="s">
        <v>1134</v>
      </c>
      <c r="C61" s="153" t="n">
        <v>6.09</v>
      </c>
      <c r="D61" s="153" t="n">
        <v>3.03</v>
      </c>
      <c r="E61" s="161" t="n">
        <v>1</v>
      </c>
      <c r="F61" s="153" t="n">
        <f aca="false">C61*E61</f>
        <v>6.09</v>
      </c>
      <c r="G61" s="153"/>
      <c r="H61" s="156"/>
      <c r="I61" s="1"/>
    </row>
    <row r="62" customFormat="false" ht="13.8" hidden="false" customHeight="false" outlineLevel="0" collapsed="false">
      <c r="A62" s="149"/>
      <c r="B62" s="160" t="s">
        <v>1135</v>
      </c>
      <c r="C62" s="161" t="n">
        <v>2.93</v>
      </c>
      <c r="D62" s="161" t="n">
        <v>3.19</v>
      </c>
      <c r="E62" s="161" t="n">
        <v>1.56</v>
      </c>
      <c r="F62" s="153" t="n">
        <f aca="false">C62*D62*E62</f>
        <v>14.580852</v>
      </c>
      <c r="G62" s="153"/>
      <c r="H62" s="156"/>
    </row>
    <row r="63" customFormat="false" ht="13.8" hidden="false" customHeight="false" outlineLevel="0" collapsed="false">
      <c r="A63" s="149"/>
      <c r="B63" s="160" t="s">
        <v>1136</v>
      </c>
      <c r="C63" s="161" t="n">
        <v>2.23</v>
      </c>
      <c r="D63" s="161" t="n">
        <v>3.03</v>
      </c>
      <c r="E63" s="161" t="n">
        <v>1</v>
      </c>
      <c r="F63" s="153" t="n">
        <f aca="false">C63*D63*E63</f>
        <v>6.7569</v>
      </c>
      <c r="G63" s="153"/>
      <c r="H63" s="156"/>
    </row>
    <row r="64" customFormat="false" ht="13.8" hidden="false" customHeight="false" outlineLevel="0" collapsed="false">
      <c r="A64" s="149"/>
      <c r="B64" s="160" t="s">
        <v>1137</v>
      </c>
      <c r="C64" s="153" t="n">
        <v>3.37</v>
      </c>
      <c r="D64" s="153" t="n">
        <v>2.92</v>
      </c>
      <c r="E64" s="161" t="n">
        <v>1</v>
      </c>
      <c r="F64" s="153" t="n">
        <f aca="false">C64*D64*E64</f>
        <v>9.8404</v>
      </c>
      <c r="G64" s="153"/>
      <c r="H64" s="156"/>
    </row>
    <row r="65" customFormat="false" ht="13.8" hidden="false" customHeight="false" outlineLevel="0" collapsed="false">
      <c r="A65" s="149"/>
      <c r="B65" s="160" t="s">
        <v>1138</v>
      </c>
      <c r="C65" s="161" t="n">
        <v>1</v>
      </c>
      <c r="D65" s="161" t="n">
        <v>1</v>
      </c>
      <c r="E65" s="161" t="n">
        <v>1</v>
      </c>
      <c r="F65" s="153" t="n">
        <f aca="false">C65*D65*E65</f>
        <v>1</v>
      </c>
      <c r="G65" s="153"/>
      <c r="H65" s="156"/>
    </row>
    <row r="66" customFormat="false" ht="13.8" hidden="false" customHeight="false" outlineLevel="0" collapsed="false">
      <c r="A66" s="149"/>
      <c r="B66" s="160" t="s">
        <v>1139</v>
      </c>
      <c r="C66" s="161" t="n">
        <v>2.2</v>
      </c>
      <c r="D66" s="161" t="n">
        <v>3</v>
      </c>
      <c r="E66" s="161" t="n">
        <v>1</v>
      </c>
      <c r="F66" s="153" t="n">
        <f aca="false">C66*D66*E66</f>
        <v>6.6</v>
      </c>
      <c r="G66" s="153"/>
      <c r="H66" s="156"/>
    </row>
    <row r="67" customFormat="false" ht="13.8" hidden="false" customHeight="false" outlineLevel="0" collapsed="false">
      <c r="A67" s="149"/>
      <c r="B67" s="160" t="s">
        <v>1140</v>
      </c>
      <c r="C67" s="161" t="n">
        <v>2.2</v>
      </c>
      <c r="D67" s="161" t="n">
        <v>3</v>
      </c>
      <c r="E67" s="161" t="n">
        <v>1</v>
      </c>
      <c r="F67" s="153" t="n">
        <f aca="false">C67*D67*E67</f>
        <v>6.6</v>
      </c>
      <c r="G67" s="153"/>
      <c r="H67" s="156"/>
    </row>
    <row r="68" customFormat="false" ht="13.8" hidden="false" customHeight="false" outlineLevel="0" collapsed="false">
      <c r="A68" s="149"/>
      <c r="B68" s="160" t="s">
        <v>1141</v>
      </c>
      <c r="C68" s="161" t="n">
        <v>2.2</v>
      </c>
      <c r="D68" s="161" t="n">
        <v>3</v>
      </c>
      <c r="E68" s="161" t="n">
        <v>1</v>
      </c>
      <c r="F68" s="153" t="n">
        <f aca="false">C68*D68*E68</f>
        <v>6.6</v>
      </c>
      <c r="G68" s="153"/>
      <c r="H68" s="156"/>
    </row>
    <row r="69" customFormat="false" ht="13.8" hidden="false" customHeight="false" outlineLevel="0" collapsed="false">
      <c r="A69" s="149"/>
      <c r="B69" s="160" t="s">
        <v>1142</v>
      </c>
      <c r="C69" s="161" t="n">
        <v>0.54</v>
      </c>
      <c r="D69" s="161" t="n">
        <v>2.5</v>
      </c>
      <c r="E69" s="161" t="n">
        <v>0.28</v>
      </c>
      <c r="F69" s="153" t="n">
        <f aca="false">C69*D69*E69</f>
        <v>0.378</v>
      </c>
      <c r="G69" s="153"/>
      <c r="H69" s="156"/>
      <c r="I69" s="1"/>
    </row>
    <row r="70" customFormat="false" ht="13.8" hidden="false" customHeight="false" outlineLevel="0" collapsed="false">
      <c r="A70" s="149"/>
      <c r="B70" s="160" t="s">
        <v>1143</v>
      </c>
      <c r="C70" s="161" t="n">
        <v>0.54</v>
      </c>
      <c r="D70" s="161" t="n">
        <v>9.29</v>
      </c>
      <c r="E70" s="161" t="n">
        <v>0.28</v>
      </c>
      <c r="F70" s="153" t="n">
        <f aca="false">C70*D70*E70</f>
        <v>1.404648</v>
      </c>
      <c r="G70" s="153"/>
      <c r="H70" s="156"/>
    </row>
    <row r="71" customFormat="false" ht="13.8" hidden="false" customHeight="false" outlineLevel="0" collapsed="false">
      <c r="A71" s="149"/>
      <c r="B71" s="160" t="s">
        <v>1144</v>
      </c>
      <c r="C71" s="161" t="n">
        <v>0.54</v>
      </c>
      <c r="D71" s="161" t="n">
        <v>0.24</v>
      </c>
      <c r="E71" s="161" t="n">
        <v>0.28</v>
      </c>
      <c r="F71" s="153" t="n">
        <f aca="false">C71*D71*E71</f>
        <v>0.036288</v>
      </c>
      <c r="G71" s="153"/>
      <c r="H71" s="156"/>
    </row>
    <row r="72" customFormat="false" ht="13.8" hidden="false" customHeight="false" outlineLevel="0" collapsed="false">
      <c r="A72" s="149"/>
      <c r="B72" s="160" t="s">
        <v>1145</v>
      </c>
      <c r="C72" s="161" t="n">
        <v>0.54</v>
      </c>
      <c r="D72" s="161" t="n">
        <v>2.67</v>
      </c>
      <c r="E72" s="161" t="n">
        <v>0.28</v>
      </c>
      <c r="F72" s="153" t="n">
        <f aca="false">C72*D72*E72</f>
        <v>0.403704</v>
      </c>
      <c r="G72" s="153"/>
      <c r="H72" s="156"/>
    </row>
    <row r="73" customFormat="false" ht="13.8" hidden="false" customHeight="false" outlineLevel="0" collapsed="false">
      <c r="A73" s="149"/>
      <c r="B73" s="160" t="s">
        <v>1146</v>
      </c>
      <c r="C73" s="161" t="n">
        <v>0.54</v>
      </c>
      <c r="D73" s="161" t="n">
        <v>0.88</v>
      </c>
      <c r="E73" s="161" t="n">
        <v>0.28</v>
      </c>
      <c r="F73" s="153" t="n">
        <f aca="false">C73*D73*E73</f>
        <v>0.133056</v>
      </c>
      <c r="G73" s="153"/>
      <c r="H73" s="156"/>
    </row>
    <row r="74" customFormat="false" ht="13.8" hidden="false" customHeight="false" outlineLevel="0" collapsed="false">
      <c r="A74" s="149"/>
      <c r="B74" s="160" t="s">
        <v>1147</v>
      </c>
      <c r="C74" s="161" t="n">
        <v>0.54</v>
      </c>
      <c r="D74" s="161" t="n">
        <v>2.67</v>
      </c>
      <c r="E74" s="161" t="n">
        <v>0.28</v>
      </c>
      <c r="F74" s="153" t="n">
        <f aca="false">C74*D74*E74</f>
        <v>0.403704</v>
      </c>
      <c r="G74" s="153"/>
      <c r="H74" s="156"/>
    </row>
    <row r="75" customFormat="false" ht="13.8" hidden="false" customHeight="false" outlineLevel="0" collapsed="false">
      <c r="A75" s="149"/>
      <c r="B75" s="160" t="s">
        <v>1148</v>
      </c>
      <c r="C75" s="161" t="n">
        <v>0.54</v>
      </c>
      <c r="D75" s="161" t="n">
        <v>1.13</v>
      </c>
      <c r="E75" s="161" t="n">
        <v>0.28</v>
      </c>
      <c r="F75" s="153" t="n">
        <f aca="false">C75*D75*E75</f>
        <v>0.170856</v>
      </c>
      <c r="G75" s="153"/>
      <c r="H75" s="156"/>
    </row>
    <row r="76" customFormat="false" ht="13.8" hidden="false" customHeight="false" outlineLevel="0" collapsed="false">
      <c r="A76" s="149"/>
      <c r="B76" s="160" t="s">
        <v>1149</v>
      </c>
      <c r="C76" s="161" t="n">
        <v>0.54</v>
      </c>
      <c r="D76" s="161" t="n">
        <v>0.88</v>
      </c>
      <c r="E76" s="161" t="n">
        <v>0.28</v>
      </c>
      <c r="F76" s="153" t="n">
        <f aca="false">C76*D76*E76</f>
        <v>0.133056</v>
      </c>
      <c r="G76" s="153"/>
      <c r="H76" s="156"/>
    </row>
    <row r="77" customFormat="false" ht="13.8" hidden="false" customHeight="false" outlineLevel="0" collapsed="false">
      <c r="A77" s="149"/>
      <c r="B77" s="160" t="s">
        <v>1150</v>
      </c>
      <c r="C77" s="161" t="n">
        <v>0.54</v>
      </c>
      <c r="D77" s="161" t="n">
        <v>3.68</v>
      </c>
      <c r="E77" s="161" t="n">
        <v>0.28</v>
      </c>
      <c r="F77" s="153" t="n">
        <f aca="false">C77*D77*E77</f>
        <v>0.556416</v>
      </c>
      <c r="G77" s="153"/>
      <c r="H77" s="156"/>
    </row>
    <row r="78" customFormat="false" ht="13.8" hidden="false" customHeight="false" outlineLevel="0" collapsed="false">
      <c r="A78" s="149"/>
      <c r="B78" s="160" t="s">
        <v>1151</v>
      </c>
      <c r="C78" s="161" t="n">
        <v>0.54</v>
      </c>
      <c r="D78" s="161" t="n">
        <v>2.33</v>
      </c>
      <c r="E78" s="161" t="n">
        <v>0.28</v>
      </c>
      <c r="F78" s="153" t="n">
        <f aca="false">C78*D78*E78</f>
        <v>0.352296</v>
      </c>
      <c r="G78" s="153"/>
      <c r="H78" s="156"/>
    </row>
    <row r="79" customFormat="false" ht="13.8" hidden="false" customHeight="false" outlineLevel="0" collapsed="false">
      <c r="A79" s="149"/>
      <c r="B79" s="160" t="s">
        <v>1152</v>
      </c>
      <c r="C79" s="161" t="n">
        <v>0.54</v>
      </c>
      <c r="D79" s="161" t="n">
        <v>2.76</v>
      </c>
      <c r="E79" s="161" t="n">
        <v>0.28</v>
      </c>
      <c r="F79" s="153" t="n">
        <f aca="false">C79*D79*E79</f>
        <v>0.417312</v>
      </c>
      <c r="G79" s="153"/>
      <c r="H79" s="156"/>
      <c r="I79" s="1"/>
    </row>
    <row r="80" customFormat="false" ht="13.8" hidden="false" customHeight="false" outlineLevel="0" collapsed="false">
      <c r="A80" s="149"/>
      <c r="B80" s="160" t="s">
        <v>1153</v>
      </c>
      <c r="C80" s="161" t="n">
        <v>0.54</v>
      </c>
      <c r="D80" s="161" t="n">
        <v>3.95</v>
      </c>
      <c r="E80" s="161" t="n">
        <v>0.28</v>
      </c>
      <c r="F80" s="153" t="n">
        <f aca="false">C80*D80*E80</f>
        <v>0.59724</v>
      </c>
      <c r="G80" s="153"/>
      <c r="H80" s="156"/>
    </row>
    <row r="81" customFormat="false" ht="13.8" hidden="false" customHeight="false" outlineLevel="0" collapsed="false">
      <c r="A81" s="149"/>
      <c r="B81" s="160" t="s">
        <v>1154</v>
      </c>
      <c r="C81" s="161" t="n">
        <v>0.54</v>
      </c>
      <c r="D81" s="161" t="n">
        <v>5.25</v>
      </c>
      <c r="E81" s="161" t="n">
        <v>0.28</v>
      </c>
      <c r="F81" s="153" t="n">
        <f aca="false">C81*D81*E81</f>
        <v>0.7938</v>
      </c>
      <c r="G81" s="153"/>
      <c r="H81" s="156"/>
    </row>
    <row r="82" customFormat="false" ht="13.8" hidden="false" customHeight="false" outlineLevel="0" collapsed="false">
      <c r="A82" s="149"/>
      <c r="B82" s="160" t="s">
        <v>1155</v>
      </c>
      <c r="C82" s="161" t="n">
        <v>0.54</v>
      </c>
      <c r="D82" s="161" t="n">
        <v>1.21</v>
      </c>
      <c r="E82" s="161" t="n">
        <v>0.28</v>
      </c>
      <c r="F82" s="153" t="n">
        <f aca="false">C82*D82*E82</f>
        <v>0.182952</v>
      </c>
      <c r="G82" s="153"/>
      <c r="H82" s="156"/>
    </row>
    <row r="83" customFormat="false" ht="13.8" hidden="false" customHeight="false" outlineLevel="0" collapsed="false">
      <c r="A83" s="149"/>
      <c r="B83" s="160" t="s">
        <v>1156</v>
      </c>
      <c r="C83" s="161" t="n">
        <v>0.54</v>
      </c>
      <c r="D83" s="161" t="n">
        <v>2.12</v>
      </c>
      <c r="E83" s="161" t="n">
        <v>0.28</v>
      </c>
      <c r="F83" s="153" t="n">
        <f aca="false">C83*D83*E83</f>
        <v>0.320544</v>
      </c>
      <c r="G83" s="153"/>
      <c r="H83" s="156"/>
    </row>
    <row r="84" customFormat="false" ht="13.8" hidden="false" customHeight="false" outlineLevel="0" collapsed="false">
      <c r="A84" s="149"/>
      <c r="B84" s="160" t="s">
        <v>1157</v>
      </c>
      <c r="C84" s="161" t="n">
        <v>0.54</v>
      </c>
      <c r="D84" s="161" t="n">
        <v>2.6</v>
      </c>
      <c r="E84" s="161" t="n">
        <v>0.28</v>
      </c>
      <c r="F84" s="153" t="n">
        <f aca="false">C84*D84*E84</f>
        <v>0.39312</v>
      </c>
      <c r="G84" s="153"/>
      <c r="H84" s="156"/>
    </row>
    <row r="85" customFormat="false" ht="13.8" hidden="false" customHeight="false" outlineLevel="0" collapsed="false">
      <c r="A85" s="149"/>
      <c r="B85" s="160" t="s">
        <v>1158</v>
      </c>
      <c r="C85" s="161" t="n">
        <v>0.54</v>
      </c>
      <c r="D85" s="161" t="n">
        <v>0.83</v>
      </c>
      <c r="E85" s="161" t="n">
        <v>0.28</v>
      </c>
      <c r="F85" s="153" t="n">
        <f aca="false">C85*D85*E85</f>
        <v>0.125496</v>
      </c>
      <c r="G85" s="153"/>
      <c r="H85" s="156"/>
    </row>
    <row r="86" customFormat="false" ht="13.8" hidden="false" customHeight="false" outlineLevel="0" collapsed="false">
      <c r="A86" s="149"/>
      <c r="B86" s="160" t="s">
        <v>1159</v>
      </c>
      <c r="C86" s="161" t="n">
        <v>0.54</v>
      </c>
      <c r="D86" s="161" t="n">
        <v>4.45</v>
      </c>
      <c r="E86" s="161" t="n">
        <v>0.28</v>
      </c>
      <c r="F86" s="153" t="n">
        <f aca="false">C86*D86*E86</f>
        <v>0.67284</v>
      </c>
      <c r="G86" s="153"/>
      <c r="H86" s="156"/>
      <c r="I86" s="1"/>
    </row>
    <row r="87" customFormat="false" ht="13.8" hidden="false" customHeight="false" outlineLevel="0" collapsed="false">
      <c r="A87" s="149"/>
      <c r="B87" s="160" t="s">
        <v>1160</v>
      </c>
      <c r="C87" s="161" t="n">
        <v>0.54</v>
      </c>
      <c r="D87" s="161" t="n">
        <v>4.49</v>
      </c>
      <c r="E87" s="161" t="n">
        <v>0.28</v>
      </c>
      <c r="F87" s="153" t="n">
        <f aca="false">C87*D87*E87</f>
        <v>0.678888</v>
      </c>
      <c r="G87" s="153"/>
      <c r="H87" s="156"/>
    </row>
    <row r="88" customFormat="false" ht="13.8" hidden="false" customHeight="false" outlineLevel="0" collapsed="false">
      <c r="A88" s="149"/>
      <c r="B88" s="160" t="s">
        <v>1161</v>
      </c>
      <c r="C88" s="161" t="n">
        <v>0.54</v>
      </c>
      <c r="D88" s="161" t="n">
        <v>0.83</v>
      </c>
      <c r="E88" s="161" t="n">
        <v>0.28</v>
      </c>
      <c r="F88" s="153" t="n">
        <f aca="false">C88*D88*E88</f>
        <v>0.125496</v>
      </c>
      <c r="G88" s="153"/>
      <c r="H88" s="156"/>
    </row>
    <row r="89" customFormat="false" ht="13.8" hidden="false" customHeight="false" outlineLevel="0" collapsed="false">
      <c r="A89" s="149"/>
      <c r="B89" s="160" t="s">
        <v>1162</v>
      </c>
      <c r="C89" s="161" t="n">
        <v>0.54</v>
      </c>
      <c r="D89" s="161" t="n">
        <v>4.18</v>
      </c>
      <c r="E89" s="161" t="n">
        <v>0.28</v>
      </c>
      <c r="F89" s="153" t="n">
        <f aca="false">C89*D89*E89</f>
        <v>0.632016</v>
      </c>
      <c r="G89" s="153"/>
      <c r="H89" s="156"/>
    </row>
    <row r="90" customFormat="false" ht="13.8" hidden="false" customHeight="false" outlineLevel="0" collapsed="false">
      <c r="A90" s="149"/>
      <c r="B90" s="160" t="s">
        <v>1163</v>
      </c>
      <c r="C90" s="161" t="n">
        <v>0.54</v>
      </c>
      <c r="D90" s="161" t="n">
        <v>0.89</v>
      </c>
      <c r="E90" s="161" t="n">
        <v>0.28</v>
      </c>
      <c r="F90" s="153" t="n">
        <f aca="false">C90*D90*E90</f>
        <v>0.134568</v>
      </c>
      <c r="G90" s="153"/>
      <c r="H90" s="156"/>
      <c r="I90" s="1"/>
    </row>
    <row r="91" customFormat="false" ht="13.8" hidden="false" customHeight="false" outlineLevel="0" collapsed="false">
      <c r="A91" s="149"/>
      <c r="B91" s="160" t="s">
        <v>1164</v>
      </c>
      <c r="C91" s="161" t="n">
        <v>0.54</v>
      </c>
      <c r="D91" s="161" t="n">
        <v>0.87</v>
      </c>
      <c r="E91" s="161" t="n">
        <v>0.28</v>
      </c>
      <c r="F91" s="153" t="n">
        <f aca="false">C91*D91*E91</f>
        <v>0.131544</v>
      </c>
      <c r="G91" s="153"/>
      <c r="H91" s="156"/>
    </row>
    <row r="92" customFormat="false" ht="13.8" hidden="false" customHeight="false" outlineLevel="0" collapsed="false">
      <c r="A92" s="149"/>
      <c r="B92" s="160" t="s">
        <v>1165</v>
      </c>
      <c r="C92" s="161" t="n">
        <v>0.54</v>
      </c>
      <c r="D92" s="161" t="n">
        <v>4.27</v>
      </c>
      <c r="E92" s="161" t="n">
        <v>0.28</v>
      </c>
      <c r="F92" s="153" t="n">
        <f aca="false">C92*D92*E92</f>
        <v>0.645624</v>
      </c>
      <c r="G92" s="153"/>
      <c r="H92" s="156"/>
    </row>
    <row r="93" customFormat="false" ht="13.8" hidden="false" customHeight="false" outlineLevel="0" collapsed="false">
      <c r="A93" s="149"/>
      <c r="B93" s="160" t="s">
        <v>1166</v>
      </c>
      <c r="C93" s="161" t="n">
        <v>0.54</v>
      </c>
      <c r="D93" s="161" t="n">
        <v>1.01</v>
      </c>
      <c r="E93" s="161" t="n">
        <v>0.28</v>
      </c>
      <c r="F93" s="153" t="n">
        <f aca="false">C93*D93*E93</f>
        <v>0.152712</v>
      </c>
      <c r="G93" s="153"/>
      <c r="H93" s="156"/>
      <c r="I93" s="1"/>
    </row>
    <row r="94" customFormat="false" ht="13.8" hidden="false" customHeight="false" outlineLevel="0" collapsed="false">
      <c r="A94" s="149"/>
      <c r="B94" s="160" t="s">
        <v>1167</v>
      </c>
      <c r="C94" s="161" t="n">
        <v>0.54</v>
      </c>
      <c r="D94" s="161" t="n">
        <v>3.3</v>
      </c>
      <c r="E94" s="161" t="n">
        <v>0.28</v>
      </c>
      <c r="F94" s="153" t="n">
        <f aca="false">C94*D94*E94</f>
        <v>0.49896</v>
      </c>
      <c r="G94" s="153"/>
      <c r="H94" s="156"/>
    </row>
    <row r="95" customFormat="false" ht="13.8" hidden="false" customHeight="false" outlineLevel="0" collapsed="false">
      <c r="A95" s="149"/>
      <c r="B95" s="160" t="s">
        <v>1168</v>
      </c>
      <c r="C95" s="161" t="n">
        <v>0.54</v>
      </c>
      <c r="D95" s="161" t="n">
        <v>2.1</v>
      </c>
      <c r="E95" s="161" t="n">
        <v>0.28</v>
      </c>
      <c r="F95" s="153" t="n">
        <f aca="false">C95*D95*E95</f>
        <v>0.31752</v>
      </c>
      <c r="G95" s="153"/>
      <c r="H95" s="156"/>
    </row>
    <row r="96" customFormat="false" ht="13.8" hidden="false" customHeight="false" outlineLevel="0" collapsed="false">
      <c r="A96" s="149"/>
      <c r="B96" s="160" t="s">
        <v>1169</v>
      </c>
      <c r="C96" s="161" t="n">
        <v>0.54</v>
      </c>
      <c r="D96" s="161" t="n">
        <f aca="false">0.74-0.2</f>
        <v>0.54</v>
      </c>
      <c r="E96" s="161" t="n">
        <v>0.28</v>
      </c>
      <c r="F96" s="153" t="n">
        <f aca="false">C96*D96*E96</f>
        <v>0.081648</v>
      </c>
      <c r="G96" s="153"/>
      <c r="H96" s="156"/>
    </row>
    <row r="97" customFormat="false" ht="13.8" hidden="false" customHeight="false" outlineLevel="0" collapsed="false">
      <c r="A97" s="149"/>
      <c r="B97" s="160" t="s">
        <v>1170</v>
      </c>
      <c r="C97" s="161" t="n">
        <v>0.54</v>
      </c>
      <c r="D97" s="161" t="n">
        <v>2.44</v>
      </c>
      <c r="E97" s="161" t="n">
        <v>0.28</v>
      </c>
      <c r="F97" s="153" t="n">
        <f aca="false">C97*D97*E97</f>
        <v>0.368928</v>
      </c>
      <c r="G97" s="153"/>
      <c r="H97" s="156"/>
    </row>
    <row r="98" customFormat="false" ht="13.8" hidden="false" customHeight="false" outlineLevel="0" collapsed="false">
      <c r="A98" s="149"/>
      <c r="B98" s="160" t="s">
        <v>1171</v>
      </c>
      <c r="C98" s="161" t="n">
        <v>0.54</v>
      </c>
      <c r="D98" s="161" t="n">
        <f aca="false">1.56+0.88</f>
        <v>2.44</v>
      </c>
      <c r="E98" s="161" t="n">
        <v>0.28</v>
      </c>
      <c r="F98" s="153" t="n">
        <f aca="false">C98*D98*E98</f>
        <v>0.368928</v>
      </c>
      <c r="G98" s="153"/>
      <c r="H98" s="156"/>
    </row>
    <row r="99" customFormat="false" ht="13.8" hidden="false" customHeight="false" outlineLevel="0" collapsed="false">
      <c r="A99" s="149"/>
      <c r="B99" s="160" t="s">
        <v>1172</v>
      </c>
      <c r="C99" s="161" t="n">
        <v>1</v>
      </c>
      <c r="D99" s="161" t="n">
        <v>23.44</v>
      </c>
      <c r="E99" s="161" t="n">
        <v>0.4</v>
      </c>
      <c r="F99" s="153" t="n">
        <f aca="false">C99*D99*E99</f>
        <v>9.376</v>
      </c>
      <c r="G99" s="153"/>
      <c r="H99" s="156"/>
    </row>
    <row r="100" customFormat="false" ht="13.8" hidden="false" customHeight="false" outlineLevel="0" collapsed="false">
      <c r="A100" s="149"/>
      <c r="B100" s="160" t="s">
        <v>1173</v>
      </c>
      <c r="C100" s="161" t="n">
        <v>1</v>
      </c>
      <c r="D100" s="161" t="n">
        <v>16.8</v>
      </c>
      <c r="E100" s="161" t="n">
        <v>0.4</v>
      </c>
      <c r="F100" s="153" t="n">
        <f aca="false">C100*D100*E100</f>
        <v>6.72</v>
      </c>
      <c r="G100" s="153"/>
      <c r="H100" s="156"/>
    </row>
    <row r="101" customFormat="false" ht="13.8" hidden="false" customHeight="false" outlineLevel="0" collapsed="false">
      <c r="A101" s="149"/>
      <c r="B101" s="160" t="s">
        <v>1174</v>
      </c>
      <c r="C101" s="161" t="n">
        <v>1</v>
      </c>
      <c r="D101" s="161" t="n">
        <f aca="false">1.34+2.14</f>
        <v>3.48</v>
      </c>
      <c r="E101" s="161" t="n">
        <v>0.4</v>
      </c>
      <c r="F101" s="153" t="n">
        <f aca="false">C101*D101*E101</f>
        <v>1.392</v>
      </c>
      <c r="G101" s="153"/>
      <c r="H101" s="156"/>
    </row>
    <row r="102" customFormat="false" ht="13.8" hidden="false" customHeight="false" outlineLevel="0" collapsed="false">
      <c r="A102" s="149"/>
      <c r="B102" s="160" t="s">
        <v>1175</v>
      </c>
      <c r="C102" s="161" t="n">
        <v>1.1</v>
      </c>
      <c r="D102" s="161" t="n">
        <v>27.9</v>
      </c>
      <c r="E102" s="161" t="n">
        <v>0.4</v>
      </c>
      <c r="F102" s="153" t="n">
        <f aca="false">C102*D102*E102</f>
        <v>12.276</v>
      </c>
      <c r="G102" s="153"/>
      <c r="H102" s="156"/>
    </row>
    <row r="103" customFormat="false" ht="13.8" hidden="false" customHeight="false" outlineLevel="0" collapsed="false">
      <c r="A103" s="149"/>
      <c r="B103" s="160" t="s">
        <v>1176</v>
      </c>
      <c r="C103" s="161" t="n">
        <v>1.1</v>
      </c>
      <c r="D103" s="161" t="n">
        <v>9.71</v>
      </c>
      <c r="E103" s="161" t="n">
        <v>0.4</v>
      </c>
      <c r="F103" s="153" t="n">
        <f aca="false">C103*D103*E103</f>
        <v>4.2724</v>
      </c>
      <c r="G103" s="153"/>
      <c r="H103" s="156"/>
    </row>
    <row r="104" customFormat="false" ht="13.8" hidden="false" customHeight="false" outlineLevel="0" collapsed="false">
      <c r="A104" s="149"/>
      <c r="B104" s="160" t="s">
        <v>1177</v>
      </c>
      <c r="C104" s="161" t="n">
        <v>1</v>
      </c>
      <c r="D104" s="161" t="n">
        <f aca="false">2.35+1.12+1.4+1.61</f>
        <v>6.48</v>
      </c>
      <c r="E104" s="161" t="n">
        <v>0.4</v>
      </c>
      <c r="F104" s="153" t="n">
        <f aca="false">C104*D104*E104</f>
        <v>2.592</v>
      </c>
      <c r="G104" s="153"/>
      <c r="H104" s="156"/>
    </row>
    <row r="105" customFormat="false" ht="517.9" hidden="false" customHeight="true" outlineLevel="0" collapsed="false">
      <c r="A105" s="147"/>
      <c r="B105" s="147"/>
      <c r="C105" s="147"/>
      <c r="D105" s="147"/>
      <c r="E105" s="147"/>
      <c r="F105" s="147"/>
      <c r="G105" s="147"/>
      <c r="H105" s="147"/>
    </row>
    <row r="106" customFormat="false" ht="13.8" hidden="false" customHeight="false" outlineLevel="0" collapsed="false">
      <c r="A106" s="147"/>
      <c r="B106" s="147"/>
      <c r="C106" s="147"/>
      <c r="D106" s="147"/>
      <c r="E106" s="147"/>
      <c r="F106" s="147"/>
      <c r="G106" s="147"/>
      <c r="H106" s="147"/>
    </row>
    <row r="107" customFormat="false" ht="13.8" hidden="false" customHeight="false" outlineLevel="0" collapsed="false">
      <c r="A107" s="147" t="s">
        <v>76</v>
      </c>
      <c r="B107" s="148" t="str">
        <f aca="false">VLOOKUP(A107,'MEDIÇÃO 3'!$A$9:$C$552,2,0)</f>
        <v>REATERRO E COMPACTAÇÃO</v>
      </c>
      <c r="C107" s="148"/>
      <c r="D107" s="148"/>
      <c r="E107" s="148"/>
      <c r="F107" s="148"/>
      <c r="G107" s="148"/>
      <c r="H107" s="163"/>
    </row>
    <row r="108" customFormat="false" ht="24.85" hidden="false" customHeight="true" outlineLevel="0" collapsed="false">
      <c r="A108" s="149" t="s">
        <v>86</v>
      </c>
      <c r="B108" s="148" t="str">
        <f aca="false">VLOOKUP(A108,'MEDIÇÃO 3'!$A$9:$C$552,2,0)</f>
        <v>CARGA, MANOBRA E DESCARGA DE ENTULHO EM CAMINHÃO BASCULANTE 10 M³ DESCARGA LIVRE (UNIDADE: M3)</v>
      </c>
      <c r="C108" s="148"/>
      <c r="D108" s="148"/>
      <c r="E108" s="148"/>
      <c r="F108" s="148"/>
      <c r="G108" s="148"/>
      <c r="H108" s="150" t="str">
        <f aca="false">VLOOKUP(A108,'MEDIÇÃO 3'!$A$9:$C$552,3,0)</f>
        <v>m³</v>
      </c>
    </row>
    <row r="109" customFormat="false" ht="13.8" hidden="false" customHeight="false" outlineLevel="0" collapsed="false">
      <c r="A109" s="149"/>
      <c r="B109" s="154" t="s">
        <v>1178</v>
      </c>
      <c r="C109" s="164" t="s">
        <v>1089</v>
      </c>
      <c r="D109" s="152" t="s">
        <v>1179</v>
      </c>
      <c r="E109" s="152"/>
      <c r="F109" s="164"/>
      <c r="G109" s="152" t="s">
        <v>1180</v>
      </c>
      <c r="H109" s="153" t="n">
        <f aca="false">SUM(G110)</f>
        <v>435.9945616</v>
      </c>
    </row>
    <row r="110" customFormat="false" ht="13.8" hidden="false" customHeight="false" outlineLevel="0" collapsed="false">
      <c r="A110" s="149"/>
      <c r="B110" s="151" t="s">
        <v>1181</v>
      </c>
      <c r="C110" s="164" t="n">
        <f aca="false">H11</f>
        <v>335.380432</v>
      </c>
      <c r="D110" s="152" t="n">
        <v>1.3</v>
      </c>
      <c r="E110" s="152"/>
      <c r="F110" s="164"/>
      <c r="G110" s="152" t="n">
        <f aca="false">C110*D110</f>
        <v>435.9945616</v>
      </c>
      <c r="H110" s="153"/>
    </row>
    <row r="111" customFormat="false" ht="13.8" hidden="false" customHeight="false" outlineLevel="0" collapsed="false">
      <c r="A111" s="154"/>
      <c r="B111" s="154"/>
      <c r="C111" s="154"/>
      <c r="D111" s="154"/>
      <c r="E111" s="154"/>
      <c r="F111" s="154"/>
      <c r="G111" s="154"/>
      <c r="H111" s="154"/>
    </row>
    <row r="112" customFormat="false" ht="13.8" hidden="false" customHeight="false" outlineLevel="0" collapsed="false">
      <c r="A112" s="147" t="n">
        <v>4</v>
      </c>
      <c r="B112" s="148" t="str">
        <f aca="false">VLOOKUP(A112,'MEDIÇÃO 3'!$A$9:$C$552,2,0)</f>
        <v>ESTRUTURAS</v>
      </c>
      <c r="C112" s="148"/>
      <c r="D112" s="148"/>
      <c r="E112" s="148"/>
      <c r="F112" s="148"/>
      <c r="G112" s="148"/>
      <c r="H112" s="148"/>
    </row>
    <row r="113" customFormat="false" ht="13.8" hidden="false" customHeight="false" outlineLevel="0" collapsed="false">
      <c r="A113" s="147" t="s">
        <v>89</v>
      </c>
      <c r="B113" s="148" t="str">
        <f aca="false">VLOOKUP(A113,'MEDIÇÃO 3'!$A$9:$C$552,2,0)</f>
        <v>INFRA-ESTRUTURA (FUNDAÇÃO ESTAQUEAMENTO)</v>
      </c>
      <c r="C113" s="148"/>
      <c r="D113" s="148"/>
      <c r="E113" s="148"/>
      <c r="F113" s="148"/>
      <c r="G113" s="148"/>
      <c r="H113" s="148"/>
    </row>
    <row r="114" customFormat="false" ht="13.8" hidden="false" customHeight="true" outlineLevel="0" collapsed="false">
      <c r="A114" s="149" t="s">
        <v>107</v>
      </c>
      <c r="B114" s="148" t="str">
        <f aca="false">VLOOKUP(A114,'MEDIÇÃO 3'!$A$9:$C$552,2,0)</f>
        <v>Arrasamento de estaca de concreto armado, até 30cm de lado ou diâmetro</v>
      </c>
      <c r="C114" s="148"/>
      <c r="D114" s="148"/>
      <c r="E114" s="148"/>
      <c r="F114" s="148"/>
      <c r="G114" s="148"/>
      <c r="H114" s="150" t="str">
        <f aca="false">VLOOKUP(A114,'MEDIÇÃO 3'!$A$9:$C$552,3,0)</f>
        <v>UN</v>
      </c>
    </row>
    <row r="115" customFormat="false" ht="13.8" hidden="false" customHeight="true" outlineLevel="0" collapsed="false">
      <c r="A115" s="149"/>
      <c r="B115" s="165" t="s">
        <v>1182</v>
      </c>
      <c r="C115" s="165"/>
      <c r="D115" s="165"/>
      <c r="E115" s="165"/>
      <c r="F115" s="165"/>
      <c r="G115" s="165"/>
      <c r="H115" s="153" t="n">
        <v>12</v>
      </c>
    </row>
    <row r="116" customFormat="false" ht="13.8" hidden="false" customHeight="false" outlineLevel="0" collapsed="false">
      <c r="A116" s="147" t="s">
        <v>109</v>
      </c>
      <c r="B116" s="148" t="str">
        <f aca="false">VLOOKUP(A116,'MEDIÇÃO 3'!$A$9:$C$552,2,0)</f>
        <v>INFRA-ESTRUTURA (FUNDAÇÃO)</v>
      </c>
      <c r="C116" s="148"/>
      <c r="D116" s="148"/>
      <c r="E116" s="148"/>
      <c r="F116" s="148"/>
      <c r="G116" s="148"/>
      <c r="H116" s="148"/>
    </row>
    <row r="117" customFormat="false" ht="23.85" hidden="false" customHeight="true" outlineLevel="0" collapsed="false">
      <c r="A117" s="149" t="s">
        <v>111</v>
      </c>
      <c r="B117" s="148" t="str">
        <f aca="false">VLOOKUP(A117,'MEDIÇÃO 3'!$A$9:$C$552,2,0)</f>
        <v>Fôrma de tábua de madeira de 2.5 x 30.0 cm para fundações, levando-se em conta a utilização 5 vezes (incluido o material, corte, montagem, escoramento e desforma)</v>
      </c>
      <c r="C117" s="148"/>
      <c r="D117" s="148"/>
      <c r="E117" s="148"/>
      <c r="F117" s="148"/>
      <c r="G117" s="148"/>
      <c r="H117" s="150" t="str">
        <f aca="false">VLOOKUP(A117,'MEDIÇÃO 3'!$A$9:$C$552,3,0)</f>
        <v>m²</v>
      </c>
    </row>
    <row r="118" customFormat="false" ht="13.8" hidden="false" customHeight="false" outlineLevel="0" collapsed="false">
      <c r="A118" s="149"/>
      <c r="B118" s="154" t="s">
        <v>1178</v>
      </c>
      <c r="C118" s="164" t="s">
        <v>1183</v>
      </c>
      <c r="D118" s="152" t="s">
        <v>1184</v>
      </c>
      <c r="E118" s="164" t="s">
        <v>1185</v>
      </c>
      <c r="F118" s="164"/>
      <c r="G118" s="152" t="s">
        <v>1180</v>
      </c>
      <c r="H118" s="153" t="n">
        <f aca="false">SUM(G119:G136)</f>
        <v>265.3912</v>
      </c>
    </row>
    <row r="119" customFormat="false" ht="13.8" hidden="false" customHeight="false" outlineLevel="0" collapsed="false">
      <c r="A119" s="149"/>
      <c r="B119" s="151" t="s">
        <v>1186</v>
      </c>
      <c r="C119" s="164" t="n">
        <v>2</v>
      </c>
      <c r="D119" s="152" t="n">
        <f aca="false">24</f>
        <v>24</v>
      </c>
      <c r="E119" s="152" t="n">
        <v>1.2</v>
      </c>
      <c r="F119" s="164"/>
      <c r="G119" s="152" t="n">
        <f aca="false">D119*E119*C119</f>
        <v>57.6</v>
      </c>
      <c r="H119" s="153"/>
    </row>
    <row r="120" customFormat="false" ht="13.8" hidden="false" customHeight="false" outlineLevel="0" collapsed="false">
      <c r="A120" s="149"/>
      <c r="B120" s="151" t="s">
        <v>1187</v>
      </c>
      <c r="C120" s="164" t="n">
        <v>1</v>
      </c>
      <c r="D120" s="152" t="n">
        <v>24</v>
      </c>
      <c r="E120" s="152" t="n">
        <v>0.2</v>
      </c>
      <c r="F120" s="164"/>
      <c r="G120" s="152" t="n">
        <f aca="false">D120*E120*C120</f>
        <v>4.8</v>
      </c>
      <c r="H120" s="153"/>
    </row>
    <row r="121" customFormat="false" ht="13.8" hidden="false" customHeight="false" outlineLevel="0" collapsed="false">
      <c r="A121" s="149"/>
      <c r="B121" s="151" t="s">
        <v>1188</v>
      </c>
      <c r="C121" s="164" t="n">
        <v>1</v>
      </c>
      <c r="D121" s="152" t="n">
        <f aca="false">24-0.6*7</f>
        <v>19.8</v>
      </c>
      <c r="E121" s="152" t="n">
        <v>0.2</v>
      </c>
      <c r="F121" s="164"/>
      <c r="G121" s="152" t="n">
        <f aca="false">D121*E121*C121</f>
        <v>3.96</v>
      </c>
      <c r="H121" s="153"/>
    </row>
    <row r="122" customFormat="false" ht="13.8" hidden="false" customHeight="false" outlineLevel="0" collapsed="false">
      <c r="A122" s="149"/>
      <c r="B122" s="151" t="s">
        <v>1189</v>
      </c>
      <c r="C122" s="164" t="n">
        <v>2</v>
      </c>
      <c r="D122" s="152" t="n">
        <v>34</v>
      </c>
      <c r="E122" s="152" t="n">
        <v>1.2</v>
      </c>
      <c r="F122" s="164"/>
      <c r="G122" s="152" t="n">
        <f aca="false">D122*E122*C122</f>
        <v>81.6</v>
      </c>
      <c r="H122" s="153"/>
    </row>
    <row r="123" customFormat="false" ht="13.8" hidden="false" customHeight="false" outlineLevel="0" collapsed="false">
      <c r="A123" s="149"/>
      <c r="B123" s="151" t="s">
        <v>1190</v>
      </c>
      <c r="C123" s="164" t="n">
        <v>1</v>
      </c>
      <c r="D123" s="152" t="n">
        <v>34</v>
      </c>
      <c r="E123" s="152" t="n">
        <v>0.2</v>
      </c>
      <c r="F123" s="164"/>
      <c r="G123" s="152" t="n">
        <f aca="false">D123*E123*C123</f>
        <v>6.8</v>
      </c>
      <c r="H123" s="153"/>
    </row>
    <row r="124" customFormat="false" ht="13.8" hidden="false" customHeight="false" outlineLevel="0" collapsed="false">
      <c r="A124" s="149"/>
      <c r="B124" s="151" t="s">
        <v>1190</v>
      </c>
      <c r="C124" s="164" t="n">
        <v>1</v>
      </c>
      <c r="D124" s="152" t="n">
        <f aca="false">34-0.6*6</f>
        <v>30.4</v>
      </c>
      <c r="E124" s="152" t="n">
        <v>0.2</v>
      </c>
      <c r="F124" s="164"/>
      <c r="G124" s="152" t="n">
        <f aca="false">D124*E124*C124</f>
        <v>6.08</v>
      </c>
      <c r="H124" s="153"/>
    </row>
    <row r="125" customFormat="false" ht="32.8" hidden="false" customHeight="false" outlineLevel="0" collapsed="false">
      <c r="A125" s="149"/>
      <c r="B125" s="166" t="s">
        <v>1191</v>
      </c>
      <c r="C125" s="164" t="n">
        <v>18</v>
      </c>
      <c r="D125" s="152" t="n">
        <f aca="false">4*0.6*0.6+0.2*0.2*2+0.6*0.2</f>
        <v>1.64</v>
      </c>
      <c r="E125" s="152"/>
      <c r="F125" s="164"/>
      <c r="G125" s="152" t="n">
        <f aca="false">C125*D125</f>
        <v>29.52</v>
      </c>
      <c r="H125" s="153"/>
    </row>
    <row r="126" customFormat="false" ht="13.8" hidden="false" customHeight="false" outlineLevel="0" collapsed="false">
      <c r="A126" s="149"/>
      <c r="B126" s="166" t="s">
        <v>1192</v>
      </c>
      <c r="C126" s="164" t="n">
        <v>2</v>
      </c>
      <c r="D126" s="152" t="n">
        <f aca="false">0.6*4</f>
        <v>2.4</v>
      </c>
      <c r="E126" s="152" t="n">
        <v>0.8</v>
      </c>
      <c r="F126" s="164"/>
      <c r="G126" s="152" t="n">
        <f aca="false">D126*E126*C126</f>
        <v>3.84</v>
      </c>
      <c r="H126" s="153"/>
    </row>
    <row r="127" customFormat="false" ht="13.8" hidden="false" customHeight="false" outlineLevel="0" collapsed="false">
      <c r="A127" s="149"/>
      <c r="B127" s="151" t="s">
        <v>1193</v>
      </c>
      <c r="C127" s="164" t="n">
        <v>3</v>
      </c>
      <c r="D127" s="152" t="n">
        <f aca="false">1.4+1.4+0.6+0.6</f>
        <v>4</v>
      </c>
      <c r="E127" s="152" t="n">
        <v>0.8</v>
      </c>
      <c r="F127" s="164"/>
      <c r="G127" s="152" t="n">
        <f aca="false">D127*E127*C127</f>
        <v>9.6</v>
      </c>
      <c r="H127" s="153"/>
    </row>
    <row r="128" customFormat="false" ht="13.8" hidden="false" customHeight="false" outlineLevel="0" collapsed="false">
      <c r="A128" s="149"/>
      <c r="B128" s="151" t="s">
        <v>1194</v>
      </c>
      <c r="C128" s="164" t="n">
        <v>4</v>
      </c>
      <c r="D128" s="152" t="n">
        <f aca="false">1.43+1.43+0.63+0.63</f>
        <v>4.12</v>
      </c>
      <c r="E128" s="152" t="n">
        <v>0.8</v>
      </c>
      <c r="F128" s="164"/>
      <c r="G128" s="152" t="n">
        <f aca="false">D128*E128*C128</f>
        <v>13.184</v>
      </c>
      <c r="H128" s="153"/>
    </row>
    <row r="129" customFormat="false" ht="13.8" hidden="false" customHeight="false" outlineLevel="0" collapsed="false">
      <c r="A129" s="149"/>
      <c r="B129" s="151" t="s">
        <v>1195</v>
      </c>
      <c r="C129" s="164" t="n">
        <v>2</v>
      </c>
      <c r="D129" s="152" t="n">
        <f aca="false">1.161+1.161+0.363+0.364+0.364+1.164</f>
        <v>4.577</v>
      </c>
      <c r="E129" s="152" t="n">
        <v>0.8</v>
      </c>
      <c r="F129" s="164"/>
      <c r="G129" s="152" t="n">
        <f aca="false">D129*E129*C129</f>
        <v>7.3232</v>
      </c>
      <c r="H129" s="153"/>
    </row>
    <row r="130" customFormat="false" ht="13.8" hidden="false" customHeight="false" outlineLevel="0" collapsed="false">
      <c r="A130" s="149"/>
      <c r="B130" s="151" t="s">
        <v>1196</v>
      </c>
      <c r="C130" s="164" t="n">
        <v>2</v>
      </c>
      <c r="D130" s="152" t="n">
        <f aca="false">1.43+1.43+2.03+2.03</f>
        <v>6.92</v>
      </c>
      <c r="E130" s="152" t="n">
        <v>1.1</v>
      </c>
      <c r="F130" s="164"/>
      <c r="G130" s="152" t="n">
        <f aca="false">D130*E130*C130</f>
        <v>15.224</v>
      </c>
      <c r="H130" s="153"/>
    </row>
    <row r="131" customFormat="false" ht="13.8" hidden="false" customHeight="false" outlineLevel="0" collapsed="false">
      <c r="A131" s="149"/>
      <c r="B131" s="151" t="s">
        <v>1197</v>
      </c>
      <c r="C131" s="164" t="n">
        <v>3</v>
      </c>
      <c r="D131" s="152" t="n">
        <f aca="false">1.43*4</f>
        <v>5.72</v>
      </c>
      <c r="E131" s="152" t="n">
        <v>0.9</v>
      </c>
      <c r="F131" s="164"/>
      <c r="G131" s="152" t="n">
        <f aca="false">D131*E131*C131</f>
        <v>15.444</v>
      </c>
      <c r="H131" s="153"/>
    </row>
    <row r="132" customFormat="false" ht="13.8" hidden="false" customHeight="false" outlineLevel="0" collapsed="false">
      <c r="A132" s="149"/>
      <c r="B132" s="151" t="s">
        <v>1198</v>
      </c>
      <c r="C132" s="164" t="n">
        <v>3</v>
      </c>
      <c r="D132" s="152" t="n">
        <f aca="false">0.5+0.3+0.3</f>
        <v>1.1</v>
      </c>
      <c r="E132" s="152" t="n">
        <v>1.2</v>
      </c>
      <c r="F132" s="164"/>
      <c r="G132" s="152" t="n">
        <f aca="false">D132*E132*C132</f>
        <v>3.96</v>
      </c>
      <c r="H132" s="153"/>
    </row>
    <row r="133" customFormat="false" ht="13.8" hidden="false" customHeight="false" outlineLevel="0" collapsed="false">
      <c r="A133" s="149"/>
      <c r="B133" s="151" t="s">
        <v>1199</v>
      </c>
      <c r="C133" s="164"/>
      <c r="D133" s="152"/>
      <c r="E133" s="152"/>
      <c r="F133" s="164"/>
      <c r="G133" s="152"/>
      <c r="H133" s="153"/>
    </row>
    <row r="134" customFormat="false" ht="13.8" hidden="false" customHeight="false" outlineLevel="0" collapsed="false">
      <c r="A134" s="149"/>
      <c r="B134" s="151" t="s">
        <v>1200</v>
      </c>
      <c r="C134" s="164" t="n">
        <v>1</v>
      </c>
      <c r="D134" s="152" t="n">
        <v>1.94</v>
      </c>
      <c r="E134" s="152" t="n">
        <v>1.2</v>
      </c>
      <c r="F134" s="164"/>
      <c r="G134" s="152" t="n">
        <f aca="false">D134*E134*C134</f>
        <v>2.328</v>
      </c>
      <c r="H134" s="153"/>
    </row>
    <row r="135" customFormat="false" ht="13.8" hidden="false" customHeight="false" outlineLevel="0" collapsed="false">
      <c r="A135" s="149"/>
      <c r="B135" s="151" t="s">
        <v>1201</v>
      </c>
      <c r="C135" s="164" t="n">
        <v>1</v>
      </c>
      <c r="D135" s="152" t="n">
        <v>1.64</v>
      </c>
      <c r="E135" s="152" t="n">
        <v>1.2</v>
      </c>
      <c r="F135" s="164"/>
      <c r="G135" s="152" t="n">
        <f aca="false">D135*E135*C135</f>
        <v>1.968</v>
      </c>
      <c r="H135" s="153"/>
    </row>
    <row r="136" customFormat="false" ht="13.8" hidden="false" customHeight="false" outlineLevel="0" collapsed="false">
      <c r="A136" s="149"/>
      <c r="B136" s="151" t="s">
        <v>1202</v>
      </c>
      <c r="C136" s="164" t="n">
        <v>1</v>
      </c>
      <c r="D136" s="152" t="n">
        <v>1.8</v>
      </c>
      <c r="E136" s="152" t="n">
        <v>1.2</v>
      </c>
      <c r="F136" s="164"/>
      <c r="G136" s="152" t="n">
        <f aca="false">D136*E136*C136</f>
        <v>2.16</v>
      </c>
      <c r="H136" s="153"/>
    </row>
    <row r="137" customFormat="false" ht="13.8" hidden="false" customHeight="true" outlineLevel="0" collapsed="false">
      <c r="A137" s="149" t="s">
        <v>113</v>
      </c>
      <c r="B137" s="148" t="str">
        <f aca="false">VLOOKUP(A137,'MEDIÇÃO 3'!$A$9:$C$552,2,0)</f>
        <v>Fornecimento, preparo e aplicação de concreto Fck = 30 MPa (com brita 1 e 2) - (5% de perdas já incluído no custo)</v>
      </c>
      <c r="C137" s="148"/>
      <c r="D137" s="148"/>
      <c r="E137" s="148"/>
      <c r="F137" s="148"/>
      <c r="G137" s="148"/>
      <c r="H137" s="150" t="str">
        <f aca="false">VLOOKUP(A137,'MEDIÇÃO 3'!$A$9:$C$552,3,0)</f>
        <v>m³</v>
      </c>
    </row>
    <row r="138" customFormat="false" ht="13.8" hidden="false" customHeight="false" outlineLevel="0" collapsed="false">
      <c r="A138" s="149"/>
      <c r="B138" s="154" t="s">
        <v>1178</v>
      </c>
      <c r="C138" s="164" t="s">
        <v>1183</v>
      </c>
      <c r="D138" s="152" t="s">
        <v>1203</v>
      </c>
      <c r="E138" s="164" t="s">
        <v>1185</v>
      </c>
      <c r="F138" s="167" t="s">
        <v>1204</v>
      </c>
      <c r="G138" s="152" t="s">
        <v>1180</v>
      </c>
      <c r="H138" s="153" t="n">
        <f aca="false">SUM(G139:G150)</f>
        <v>44.51049</v>
      </c>
    </row>
    <row r="139" customFormat="false" ht="13.8" hidden="false" customHeight="false" outlineLevel="0" collapsed="false">
      <c r="A139" s="149"/>
      <c r="B139" s="151" t="s">
        <v>1205</v>
      </c>
      <c r="C139" s="164" t="n">
        <v>1</v>
      </c>
      <c r="D139" s="152" t="n">
        <f aca="false">24</f>
        <v>24</v>
      </c>
      <c r="E139" s="152" t="n">
        <v>0.2</v>
      </c>
      <c r="F139" s="167" t="n">
        <v>0.6</v>
      </c>
      <c r="G139" s="152" t="n">
        <f aca="false">D139*E139*C139*F139</f>
        <v>2.88</v>
      </c>
      <c r="H139" s="153"/>
    </row>
    <row r="140" customFormat="false" ht="13.8" hidden="false" customHeight="false" outlineLevel="0" collapsed="false">
      <c r="A140" s="149"/>
      <c r="B140" s="151" t="s">
        <v>1206</v>
      </c>
      <c r="C140" s="164" t="n">
        <v>1</v>
      </c>
      <c r="D140" s="152" t="n">
        <v>24</v>
      </c>
      <c r="E140" s="152" t="n">
        <v>1.2</v>
      </c>
      <c r="F140" s="167" t="n">
        <v>0.2</v>
      </c>
      <c r="G140" s="152" t="n">
        <f aca="false">D140*E140*C140*F140</f>
        <v>5.76</v>
      </c>
      <c r="H140" s="153"/>
    </row>
    <row r="141" customFormat="false" ht="13.8" hidden="false" customHeight="false" outlineLevel="0" collapsed="false">
      <c r="A141" s="149"/>
      <c r="B141" s="151" t="s">
        <v>1207</v>
      </c>
      <c r="C141" s="164" t="n">
        <v>1</v>
      </c>
      <c r="D141" s="152" t="n">
        <v>34</v>
      </c>
      <c r="E141" s="152" t="n">
        <v>0.2</v>
      </c>
      <c r="F141" s="167" t="n">
        <v>0.7</v>
      </c>
      <c r="G141" s="152" t="n">
        <f aca="false">D141*E141*C141*F141</f>
        <v>4.76</v>
      </c>
      <c r="H141" s="153"/>
    </row>
    <row r="142" customFormat="false" ht="13.8" hidden="false" customHeight="false" outlineLevel="0" collapsed="false">
      <c r="A142" s="149"/>
      <c r="B142" s="151" t="s">
        <v>1208</v>
      </c>
      <c r="C142" s="164" t="n">
        <v>1</v>
      </c>
      <c r="D142" s="152" t="n">
        <v>34</v>
      </c>
      <c r="E142" s="152" t="n">
        <v>1.2</v>
      </c>
      <c r="F142" s="167" t="n">
        <v>0.2</v>
      </c>
      <c r="G142" s="152" t="n">
        <f aca="false">D142*E142*C142*F142</f>
        <v>8.16</v>
      </c>
      <c r="H142" s="153"/>
    </row>
    <row r="143" customFormat="false" ht="32.8" hidden="false" customHeight="false" outlineLevel="0" collapsed="false">
      <c r="A143" s="149"/>
      <c r="B143" s="168" t="s">
        <v>1209</v>
      </c>
      <c r="C143" s="164" t="n">
        <v>14</v>
      </c>
      <c r="D143" s="169" t="n">
        <f aca="false">0.6*0.6*0.6+0.6*0.2*0.2</f>
        <v>0.24</v>
      </c>
      <c r="E143" s="169"/>
      <c r="F143" s="169"/>
      <c r="G143" s="152" t="n">
        <f aca="false">C143*D143</f>
        <v>3.36</v>
      </c>
      <c r="H143" s="153"/>
    </row>
    <row r="144" customFormat="false" ht="13.8" hidden="false" customHeight="false" outlineLevel="0" collapsed="false">
      <c r="A144" s="149"/>
      <c r="B144" s="166" t="s">
        <v>1210</v>
      </c>
      <c r="C144" s="164" t="n">
        <v>2</v>
      </c>
      <c r="D144" s="169" t="n">
        <v>0.6</v>
      </c>
      <c r="E144" s="169" t="n">
        <v>0.8</v>
      </c>
      <c r="F144" s="167" t="n">
        <v>0.6</v>
      </c>
      <c r="G144" s="152" t="n">
        <f aca="false">D144*E144*C144*F144</f>
        <v>0.576</v>
      </c>
      <c r="H144" s="153"/>
    </row>
    <row r="145" customFormat="false" ht="13.8" hidden="false" customHeight="false" outlineLevel="0" collapsed="false">
      <c r="A145" s="149"/>
      <c r="B145" s="151" t="s">
        <v>1193</v>
      </c>
      <c r="C145" s="164" t="n">
        <v>3</v>
      </c>
      <c r="D145" s="169" t="n">
        <v>1.4</v>
      </c>
      <c r="E145" s="169" t="n">
        <v>0.8</v>
      </c>
      <c r="F145" s="167" t="n">
        <v>0.6</v>
      </c>
      <c r="G145" s="152" t="n">
        <f aca="false">D145*E145*C145*F145</f>
        <v>2.016</v>
      </c>
      <c r="H145" s="153"/>
    </row>
    <row r="146" customFormat="false" ht="13.8" hidden="false" customHeight="false" outlineLevel="0" collapsed="false">
      <c r="A146" s="149"/>
      <c r="B146" s="151" t="s">
        <v>1194</v>
      </c>
      <c r="C146" s="164" t="n">
        <v>4</v>
      </c>
      <c r="D146" s="169" t="n">
        <v>1.43</v>
      </c>
      <c r="E146" s="169" t="n">
        <v>0.8</v>
      </c>
      <c r="F146" s="167" t="n">
        <v>0.63</v>
      </c>
      <c r="G146" s="152" t="n">
        <f aca="false">D146*E146*C146*F146</f>
        <v>2.88288</v>
      </c>
      <c r="H146" s="153"/>
    </row>
    <row r="147" customFormat="false" ht="13.8" hidden="false" customHeight="false" outlineLevel="0" collapsed="false">
      <c r="A147" s="149"/>
      <c r="B147" s="151" t="s">
        <v>1196</v>
      </c>
      <c r="C147" s="164" t="n">
        <v>2</v>
      </c>
      <c r="D147" s="169" t="n">
        <v>2.03</v>
      </c>
      <c r="E147" s="169" t="n">
        <v>1.1</v>
      </c>
      <c r="F147" s="167" t="n">
        <v>1.43</v>
      </c>
      <c r="G147" s="152" t="n">
        <f aca="false">D147*E147*C147*F147</f>
        <v>6.38638</v>
      </c>
      <c r="H147" s="153"/>
    </row>
    <row r="148" customFormat="false" ht="13.8" hidden="false" customHeight="false" outlineLevel="0" collapsed="false">
      <c r="A148" s="149"/>
      <c r="B148" s="151" t="s">
        <v>1197</v>
      </c>
      <c r="C148" s="164" t="n">
        <v>3</v>
      </c>
      <c r="D148" s="169" t="n">
        <v>1.43</v>
      </c>
      <c r="E148" s="169" t="n">
        <v>0.9</v>
      </c>
      <c r="F148" s="167" t="n">
        <v>1.43</v>
      </c>
      <c r="G148" s="152" t="n">
        <f aca="false">D148*E148*C148*F148</f>
        <v>5.52123</v>
      </c>
      <c r="H148" s="153"/>
    </row>
    <row r="149" customFormat="false" ht="13.8" hidden="false" customHeight="false" outlineLevel="0" collapsed="false">
      <c r="A149" s="149"/>
      <c r="B149" s="151"/>
      <c r="C149" s="164"/>
      <c r="D149" s="169" t="s">
        <v>1211</v>
      </c>
      <c r="E149" s="164" t="s">
        <v>1185</v>
      </c>
      <c r="F149" s="167"/>
      <c r="G149" s="152"/>
      <c r="H149" s="153"/>
    </row>
    <row r="150" customFormat="false" ht="13.8" hidden="false" customHeight="false" outlineLevel="0" collapsed="false">
      <c r="A150" s="149"/>
      <c r="B150" s="151" t="s">
        <v>1195</v>
      </c>
      <c r="C150" s="164" t="n">
        <v>2</v>
      </c>
      <c r="D150" s="169" t="n">
        <v>1.38</v>
      </c>
      <c r="E150" s="169" t="n">
        <v>0.8</v>
      </c>
      <c r="F150" s="167"/>
      <c r="G150" s="152" t="n">
        <f aca="false">D150*E150*C150</f>
        <v>2.208</v>
      </c>
      <c r="H150" s="153"/>
    </row>
    <row r="151" customFormat="false" ht="23.85" hidden="false" customHeight="false" outlineLevel="0" collapsed="false">
      <c r="A151" s="149" t="s">
        <v>115</v>
      </c>
      <c r="B151" s="148" t="str">
        <f aca="false">VLOOKUP(A151,'MEDIÇÃO 3'!$A$9:$C$552,2,0)</f>
        <v>Fornecimento, preparo e aplicação de concreto magro com consumo mínimo de cimento de 250 kg/m3 (brita 1 e 2) - (5% de perdas já incluído no custo)</v>
      </c>
      <c r="C151" s="148"/>
      <c r="D151" s="148"/>
      <c r="E151" s="148"/>
      <c r="F151" s="148"/>
      <c r="G151" s="148"/>
      <c r="H151" s="150" t="str">
        <f aca="false">VLOOKUP(A151,'MEDIÇÃO 3'!$A$9:$C$552,3,0)</f>
        <v>m³</v>
      </c>
    </row>
    <row r="152" customFormat="false" ht="13.8" hidden="false" customHeight="false" outlineLevel="0" collapsed="false">
      <c r="A152" s="170"/>
      <c r="B152" s="154" t="s">
        <v>1178</v>
      </c>
      <c r="C152" s="164" t="s">
        <v>1183</v>
      </c>
      <c r="D152" s="152" t="s">
        <v>1203</v>
      </c>
      <c r="E152" s="164" t="s">
        <v>1185</v>
      </c>
      <c r="F152" s="167" t="s">
        <v>1204</v>
      </c>
      <c r="G152" s="152" t="s">
        <v>1180</v>
      </c>
      <c r="H152" s="153" t="n">
        <f aca="false">SUM(G153:G181)</f>
        <v>3.546095</v>
      </c>
    </row>
    <row r="153" customFormat="false" ht="13.8" hidden="false" customHeight="false" outlineLevel="0" collapsed="false">
      <c r="A153" s="170"/>
      <c r="B153" s="151" t="s">
        <v>1212</v>
      </c>
      <c r="C153" s="164" t="n">
        <v>1</v>
      </c>
      <c r="D153" s="152" t="n">
        <f aca="false">24</f>
        <v>24</v>
      </c>
      <c r="E153" s="152" t="n">
        <v>0.05</v>
      </c>
      <c r="F153" s="167" t="n">
        <v>0.6</v>
      </c>
      <c r="G153" s="152" t="n">
        <f aca="false">D153*E153*C153*F153</f>
        <v>0.72</v>
      </c>
      <c r="H153" s="153"/>
    </row>
    <row r="154" customFormat="false" ht="13.8" hidden="false" customHeight="false" outlineLevel="0" collapsed="false">
      <c r="A154" s="170"/>
      <c r="B154" s="151" t="s">
        <v>1189</v>
      </c>
      <c r="C154" s="164" t="n">
        <v>1</v>
      </c>
      <c r="D154" s="152" t="n">
        <v>34</v>
      </c>
      <c r="E154" s="152" t="n">
        <v>0.05</v>
      </c>
      <c r="F154" s="167" t="n">
        <v>0.7</v>
      </c>
      <c r="G154" s="152" t="n">
        <f aca="false">D154*E154*C154*F154</f>
        <v>1.19</v>
      </c>
      <c r="H154" s="153"/>
    </row>
    <row r="155" customFormat="false" ht="32.8" hidden="false" customHeight="false" outlineLevel="0" collapsed="false">
      <c r="A155" s="170"/>
      <c r="B155" s="166" t="s">
        <v>1213</v>
      </c>
      <c r="C155" s="164" t="n">
        <v>18</v>
      </c>
      <c r="D155" s="152" t="n">
        <v>0.6</v>
      </c>
      <c r="E155" s="152" t="n">
        <v>0.05</v>
      </c>
      <c r="F155" s="167" t="n">
        <v>0.4</v>
      </c>
      <c r="G155" s="152" t="n">
        <f aca="false">-D155*E155*C155*F155</f>
        <v>-0.216</v>
      </c>
      <c r="H155" s="153"/>
    </row>
    <row r="156" customFormat="false" ht="22.35" hidden="false" customHeight="false" outlineLevel="0" collapsed="false">
      <c r="A156" s="170"/>
      <c r="B156" s="166" t="s">
        <v>1214</v>
      </c>
      <c r="C156" s="164" t="n">
        <v>22</v>
      </c>
      <c r="D156" s="169" t="n">
        <v>0.6</v>
      </c>
      <c r="E156" s="169" t="n">
        <v>0.05</v>
      </c>
      <c r="F156" s="167" t="n">
        <v>0.6</v>
      </c>
      <c r="G156" s="152" t="n">
        <f aca="false">D156*E156*C156*F156</f>
        <v>0.396</v>
      </c>
      <c r="H156" s="153"/>
    </row>
    <row r="157" customFormat="false" ht="13.8" hidden="false" customHeight="false" outlineLevel="0" collapsed="false">
      <c r="A157" s="170"/>
      <c r="B157" s="151" t="s">
        <v>1193</v>
      </c>
      <c r="C157" s="164" t="n">
        <v>3</v>
      </c>
      <c r="D157" s="169" t="n">
        <v>1.4</v>
      </c>
      <c r="E157" s="169" t="n">
        <v>0.05</v>
      </c>
      <c r="F157" s="167" t="n">
        <v>0.6</v>
      </c>
      <c r="G157" s="152" t="n">
        <f aca="false">D157*E157*C157*F157</f>
        <v>0.126</v>
      </c>
      <c r="H157" s="153"/>
    </row>
    <row r="158" customFormat="false" ht="13.8" hidden="false" customHeight="false" outlineLevel="0" collapsed="false">
      <c r="A158" s="170"/>
      <c r="B158" s="151" t="s">
        <v>1194</v>
      </c>
      <c r="C158" s="164" t="n">
        <v>4</v>
      </c>
      <c r="D158" s="169" t="n">
        <v>1.43</v>
      </c>
      <c r="E158" s="169" t="n">
        <v>0.05</v>
      </c>
      <c r="F158" s="167" t="n">
        <v>0.63</v>
      </c>
      <c r="G158" s="152" t="n">
        <f aca="false">D158*E158*C158*F158</f>
        <v>0.18018</v>
      </c>
      <c r="H158" s="153"/>
    </row>
    <row r="159" customFormat="false" ht="13.8" hidden="false" customHeight="false" outlineLevel="0" collapsed="false">
      <c r="A159" s="170"/>
      <c r="B159" s="151" t="s">
        <v>1215</v>
      </c>
      <c r="C159" s="164" t="n">
        <v>2</v>
      </c>
      <c r="D159" s="169" t="n">
        <v>2.03</v>
      </c>
      <c r="E159" s="169" t="n">
        <v>0.05</v>
      </c>
      <c r="F159" s="167" t="n">
        <v>1.43</v>
      </c>
      <c r="G159" s="152" t="n">
        <f aca="false">D159*E159*C159*F159</f>
        <v>0.29029</v>
      </c>
      <c r="H159" s="153"/>
    </row>
    <row r="160" customFormat="false" ht="13.8" hidden="false" customHeight="false" outlineLevel="0" collapsed="false">
      <c r="A160" s="170"/>
      <c r="B160" s="151" t="s">
        <v>1197</v>
      </c>
      <c r="C160" s="164" t="n">
        <v>3</v>
      </c>
      <c r="D160" s="169" t="n">
        <v>1.43</v>
      </c>
      <c r="E160" s="169" t="n">
        <v>0.05</v>
      </c>
      <c r="F160" s="167" t="n">
        <v>1.43</v>
      </c>
      <c r="G160" s="152" t="n">
        <f aca="false">D160*E160*C160*F160</f>
        <v>0.306735</v>
      </c>
      <c r="H160" s="153"/>
    </row>
    <row r="161" customFormat="false" ht="13.8" hidden="false" customHeight="false" outlineLevel="0" collapsed="false">
      <c r="A161" s="170"/>
      <c r="B161" s="151"/>
      <c r="C161" s="164"/>
      <c r="D161" s="169"/>
      <c r="E161" s="164"/>
      <c r="F161" s="167"/>
      <c r="G161" s="152"/>
      <c r="H161" s="153"/>
    </row>
    <row r="162" customFormat="false" ht="13.8" hidden="false" customHeight="false" outlineLevel="0" collapsed="false">
      <c r="A162" s="170"/>
      <c r="B162" s="151" t="s">
        <v>1195</v>
      </c>
      <c r="C162" s="164" t="n">
        <v>2</v>
      </c>
      <c r="D162" s="169" t="n">
        <v>1.38</v>
      </c>
      <c r="E162" s="169" t="n">
        <v>0.05</v>
      </c>
      <c r="F162" s="167"/>
      <c r="G162" s="152" t="n">
        <f aca="false">D162*E162*C162</f>
        <v>0.138</v>
      </c>
      <c r="H162" s="153"/>
    </row>
    <row r="163" customFormat="false" ht="13.8" hidden="false" customHeight="false" outlineLevel="0" collapsed="false">
      <c r="A163" s="170"/>
      <c r="B163" s="151" t="s">
        <v>1216</v>
      </c>
      <c r="C163" s="164" t="s">
        <v>1183</v>
      </c>
      <c r="D163" s="152" t="s">
        <v>1203</v>
      </c>
      <c r="E163" s="164" t="s">
        <v>1185</v>
      </c>
      <c r="F163" s="167" t="s">
        <v>1204</v>
      </c>
      <c r="G163" s="152"/>
      <c r="H163" s="153"/>
    </row>
    <row r="164" customFormat="false" ht="13.8" hidden="false" customHeight="false" outlineLevel="0" collapsed="false">
      <c r="A164" s="170"/>
      <c r="B164" s="151" t="s">
        <v>1217</v>
      </c>
      <c r="C164" s="164" t="n">
        <v>1</v>
      </c>
      <c r="D164" s="152" t="n">
        <v>1.94</v>
      </c>
      <c r="E164" s="152" t="n">
        <v>0.05</v>
      </c>
      <c r="F164" s="164" t="n">
        <v>0.14</v>
      </c>
      <c r="G164" s="152" t="n">
        <f aca="false">D164*E164*C164*F164</f>
        <v>0.01358</v>
      </c>
      <c r="H164" s="153"/>
    </row>
    <row r="165" customFormat="false" ht="13.8" hidden="false" customHeight="false" outlineLevel="0" collapsed="false">
      <c r="A165" s="170"/>
      <c r="B165" s="151" t="s">
        <v>1217</v>
      </c>
      <c r="C165" s="164" t="n">
        <v>1</v>
      </c>
      <c r="D165" s="152" t="n">
        <v>0.79</v>
      </c>
      <c r="E165" s="152" t="n">
        <v>0.05</v>
      </c>
      <c r="F165" s="164" t="n">
        <v>0.14</v>
      </c>
      <c r="G165" s="152" t="n">
        <f aca="false">D165*E165*C165*F165</f>
        <v>0.00553</v>
      </c>
      <c r="H165" s="153"/>
    </row>
    <row r="166" customFormat="false" ht="13.8" hidden="false" customHeight="false" outlineLevel="0" collapsed="false">
      <c r="A166" s="170"/>
      <c r="B166" s="151" t="s">
        <v>1169</v>
      </c>
      <c r="C166" s="164" t="n">
        <v>1</v>
      </c>
      <c r="D166" s="152" t="n">
        <v>1.64</v>
      </c>
      <c r="E166" s="152" t="n">
        <v>0.05</v>
      </c>
      <c r="F166" s="164" t="n">
        <v>0.14</v>
      </c>
      <c r="G166" s="152" t="n">
        <f aca="false">D166*E166*C166*F166</f>
        <v>0.01148</v>
      </c>
      <c r="H166" s="153"/>
    </row>
    <row r="167" customFormat="false" ht="13.8" hidden="false" customHeight="false" outlineLevel="0" collapsed="false">
      <c r="A167" s="170"/>
      <c r="B167" s="151" t="s">
        <v>1169</v>
      </c>
      <c r="C167" s="164" t="n">
        <v>1</v>
      </c>
      <c r="D167" s="152" t="n">
        <v>1.035</v>
      </c>
      <c r="E167" s="152" t="n">
        <v>0.05</v>
      </c>
      <c r="F167" s="164" t="n">
        <v>0.14</v>
      </c>
      <c r="G167" s="152" t="n">
        <f aca="false">D167*E167*C167*F167</f>
        <v>0.007245</v>
      </c>
      <c r="H167" s="153"/>
    </row>
    <row r="168" customFormat="false" ht="13.8" hidden="false" customHeight="false" outlineLevel="0" collapsed="false">
      <c r="A168" s="170"/>
      <c r="B168" s="151" t="s">
        <v>1218</v>
      </c>
      <c r="C168" s="164" t="n">
        <v>1</v>
      </c>
      <c r="D168" s="152" t="n">
        <v>1.8</v>
      </c>
      <c r="E168" s="152" t="n">
        <v>0.05</v>
      </c>
      <c r="F168" s="164" t="n">
        <v>0.14</v>
      </c>
      <c r="G168" s="152" t="n">
        <f aca="false">D168*E168*C168*F168</f>
        <v>0.0126</v>
      </c>
      <c r="H168" s="153"/>
    </row>
    <row r="169" customFormat="false" ht="13.8" hidden="false" customHeight="false" outlineLevel="0" collapsed="false">
      <c r="A169" s="170"/>
      <c r="B169" s="151" t="s">
        <v>1167</v>
      </c>
      <c r="C169" s="164" t="n">
        <v>1</v>
      </c>
      <c r="D169" s="152" t="n">
        <v>3.7</v>
      </c>
      <c r="E169" s="152" t="n">
        <v>0.05</v>
      </c>
      <c r="F169" s="164" t="n">
        <v>0.14</v>
      </c>
      <c r="G169" s="152" t="n">
        <f aca="false">D169*E169*C169*F169</f>
        <v>0.0259</v>
      </c>
      <c r="H169" s="153"/>
    </row>
    <row r="170" customFormat="false" ht="13.8" hidden="false" customHeight="false" outlineLevel="0" collapsed="false">
      <c r="A170" s="170"/>
      <c r="B170" s="151" t="s">
        <v>1168</v>
      </c>
      <c r="C170" s="164" t="n">
        <v>1</v>
      </c>
      <c r="D170" s="152" t="n">
        <v>3.67</v>
      </c>
      <c r="E170" s="152" t="n">
        <v>0.05</v>
      </c>
      <c r="F170" s="164" t="n">
        <v>0.14</v>
      </c>
      <c r="G170" s="152" t="n">
        <f aca="false">D170*E170*C170*F170</f>
        <v>0.02569</v>
      </c>
      <c r="H170" s="153"/>
    </row>
    <row r="171" customFormat="false" ht="13.8" hidden="false" customHeight="false" outlineLevel="0" collapsed="false">
      <c r="A171" s="170"/>
      <c r="B171" s="151" t="s">
        <v>1170</v>
      </c>
      <c r="C171" s="164" t="n">
        <v>1</v>
      </c>
      <c r="D171" s="152" t="n">
        <f aca="false">2.64+1.805</f>
        <v>4.445</v>
      </c>
      <c r="E171" s="152" t="n">
        <v>0.05</v>
      </c>
      <c r="F171" s="164" t="n">
        <v>0.14</v>
      </c>
      <c r="G171" s="152" t="n">
        <f aca="false">D171*E171*C171*F171</f>
        <v>0.031115</v>
      </c>
      <c r="H171" s="153"/>
    </row>
    <row r="172" customFormat="false" ht="13.8" hidden="false" customHeight="false" outlineLevel="0" collapsed="false">
      <c r="A172" s="170"/>
      <c r="B172" s="171" t="s">
        <v>1171</v>
      </c>
      <c r="C172" s="164" t="n">
        <v>1</v>
      </c>
      <c r="D172" s="169" t="n">
        <f aca="false">2.56+1.9</f>
        <v>4.46</v>
      </c>
      <c r="E172" s="152" t="n">
        <v>0.05</v>
      </c>
      <c r="F172" s="164" t="n">
        <v>0.14</v>
      </c>
      <c r="G172" s="152" t="n">
        <f aca="false">D172*E172*C172*F172</f>
        <v>0.03122</v>
      </c>
      <c r="H172" s="153"/>
    </row>
    <row r="173" customFormat="false" ht="13.8" hidden="false" customHeight="false" outlineLevel="0" collapsed="false">
      <c r="A173" s="170"/>
      <c r="B173" s="171" t="s">
        <v>1150</v>
      </c>
      <c r="C173" s="164" t="n">
        <v>1</v>
      </c>
      <c r="D173" s="169" t="n">
        <v>5.22</v>
      </c>
      <c r="E173" s="169" t="n">
        <v>0.05</v>
      </c>
      <c r="F173" s="164" t="n">
        <v>0.14</v>
      </c>
      <c r="G173" s="152" t="n">
        <f aca="false">D173*E173*C173*F173</f>
        <v>0.03654</v>
      </c>
      <c r="H173" s="153"/>
    </row>
    <row r="174" customFormat="false" ht="13.8" hidden="false" customHeight="false" outlineLevel="0" collapsed="false">
      <c r="A174" s="170"/>
      <c r="B174" s="171" t="s">
        <v>1151</v>
      </c>
      <c r="C174" s="164" t="n">
        <v>1</v>
      </c>
      <c r="D174" s="169" t="n">
        <v>2.77</v>
      </c>
      <c r="E174" s="169" t="n">
        <v>0.05</v>
      </c>
      <c r="F174" s="164" t="n">
        <v>0.14</v>
      </c>
      <c r="G174" s="152" t="n">
        <f aca="false">D174*E174*C174*F174</f>
        <v>0.01939</v>
      </c>
      <c r="H174" s="153"/>
    </row>
    <row r="175" customFormat="false" ht="13.8" hidden="false" customHeight="false" outlineLevel="0" collapsed="false">
      <c r="A175" s="170"/>
      <c r="B175" s="171" t="s">
        <v>1152</v>
      </c>
      <c r="C175" s="164" t="n">
        <v>1</v>
      </c>
      <c r="D175" s="169" t="n">
        <v>4.86</v>
      </c>
      <c r="E175" s="169" t="n">
        <v>0.05</v>
      </c>
      <c r="F175" s="164" t="n">
        <v>0.14</v>
      </c>
      <c r="G175" s="152" t="n">
        <f aca="false">D175*E175*C175*F175</f>
        <v>0.03402</v>
      </c>
      <c r="H175" s="153"/>
    </row>
    <row r="176" customFormat="false" ht="13.8" hidden="false" customHeight="false" outlineLevel="0" collapsed="false">
      <c r="A176" s="170"/>
      <c r="B176" s="171" t="s">
        <v>1153</v>
      </c>
      <c r="C176" s="164" t="n">
        <v>1</v>
      </c>
      <c r="D176" s="169" t="n">
        <v>5.55</v>
      </c>
      <c r="E176" s="169" t="n">
        <v>0.05</v>
      </c>
      <c r="F176" s="164" t="n">
        <v>0.14</v>
      </c>
      <c r="G176" s="152" t="n">
        <f aca="false">D176*E176*C176*F176</f>
        <v>0.03885</v>
      </c>
      <c r="H176" s="153"/>
    </row>
    <row r="177" customFormat="false" ht="13.8" hidden="false" customHeight="false" outlineLevel="0" collapsed="false">
      <c r="A177" s="170"/>
      <c r="B177" s="171" t="s">
        <v>1154</v>
      </c>
      <c r="C177" s="164" t="n">
        <v>1</v>
      </c>
      <c r="D177" s="169" t="n">
        <v>6.25</v>
      </c>
      <c r="E177" s="169" t="n">
        <v>0.05</v>
      </c>
      <c r="F177" s="164" t="n">
        <v>0.14</v>
      </c>
      <c r="G177" s="152" t="n">
        <f aca="false">D177*E177*C177*F177</f>
        <v>0.04375</v>
      </c>
      <c r="H177" s="153"/>
    </row>
    <row r="178" customFormat="false" ht="13.8" hidden="false" customHeight="false" outlineLevel="0" collapsed="false">
      <c r="A178" s="170"/>
      <c r="B178" s="171" t="s">
        <v>1158</v>
      </c>
      <c r="C178" s="164" t="n">
        <v>1</v>
      </c>
      <c r="D178" s="169" t="n">
        <f aca="false">0.75+2.43</f>
        <v>3.18</v>
      </c>
      <c r="E178" s="169" t="n">
        <v>0.05</v>
      </c>
      <c r="F178" s="164" t="n">
        <v>0.14</v>
      </c>
      <c r="G178" s="152" t="n">
        <f aca="false">D178*E178*C178*F178</f>
        <v>0.02226</v>
      </c>
      <c r="H178" s="153"/>
    </row>
    <row r="179" customFormat="false" ht="13.8" hidden="false" customHeight="false" outlineLevel="0" collapsed="false">
      <c r="A179" s="170"/>
      <c r="B179" s="171" t="s">
        <v>1161</v>
      </c>
      <c r="C179" s="164" t="n">
        <v>1</v>
      </c>
      <c r="D179" s="169" t="n">
        <f aca="false">0.77+2.43</f>
        <v>3.2</v>
      </c>
      <c r="E179" s="169" t="n">
        <v>0.05</v>
      </c>
      <c r="F179" s="164" t="n">
        <v>0.14</v>
      </c>
      <c r="G179" s="152" t="n">
        <f aca="false">D179*E179*C179*F179</f>
        <v>0.0224</v>
      </c>
      <c r="H179" s="153"/>
    </row>
    <row r="180" customFormat="false" ht="13.8" hidden="false" customHeight="false" outlineLevel="0" collapsed="false">
      <c r="A180" s="170"/>
      <c r="B180" s="171" t="s">
        <v>1163</v>
      </c>
      <c r="C180" s="164" t="n">
        <v>1</v>
      </c>
      <c r="D180" s="169" t="n">
        <v>2.16</v>
      </c>
      <c r="E180" s="169" t="n">
        <v>0.05</v>
      </c>
      <c r="F180" s="164" t="n">
        <v>0.14</v>
      </c>
      <c r="G180" s="152" t="n">
        <f aca="false">D180*E180*C180*F180</f>
        <v>0.01512</v>
      </c>
      <c r="H180" s="153"/>
    </row>
    <row r="181" customFormat="false" ht="13.8" hidden="false" customHeight="false" outlineLevel="0" collapsed="false">
      <c r="A181" s="170"/>
      <c r="B181" s="171" t="s">
        <v>1166</v>
      </c>
      <c r="C181" s="164" t="n">
        <v>1</v>
      </c>
      <c r="D181" s="169" t="n">
        <v>2.6</v>
      </c>
      <c r="E181" s="169" t="n">
        <v>0.05</v>
      </c>
      <c r="F181" s="164" t="n">
        <v>0.14</v>
      </c>
      <c r="G181" s="152" t="n">
        <f aca="false">D181*E181*C181*F181</f>
        <v>0.0182</v>
      </c>
      <c r="H181" s="153"/>
    </row>
    <row r="182" customFormat="false" ht="13.8" hidden="false" customHeight="false" outlineLevel="0" collapsed="false">
      <c r="A182" s="149" t="s">
        <v>117</v>
      </c>
      <c r="B182" s="148" t="str">
        <f aca="false">VLOOKUP(A182,'MEDIÇÃO 3'!$A$9:$C$552,2,0)</f>
        <v>Fornecimento, dobragem e colocação em fôrma, de armadura CA-60 B fina, diâmetro de 4.0 a 7.0mm</v>
      </c>
      <c r="C182" s="148"/>
      <c r="D182" s="148"/>
      <c r="E182" s="148"/>
      <c r="F182" s="148"/>
      <c r="G182" s="148"/>
      <c r="H182" s="150" t="str">
        <f aca="false">VLOOKUP(A182,'MEDIÇÃO 3'!$A$9:$C$552,3,0)</f>
        <v>kg</v>
      </c>
    </row>
    <row r="183" customFormat="false" ht="13.8" hidden="false" customHeight="false" outlineLevel="0" collapsed="false">
      <c r="A183" s="170"/>
      <c r="B183" s="154" t="s">
        <v>1178</v>
      </c>
      <c r="C183" s="164" t="s">
        <v>1183</v>
      </c>
      <c r="D183" s="152" t="s">
        <v>1203</v>
      </c>
      <c r="E183" s="164" t="s">
        <v>1219</v>
      </c>
      <c r="F183" s="167" t="s">
        <v>1220</v>
      </c>
      <c r="G183" s="152" t="s">
        <v>1221</v>
      </c>
      <c r="H183" s="153" t="n">
        <f aca="false">SUM(G184:G205)</f>
        <v>66.45562</v>
      </c>
    </row>
    <row r="184" customFormat="false" ht="13.8" hidden="false" customHeight="false" outlineLevel="0" collapsed="false">
      <c r="A184" s="170"/>
      <c r="B184" s="171" t="s">
        <v>1222</v>
      </c>
      <c r="C184" s="164"/>
      <c r="D184" s="169"/>
      <c r="E184" s="169"/>
      <c r="F184" s="167"/>
      <c r="G184" s="152"/>
      <c r="H184" s="153"/>
    </row>
    <row r="185" customFormat="false" ht="13.8" hidden="false" customHeight="false" outlineLevel="0" collapsed="false">
      <c r="A185" s="170"/>
      <c r="B185" s="171" t="s">
        <v>1223</v>
      </c>
      <c r="C185" s="164" t="n">
        <v>1</v>
      </c>
      <c r="D185" s="169" t="n">
        <v>1.93</v>
      </c>
      <c r="E185" s="169" t="n">
        <f aca="false">8+8</f>
        <v>16</v>
      </c>
      <c r="F185" s="167" t="n">
        <v>0.154</v>
      </c>
      <c r="G185" s="152" t="n">
        <f aca="false">D185*E185*C185*F185</f>
        <v>4.75552</v>
      </c>
      <c r="H185" s="153"/>
    </row>
    <row r="186" customFormat="false" ht="13.8" hidden="false" customHeight="false" outlineLevel="0" collapsed="false">
      <c r="A186" s="170"/>
      <c r="B186" s="171" t="s">
        <v>1224</v>
      </c>
      <c r="C186" s="164" t="n">
        <v>1</v>
      </c>
      <c r="D186" s="169" t="n">
        <v>0.6</v>
      </c>
      <c r="E186" s="169" t="n">
        <f aca="false">16+16</f>
        <v>32</v>
      </c>
      <c r="F186" s="167" t="n">
        <v>0.154</v>
      </c>
      <c r="G186" s="152" t="n">
        <f aca="false">D186*E186*C186*F186</f>
        <v>2.9568</v>
      </c>
      <c r="H186" s="153"/>
    </row>
    <row r="187" customFormat="false" ht="13.8" hidden="false" customHeight="false" outlineLevel="0" collapsed="false">
      <c r="A187" s="170"/>
      <c r="B187" s="171" t="s">
        <v>1225</v>
      </c>
      <c r="C187" s="164" t="n">
        <v>1</v>
      </c>
      <c r="D187" s="169" t="n">
        <v>1.53</v>
      </c>
      <c r="E187" s="169" t="n">
        <v>8</v>
      </c>
      <c r="F187" s="167" t="n">
        <v>0.154</v>
      </c>
      <c r="G187" s="152" t="n">
        <f aca="false">D187*E187*C187*F187</f>
        <v>1.88496</v>
      </c>
      <c r="H187" s="153"/>
    </row>
    <row r="188" customFormat="false" ht="13.8" hidden="false" customHeight="false" outlineLevel="0" collapsed="false">
      <c r="A188" s="170"/>
      <c r="B188" s="171" t="s">
        <v>1226</v>
      </c>
      <c r="C188" s="164" t="n">
        <v>1</v>
      </c>
      <c r="D188" s="169" t="n">
        <v>0.3</v>
      </c>
      <c r="E188" s="169" t="n">
        <v>8</v>
      </c>
      <c r="F188" s="167" t="n">
        <v>0.154</v>
      </c>
      <c r="G188" s="152" t="n">
        <f aca="false">D188*E188*C188*F188</f>
        <v>0.3696</v>
      </c>
      <c r="H188" s="153"/>
    </row>
    <row r="189" customFormat="false" ht="13.8" hidden="false" customHeight="false" outlineLevel="0" collapsed="false">
      <c r="A189" s="170"/>
      <c r="B189" s="171" t="s">
        <v>1227</v>
      </c>
      <c r="C189" s="164" t="n">
        <v>1</v>
      </c>
      <c r="D189" s="169" t="n">
        <v>2.03</v>
      </c>
      <c r="E189" s="169" t="n">
        <v>10</v>
      </c>
      <c r="F189" s="167" t="n">
        <v>0.154</v>
      </c>
      <c r="G189" s="152" t="n">
        <f aca="false">D189*E189*C189*F189</f>
        <v>3.1262</v>
      </c>
      <c r="H189" s="153"/>
    </row>
    <row r="190" customFormat="false" ht="13.8" hidden="false" customHeight="false" outlineLevel="0" collapsed="false">
      <c r="A190" s="170"/>
      <c r="B190" s="171" t="s">
        <v>1228</v>
      </c>
      <c r="C190" s="164" t="n">
        <v>1</v>
      </c>
      <c r="D190" s="169" t="n">
        <v>0.35</v>
      </c>
      <c r="E190" s="169" t="n">
        <v>20</v>
      </c>
      <c r="F190" s="167" t="n">
        <v>0.154</v>
      </c>
      <c r="G190" s="152" t="n">
        <f aca="false">D190*E190*C190*F190</f>
        <v>1.078</v>
      </c>
      <c r="H190" s="153"/>
    </row>
    <row r="191" customFormat="false" ht="13.8" hidden="false" customHeight="false" outlineLevel="0" collapsed="false">
      <c r="A191" s="170"/>
      <c r="B191" s="171" t="s">
        <v>1229</v>
      </c>
      <c r="C191" s="164" t="n">
        <v>1</v>
      </c>
      <c r="D191" s="169" t="n">
        <v>2.13</v>
      </c>
      <c r="E191" s="169" t="n">
        <v>10</v>
      </c>
      <c r="F191" s="167" t="n">
        <v>0.154</v>
      </c>
      <c r="G191" s="152" t="n">
        <f aca="false">D191*E191*C191*F191</f>
        <v>3.2802</v>
      </c>
      <c r="H191" s="153"/>
    </row>
    <row r="192" customFormat="false" ht="13.8" hidden="false" customHeight="false" outlineLevel="0" collapsed="false">
      <c r="A192" s="170"/>
      <c r="B192" s="171" t="s">
        <v>1230</v>
      </c>
      <c r="C192" s="164" t="n">
        <v>1</v>
      </c>
      <c r="D192" s="169" t="n">
        <v>0.4</v>
      </c>
      <c r="E192" s="169" t="n">
        <v>20</v>
      </c>
      <c r="F192" s="167" t="n">
        <v>0.154</v>
      </c>
      <c r="G192" s="152" t="n">
        <f aca="false">D192*E192*C192*F192</f>
        <v>1.232</v>
      </c>
      <c r="H192" s="153"/>
    </row>
    <row r="193" customFormat="false" ht="13.8" hidden="false" customHeight="false" outlineLevel="0" collapsed="false">
      <c r="A193" s="170"/>
      <c r="B193" s="171" t="s">
        <v>1231</v>
      </c>
      <c r="C193" s="164" t="n">
        <v>1</v>
      </c>
      <c r="D193" s="169" t="n">
        <v>1.23</v>
      </c>
      <c r="E193" s="169" t="n">
        <v>8</v>
      </c>
      <c r="F193" s="167" t="n">
        <v>0.154</v>
      </c>
      <c r="G193" s="152" t="n">
        <f aca="false">D193*E193*C193*F193</f>
        <v>1.51536</v>
      </c>
      <c r="H193" s="153"/>
    </row>
    <row r="194" customFormat="false" ht="13.8" hidden="false" customHeight="false" outlineLevel="0" collapsed="false">
      <c r="A194" s="170"/>
      <c r="B194" s="171" t="s">
        <v>1232</v>
      </c>
      <c r="C194" s="164" t="n">
        <v>1</v>
      </c>
      <c r="D194" s="169" t="n">
        <v>0.35</v>
      </c>
      <c r="E194" s="169" t="n">
        <v>16</v>
      </c>
      <c r="F194" s="167" t="n">
        <v>0.154</v>
      </c>
      <c r="G194" s="152" t="n">
        <f aca="false">D194*E194*C194*F194</f>
        <v>0.8624</v>
      </c>
      <c r="H194" s="153"/>
    </row>
    <row r="195" customFormat="false" ht="13.8" hidden="false" customHeight="false" outlineLevel="0" collapsed="false">
      <c r="A195" s="170"/>
      <c r="B195" s="171" t="s">
        <v>1233</v>
      </c>
      <c r="C195" s="164" t="n">
        <v>2</v>
      </c>
      <c r="D195" s="169" t="n">
        <v>1.03</v>
      </c>
      <c r="E195" s="169" t="n">
        <v>11</v>
      </c>
      <c r="F195" s="167" t="n">
        <v>0.154</v>
      </c>
      <c r="G195" s="152" t="n">
        <f aca="false">D195*E195*C195*F195</f>
        <v>3.48964</v>
      </c>
      <c r="H195" s="153"/>
    </row>
    <row r="196" customFormat="false" ht="13.8" hidden="false" customHeight="false" outlineLevel="0" collapsed="false">
      <c r="A196" s="170"/>
      <c r="B196" s="171" t="s">
        <v>1234</v>
      </c>
      <c r="C196" s="164" t="n">
        <v>2</v>
      </c>
      <c r="D196" s="169" t="n">
        <v>1.03</v>
      </c>
      <c r="E196" s="169" t="n">
        <v>13</v>
      </c>
      <c r="F196" s="167" t="n">
        <v>0.154</v>
      </c>
      <c r="G196" s="152" t="n">
        <f aca="false">D196*E196*C196*F196</f>
        <v>4.12412</v>
      </c>
      <c r="H196" s="153"/>
    </row>
    <row r="197" customFormat="false" ht="13.8" hidden="false" customHeight="false" outlineLevel="0" collapsed="false">
      <c r="A197" s="170"/>
      <c r="B197" s="171" t="s">
        <v>1235</v>
      </c>
      <c r="C197" s="164" t="n">
        <v>1</v>
      </c>
      <c r="D197" s="169" t="n">
        <v>1.23</v>
      </c>
      <c r="E197" s="169" t="n">
        <v>8</v>
      </c>
      <c r="F197" s="167" t="n">
        <v>0.154</v>
      </c>
      <c r="G197" s="152" t="n">
        <f aca="false">D197*E197*C197*F197</f>
        <v>1.51536</v>
      </c>
      <c r="H197" s="153"/>
    </row>
    <row r="198" customFormat="false" ht="13.8" hidden="false" customHeight="false" outlineLevel="0" collapsed="false">
      <c r="A198" s="170"/>
      <c r="B198" s="171" t="s">
        <v>1236</v>
      </c>
      <c r="C198" s="164" t="n">
        <v>1</v>
      </c>
      <c r="D198" s="169" t="n">
        <v>0.35</v>
      </c>
      <c r="E198" s="169" t="n">
        <v>8</v>
      </c>
      <c r="F198" s="167" t="n">
        <v>0.154</v>
      </c>
      <c r="G198" s="152" t="n">
        <f aca="false">D198*E198*C198*F198</f>
        <v>0.4312</v>
      </c>
      <c r="H198" s="153"/>
    </row>
    <row r="199" customFormat="false" ht="13.8" hidden="false" customHeight="false" outlineLevel="0" collapsed="false">
      <c r="A199" s="170"/>
      <c r="B199" s="171" t="s">
        <v>1237</v>
      </c>
      <c r="C199" s="164" t="n">
        <v>1</v>
      </c>
      <c r="D199" s="169" t="n">
        <v>1.93</v>
      </c>
      <c r="E199" s="169" t="n">
        <f aca="false">8+8</f>
        <v>16</v>
      </c>
      <c r="F199" s="167" t="n">
        <v>0.154</v>
      </c>
      <c r="G199" s="152" t="n">
        <f aca="false">D199*E199*C199*F199</f>
        <v>4.75552</v>
      </c>
      <c r="H199" s="153"/>
    </row>
    <row r="200" customFormat="false" ht="13.8" hidden="false" customHeight="false" outlineLevel="0" collapsed="false">
      <c r="A200" s="170"/>
      <c r="B200" s="171" t="s">
        <v>1238</v>
      </c>
      <c r="C200" s="164" t="n">
        <v>1</v>
      </c>
      <c r="D200" s="169" t="n">
        <v>0.6</v>
      </c>
      <c r="E200" s="169" t="n">
        <f aca="false">8+8</f>
        <v>16</v>
      </c>
      <c r="F200" s="167" t="n">
        <v>0.154</v>
      </c>
      <c r="G200" s="152" t="n">
        <f aca="false">D200*E200*C200*F200</f>
        <v>1.4784</v>
      </c>
      <c r="H200" s="153"/>
    </row>
    <row r="201" customFormat="false" ht="13.8" hidden="false" customHeight="false" outlineLevel="0" collapsed="false">
      <c r="A201" s="170"/>
      <c r="B201" s="171" t="s">
        <v>1239</v>
      </c>
      <c r="C201" s="164" t="n">
        <v>1</v>
      </c>
      <c r="D201" s="169" t="n">
        <v>0.6</v>
      </c>
      <c r="E201" s="169" t="n">
        <v>8</v>
      </c>
      <c r="F201" s="167" t="n">
        <v>0.154</v>
      </c>
      <c r="G201" s="152" t="n">
        <f aca="false">D201*E201*C201*F201</f>
        <v>0.7392</v>
      </c>
      <c r="H201" s="153"/>
    </row>
    <row r="202" customFormat="false" ht="22.35" hidden="false" customHeight="false" outlineLevel="0" collapsed="false">
      <c r="A202" s="170"/>
      <c r="B202" s="172" t="s">
        <v>1240</v>
      </c>
      <c r="C202" s="164" t="n">
        <v>6</v>
      </c>
      <c r="D202" s="169" t="n">
        <v>1.13</v>
      </c>
      <c r="E202" s="169" t="n">
        <v>16</v>
      </c>
      <c r="F202" s="167" t="n">
        <v>0.154</v>
      </c>
      <c r="G202" s="152" t="n">
        <f aca="false">D202*E202*C202*F202</f>
        <v>16.70592</v>
      </c>
      <c r="H202" s="153"/>
    </row>
    <row r="203" customFormat="false" ht="22.35" hidden="false" customHeight="false" outlineLevel="0" collapsed="false">
      <c r="A203" s="170"/>
      <c r="B203" s="172" t="s">
        <v>1241</v>
      </c>
      <c r="C203" s="164" t="n">
        <v>6</v>
      </c>
      <c r="D203" s="169" t="n">
        <v>0.3</v>
      </c>
      <c r="E203" s="169" t="n">
        <v>16</v>
      </c>
      <c r="F203" s="167" t="n">
        <v>0.154</v>
      </c>
      <c r="G203" s="152" t="n">
        <f aca="false">D203*E203*C203*F203</f>
        <v>4.4352</v>
      </c>
      <c r="H203" s="153"/>
    </row>
    <row r="204" customFormat="false" ht="13.8" hidden="false" customHeight="false" outlineLevel="0" collapsed="false">
      <c r="A204" s="170"/>
      <c r="B204" s="171" t="s">
        <v>1242</v>
      </c>
      <c r="C204" s="164" t="n">
        <v>1</v>
      </c>
      <c r="D204" s="169" t="n">
        <v>1.93</v>
      </c>
      <c r="E204" s="169" t="n">
        <v>21</v>
      </c>
      <c r="F204" s="167" t="n">
        <v>0.154</v>
      </c>
      <c r="G204" s="152" t="n">
        <f aca="false">D204*E204*C204*F204</f>
        <v>6.24162</v>
      </c>
      <c r="H204" s="153"/>
    </row>
    <row r="205" customFormat="false" ht="13.8" hidden="false" customHeight="false" outlineLevel="0" collapsed="false">
      <c r="A205" s="170"/>
      <c r="B205" s="171" t="s">
        <v>1243</v>
      </c>
      <c r="C205" s="164" t="n">
        <v>1</v>
      </c>
      <c r="D205" s="169" t="n">
        <v>0.6</v>
      </c>
      <c r="E205" s="169" t="n">
        <v>16</v>
      </c>
      <c r="F205" s="167" t="n">
        <v>0.154</v>
      </c>
      <c r="G205" s="152" t="n">
        <f aca="false">D205*E205*C205*F205</f>
        <v>1.4784</v>
      </c>
      <c r="H205" s="153"/>
    </row>
    <row r="206" customFormat="false" ht="13.8" hidden="false" customHeight="false" outlineLevel="0" collapsed="false">
      <c r="A206" s="149" t="s">
        <v>120</v>
      </c>
      <c r="B206" s="148" t="str">
        <f aca="false">VLOOKUP(A206,'MEDIÇÃO 3'!$A$9:$C$552,2,0)</f>
        <v>Fornecimento, dobragem e colocação em fôrma, de armadura CA-50 A média, diâmetro de 6.3 a 10.0 mm</v>
      </c>
      <c r="C206" s="148"/>
      <c r="D206" s="148"/>
      <c r="E206" s="148"/>
      <c r="F206" s="148"/>
      <c r="G206" s="148"/>
      <c r="H206" s="150" t="str">
        <f aca="false">VLOOKUP(A206,'MEDIÇÃO 3'!$A$9:$C$552,3,0)</f>
        <v>kg</v>
      </c>
    </row>
    <row r="207" customFormat="false" ht="13.8" hidden="false" customHeight="false" outlineLevel="0" collapsed="false">
      <c r="A207" s="170"/>
      <c r="B207" s="154" t="s">
        <v>1178</v>
      </c>
      <c r="C207" s="164" t="s">
        <v>1183</v>
      </c>
      <c r="D207" s="152" t="s">
        <v>1203</v>
      </c>
      <c r="E207" s="164" t="s">
        <v>1219</v>
      </c>
      <c r="F207" s="167" t="s">
        <v>1220</v>
      </c>
      <c r="G207" s="152" t="s">
        <v>1221</v>
      </c>
      <c r="H207" s="153" t="n">
        <f aca="false">SUM(G208:G235)</f>
        <v>1427.33123</v>
      </c>
    </row>
    <row r="208" customFormat="false" ht="13.8" hidden="false" customHeight="false" outlineLevel="0" collapsed="false">
      <c r="A208" s="170"/>
      <c r="B208" s="151" t="s">
        <v>1244</v>
      </c>
      <c r="C208" s="164" t="n">
        <v>1</v>
      </c>
      <c r="D208" s="152" t="n">
        <f aca="false">24</f>
        <v>24</v>
      </c>
      <c r="E208" s="152" t="n">
        <f aca="false">6+6+6</f>
        <v>18</v>
      </c>
      <c r="F208" s="167" t="n">
        <v>0.395</v>
      </c>
      <c r="G208" s="152" t="n">
        <f aca="false">D208*E208*C208*F208</f>
        <v>170.64</v>
      </c>
      <c r="H208" s="153"/>
    </row>
    <row r="209" customFormat="false" ht="13.8" hidden="false" customHeight="false" outlineLevel="0" collapsed="false">
      <c r="A209" s="170"/>
      <c r="B209" s="151" t="s">
        <v>1245</v>
      </c>
      <c r="C209" s="164" t="n">
        <v>1</v>
      </c>
      <c r="D209" s="152" t="n">
        <v>2.75</v>
      </c>
      <c r="E209" s="152" t="n">
        <f aca="false">200</f>
        <v>200</v>
      </c>
      <c r="F209" s="167" t="n">
        <v>0.395</v>
      </c>
      <c r="G209" s="152" t="n">
        <f aca="false">D209*E209*C209*F209</f>
        <v>217.25</v>
      </c>
      <c r="H209" s="153"/>
    </row>
    <row r="210" customFormat="false" ht="13.8" hidden="false" customHeight="false" outlineLevel="0" collapsed="false">
      <c r="A210" s="170"/>
      <c r="B210" s="151" t="s">
        <v>1246</v>
      </c>
      <c r="C210" s="164" t="n">
        <v>1</v>
      </c>
      <c r="D210" s="152" t="n">
        <v>3.29</v>
      </c>
      <c r="E210" s="152" t="n">
        <f aca="false">200</f>
        <v>200</v>
      </c>
      <c r="F210" s="167" t="n">
        <v>0.395</v>
      </c>
      <c r="G210" s="152" t="n">
        <f aca="false">D210*E210*C210*F210</f>
        <v>259.91</v>
      </c>
      <c r="H210" s="153"/>
    </row>
    <row r="211" customFormat="false" ht="13.8" hidden="false" customHeight="false" outlineLevel="0" collapsed="false">
      <c r="A211" s="170"/>
      <c r="B211" s="151" t="s">
        <v>1247</v>
      </c>
      <c r="C211" s="164" t="n">
        <v>1</v>
      </c>
      <c r="D211" s="152" t="n">
        <v>34</v>
      </c>
      <c r="E211" s="152" t="n">
        <f aca="false">6+6+6</f>
        <v>18</v>
      </c>
      <c r="F211" s="167" t="n">
        <v>0.395</v>
      </c>
      <c r="G211" s="152" t="n">
        <f aca="false">D211*E211*C211*F211</f>
        <v>241.74</v>
      </c>
      <c r="H211" s="153"/>
    </row>
    <row r="212" customFormat="false" ht="32.8" hidden="false" customHeight="false" outlineLevel="0" collapsed="false">
      <c r="A212" s="170"/>
      <c r="B212" s="166" t="s">
        <v>1248</v>
      </c>
      <c r="C212" s="164" t="n">
        <v>22</v>
      </c>
      <c r="D212" s="169" t="n">
        <v>2.24</v>
      </c>
      <c r="E212" s="169" t="n">
        <v>6</v>
      </c>
      <c r="F212" s="167" t="n">
        <v>0.617</v>
      </c>
      <c r="G212" s="152" t="n">
        <f aca="false">D212*E212*C212*F212</f>
        <v>182.43456</v>
      </c>
      <c r="H212" s="153"/>
    </row>
    <row r="213" customFormat="false" ht="22.35" hidden="false" customHeight="false" outlineLevel="0" collapsed="false">
      <c r="A213" s="170"/>
      <c r="B213" s="166" t="s">
        <v>1249</v>
      </c>
      <c r="C213" s="164" t="n">
        <v>4</v>
      </c>
      <c r="D213" s="169" t="n">
        <v>1.32</v>
      </c>
      <c r="E213" s="169" t="n">
        <v>4</v>
      </c>
      <c r="F213" s="167" t="n">
        <v>0.395</v>
      </c>
      <c r="G213" s="152" t="n">
        <f aca="false">D213*E213*C213*F213</f>
        <v>8.3424</v>
      </c>
      <c r="H213" s="153"/>
    </row>
    <row r="214" customFormat="false" ht="22.35" hidden="false" customHeight="false" outlineLevel="0" collapsed="false">
      <c r="A214" s="170"/>
      <c r="B214" s="166" t="s">
        <v>1250</v>
      </c>
      <c r="C214" s="164" t="n">
        <v>2</v>
      </c>
      <c r="D214" s="169" t="n">
        <v>2.32</v>
      </c>
      <c r="E214" s="169" t="n">
        <v>14</v>
      </c>
      <c r="F214" s="167" t="n">
        <v>0.617</v>
      </c>
      <c r="G214" s="152" t="n">
        <f aca="false">D214*E214*C214*F214</f>
        <v>40.08032</v>
      </c>
      <c r="H214" s="153"/>
    </row>
    <row r="215" customFormat="false" ht="22.35" hidden="false" customHeight="false" outlineLevel="0" collapsed="false">
      <c r="A215" s="170"/>
      <c r="B215" s="166" t="s">
        <v>1251</v>
      </c>
      <c r="C215" s="164" t="n">
        <v>4</v>
      </c>
      <c r="D215" s="169" t="n">
        <v>1.35</v>
      </c>
      <c r="E215" s="169" t="n">
        <v>4</v>
      </c>
      <c r="F215" s="167" t="n">
        <v>0.395</v>
      </c>
      <c r="G215" s="152" t="n">
        <f aca="false">D215*E215*C215*F215</f>
        <v>8.532</v>
      </c>
      <c r="H215" s="153"/>
    </row>
    <row r="216" customFormat="false" ht="22.35" hidden="false" customHeight="false" outlineLevel="0" collapsed="false">
      <c r="A216" s="170"/>
      <c r="B216" s="166" t="s">
        <v>1252</v>
      </c>
      <c r="C216" s="164" t="n">
        <v>4</v>
      </c>
      <c r="D216" s="169" t="n">
        <v>2.38</v>
      </c>
      <c r="E216" s="169" t="n">
        <v>15</v>
      </c>
      <c r="F216" s="167" t="n">
        <v>0.617</v>
      </c>
      <c r="G216" s="152" t="n">
        <f aca="false">D216*E216*C216*F216</f>
        <v>88.1076</v>
      </c>
      <c r="H216" s="153"/>
    </row>
    <row r="217" customFormat="false" ht="22.35" hidden="false" customHeight="false" outlineLevel="0" collapsed="false">
      <c r="A217" s="170"/>
      <c r="B217" s="166" t="s">
        <v>1253</v>
      </c>
      <c r="C217" s="164" t="n">
        <v>2</v>
      </c>
      <c r="D217" s="169" t="n">
        <f aca="false">0.56+1.24+0.56</f>
        <v>2.36</v>
      </c>
      <c r="E217" s="169" t="n">
        <v>7</v>
      </c>
      <c r="F217" s="167" t="n">
        <v>0.245</v>
      </c>
      <c r="G217" s="152" t="n">
        <f aca="false">D217*E217*C217*F217</f>
        <v>8.0948</v>
      </c>
      <c r="H217" s="153"/>
    </row>
    <row r="218" customFormat="false" ht="22.35" hidden="false" customHeight="false" outlineLevel="0" collapsed="false">
      <c r="A218" s="170"/>
      <c r="B218" s="166" t="s">
        <v>1254</v>
      </c>
      <c r="C218" s="164" t="n">
        <v>2</v>
      </c>
      <c r="D218" s="169" t="n">
        <f aca="false">0.56+1.3+0.56</f>
        <v>2.42</v>
      </c>
      <c r="E218" s="169" t="n">
        <v>8</v>
      </c>
      <c r="F218" s="167" t="n">
        <v>0.245</v>
      </c>
      <c r="G218" s="152" t="n">
        <f aca="false">D218*E218*C218*F218</f>
        <v>9.4864</v>
      </c>
      <c r="H218" s="153"/>
    </row>
    <row r="219" customFormat="false" ht="22.35" hidden="false" customHeight="false" outlineLevel="0" collapsed="false">
      <c r="A219" s="170"/>
      <c r="B219" s="166" t="s">
        <v>1255</v>
      </c>
      <c r="C219" s="164" t="n">
        <v>2</v>
      </c>
      <c r="D219" s="169" t="n">
        <v>5.08</v>
      </c>
      <c r="E219" s="169" t="n">
        <v>4</v>
      </c>
      <c r="F219" s="167" t="n">
        <v>0.395</v>
      </c>
      <c r="G219" s="152" t="n">
        <f aca="false">D219*E219*C219*F219</f>
        <v>16.0528</v>
      </c>
      <c r="H219" s="153"/>
    </row>
    <row r="220" customFormat="false" ht="13.8" hidden="false" customHeight="false" outlineLevel="0" collapsed="false">
      <c r="A220" s="170"/>
      <c r="B220" s="166" t="s">
        <v>1256</v>
      </c>
      <c r="C220" s="167" t="n">
        <v>2</v>
      </c>
      <c r="D220" s="169" t="n">
        <v>7.45</v>
      </c>
      <c r="E220" s="169" t="n">
        <v>6</v>
      </c>
      <c r="F220" s="167" t="n">
        <v>0.395</v>
      </c>
      <c r="G220" s="152" t="n">
        <f aca="false">D220*E220*C220*F220</f>
        <v>35.313</v>
      </c>
      <c r="H220" s="153"/>
    </row>
    <row r="221" customFormat="false" ht="22.35" hidden="false" customHeight="false" outlineLevel="0" collapsed="false">
      <c r="A221" s="170"/>
      <c r="B221" s="166" t="s">
        <v>1257</v>
      </c>
      <c r="C221" s="167" t="n">
        <v>3</v>
      </c>
      <c r="D221" s="169" t="n">
        <v>6.25</v>
      </c>
      <c r="E221" s="169" t="n">
        <v>5</v>
      </c>
      <c r="F221" s="167" t="n">
        <v>0.395</v>
      </c>
      <c r="G221" s="152" t="n">
        <f aca="false">D221*E221*C221*F221</f>
        <v>37.03125</v>
      </c>
      <c r="H221" s="153"/>
    </row>
    <row r="222" customFormat="false" ht="13.8" hidden="false" customHeight="false" outlineLevel="0" collapsed="false">
      <c r="A222" s="170"/>
      <c r="B222" s="171" t="s">
        <v>1216</v>
      </c>
      <c r="C222" s="167"/>
      <c r="D222" s="169"/>
      <c r="E222" s="169"/>
      <c r="F222" s="167"/>
      <c r="G222" s="152" t="n">
        <f aca="false">D222*E222*C222*F222</f>
        <v>0</v>
      </c>
      <c r="H222" s="153"/>
    </row>
    <row r="223" customFormat="false" ht="13.8" hidden="false" customHeight="false" outlineLevel="0" collapsed="false">
      <c r="A223" s="170"/>
      <c r="B223" s="171" t="s">
        <v>1258</v>
      </c>
      <c r="C223" s="167" t="n">
        <v>1</v>
      </c>
      <c r="D223" s="169" t="n">
        <v>1.22</v>
      </c>
      <c r="E223" s="169" t="n">
        <v>26</v>
      </c>
      <c r="F223" s="167" t="n">
        <v>0.245</v>
      </c>
      <c r="G223" s="152" t="n">
        <f aca="false">D223*E223*C223*F223</f>
        <v>7.7714</v>
      </c>
      <c r="H223" s="153"/>
    </row>
    <row r="224" customFormat="false" ht="13.8" hidden="false" customHeight="false" outlineLevel="0" collapsed="false">
      <c r="A224" s="170"/>
      <c r="B224" s="171" t="s">
        <v>1259</v>
      </c>
      <c r="C224" s="167" t="n">
        <v>1</v>
      </c>
      <c r="D224" s="169" t="n">
        <v>1.22</v>
      </c>
      <c r="E224" s="169" t="n">
        <v>22</v>
      </c>
      <c r="F224" s="167" t="n">
        <v>0.245</v>
      </c>
      <c r="G224" s="152" t="n">
        <f aca="false">D224*E224*C224*F224</f>
        <v>6.5758</v>
      </c>
      <c r="H224" s="153"/>
    </row>
    <row r="225" customFormat="false" ht="13.8" hidden="false" customHeight="false" outlineLevel="0" collapsed="false">
      <c r="A225" s="170"/>
      <c r="B225" s="171" t="s">
        <v>1260</v>
      </c>
      <c r="C225" s="167" t="n">
        <v>1</v>
      </c>
      <c r="D225" s="169" t="n">
        <v>1.22</v>
      </c>
      <c r="E225" s="169" t="n">
        <v>32</v>
      </c>
      <c r="F225" s="167" t="n">
        <v>0.245</v>
      </c>
      <c r="G225" s="152" t="n">
        <f aca="false">D225*E225*C225*F225</f>
        <v>9.5648</v>
      </c>
      <c r="H225" s="153"/>
    </row>
    <row r="226" customFormat="false" ht="13.8" hidden="false" customHeight="false" outlineLevel="0" collapsed="false">
      <c r="A226" s="170"/>
      <c r="B226" s="171" t="s">
        <v>1261</v>
      </c>
      <c r="C226" s="167" t="n">
        <v>1</v>
      </c>
      <c r="D226" s="169" t="n">
        <v>1.22</v>
      </c>
      <c r="E226" s="169" t="n">
        <v>31</v>
      </c>
      <c r="F226" s="167" t="n">
        <v>0.245</v>
      </c>
      <c r="G226" s="152" t="n">
        <f aca="false">D226*E226*C226*F226</f>
        <v>9.2659</v>
      </c>
      <c r="H226" s="153"/>
    </row>
    <row r="227" customFormat="false" ht="13.8" hidden="false" customHeight="false" outlineLevel="0" collapsed="false">
      <c r="A227" s="170"/>
      <c r="B227" s="171" t="s">
        <v>1262</v>
      </c>
      <c r="C227" s="167" t="n">
        <v>1</v>
      </c>
      <c r="D227" s="169" t="n">
        <v>1.22</v>
      </c>
      <c r="E227" s="169" t="n">
        <v>30</v>
      </c>
      <c r="F227" s="167" t="n">
        <v>0.245</v>
      </c>
      <c r="G227" s="152" t="n">
        <f aca="false">D227*E227*C227*F227</f>
        <v>8.967</v>
      </c>
      <c r="H227" s="153"/>
    </row>
    <row r="228" customFormat="false" ht="13.8" hidden="false" customHeight="false" outlineLevel="0" collapsed="false">
      <c r="A228" s="170"/>
      <c r="B228" s="171" t="s">
        <v>1263</v>
      </c>
      <c r="C228" s="167" t="n">
        <v>1</v>
      </c>
      <c r="D228" s="169" t="n">
        <v>1.22</v>
      </c>
      <c r="E228" s="169" t="n">
        <v>20</v>
      </c>
      <c r="F228" s="167" t="n">
        <v>0.245</v>
      </c>
      <c r="G228" s="152" t="n">
        <f aca="false">D228*E228*C228*F228</f>
        <v>5.978</v>
      </c>
      <c r="H228" s="153"/>
    </row>
    <row r="229" customFormat="false" ht="13.8" hidden="false" customHeight="false" outlineLevel="0" collapsed="false">
      <c r="A229" s="170"/>
      <c r="B229" s="171" t="s">
        <v>1264</v>
      </c>
      <c r="C229" s="167" t="n">
        <v>1</v>
      </c>
      <c r="D229" s="169" t="n">
        <v>1.22</v>
      </c>
      <c r="E229" s="169" t="n">
        <v>31</v>
      </c>
      <c r="F229" s="167" t="n">
        <v>0.245</v>
      </c>
      <c r="G229" s="152" t="n">
        <f aca="false">D229*E229*C229*F229</f>
        <v>9.2659</v>
      </c>
      <c r="H229" s="153"/>
    </row>
    <row r="230" customFormat="false" ht="13.8" hidden="false" customHeight="false" outlineLevel="0" collapsed="false">
      <c r="A230" s="170"/>
      <c r="B230" s="171" t="s">
        <v>1265</v>
      </c>
      <c r="C230" s="167" t="n">
        <v>1</v>
      </c>
      <c r="D230" s="169" t="n">
        <v>1.22</v>
      </c>
      <c r="E230" s="169" t="n">
        <v>30</v>
      </c>
      <c r="F230" s="167" t="n">
        <v>0.245</v>
      </c>
      <c r="G230" s="152" t="n">
        <f aca="false">D230*E230*C230*F230</f>
        <v>8.967</v>
      </c>
      <c r="H230" s="153"/>
    </row>
    <row r="231" customFormat="false" ht="13.8" hidden="false" customHeight="false" outlineLevel="0" collapsed="false">
      <c r="A231" s="170"/>
      <c r="B231" s="171" t="s">
        <v>1266</v>
      </c>
      <c r="C231" s="167" t="n">
        <v>1</v>
      </c>
      <c r="D231" s="169" t="n">
        <v>1.22</v>
      </c>
      <c r="E231" s="169" t="n">
        <v>33</v>
      </c>
      <c r="F231" s="167" t="n">
        <v>0.245</v>
      </c>
      <c r="G231" s="152" t="n">
        <f aca="false">D231*E231*C231*F231</f>
        <v>9.8637</v>
      </c>
      <c r="H231" s="153"/>
    </row>
    <row r="232" customFormat="false" ht="13.8" hidden="false" customHeight="false" outlineLevel="0" collapsed="false">
      <c r="A232" s="170"/>
      <c r="B232" s="171" t="s">
        <v>1267</v>
      </c>
      <c r="C232" s="167" t="n">
        <v>1</v>
      </c>
      <c r="D232" s="169" t="n">
        <v>1.22</v>
      </c>
      <c r="E232" s="169" t="n">
        <v>26</v>
      </c>
      <c r="F232" s="167" t="n">
        <v>0.245</v>
      </c>
      <c r="G232" s="152" t="n">
        <f aca="false">D232*E232*C232*F232</f>
        <v>7.7714</v>
      </c>
      <c r="H232" s="153"/>
    </row>
    <row r="233" customFormat="false" ht="13.8" hidden="false" customHeight="false" outlineLevel="0" collapsed="false">
      <c r="A233" s="170"/>
      <c r="B233" s="171" t="s">
        <v>1268</v>
      </c>
      <c r="C233" s="167" t="n">
        <v>1</v>
      </c>
      <c r="D233" s="169" t="n">
        <v>1.22</v>
      </c>
      <c r="E233" s="169" t="n">
        <v>26</v>
      </c>
      <c r="F233" s="167" t="n">
        <v>0.245</v>
      </c>
      <c r="G233" s="152" t="n">
        <f aca="false">D233*E233*C233*F233</f>
        <v>7.7714</v>
      </c>
      <c r="H233" s="153"/>
    </row>
    <row r="234" customFormat="false" ht="13.8" hidden="false" customHeight="false" outlineLevel="0" collapsed="false">
      <c r="A234" s="170"/>
      <c r="B234" s="171" t="s">
        <v>1269</v>
      </c>
      <c r="C234" s="167" t="n">
        <v>1</v>
      </c>
      <c r="D234" s="169" t="n">
        <v>1.22</v>
      </c>
      <c r="E234" s="169" t="n">
        <v>16</v>
      </c>
      <c r="F234" s="167" t="n">
        <v>0.245</v>
      </c>
      <c r="G234" s="152" t="n">
        <f aca="false">D234*E234*C234*F234</f>
        <v>4.7824</v>
      </c>
      <c r="H234" s="153"/>
    </row>
    <row r="235" customFormat="false" ht="13.8" hidden="false" customHeight="false" outlineLevel="0" collapsed="false">
      <c r="A235" s="170"/>
      <c r="B235" s="171" t="s">
        <v>1270</v>
      </c>
      <c r="C235" s="167" t="n">
        <v>1</v>
      </c>
      <c r="D235" s="169" t="n">
        <v>1.22</v>
      </c>
      <c r="E235" s="169" t="n">
        <v>26</v>
      </c>
      <c r="F235" s="167" t="n">
        <v>0.245</v>
      </c>
      <c r="G235" s="152" t="n">
        <f aca="false">D235*E235*C235*F235</f>
        <v>7.7714</v>
      </c>
      <c r="H235" s="153"/>
    </row>
    <row r="236" customFormat="false" ht="13.8" hidden="false" customHeight="false" outlineLevel="0" collapsed="false">
      <c r="A236" s="149" t="s">
        <v>122</v>
      </c>
      <c r="B236" s="148" t="str">
        <f aca="false">VLOOKUP(A236,'MEDIÇÃO 3'!$A$9:$C$552,2,0)</f>
        <v>Fornecimento, dobragem e colocação em fôrma, de armadura CA-50 A grossa diâmetro de 12.5 a 25.0 mm (1/2 a 1")</v>
      </c>
      <c r="C236" s="148"/>
      <c r="D236" s="148"/>
      <c r="E236" s="148"/>
      <c r="F236" s="148"/>
      <c r="G236" s="148"/>
      <c r="H236" s="150" t="str">
        <f aca="false">VLOOKUP(A236,'MEDIÇÃO 3'!$A$9:$C$552,3,0)</f>
        <v>kg</v>
      </c>
    </row>
    <row r="237" customFormat="false" ht="13.8" hidden="false" customHeight="false" outlineLevel="0" collapsed="false">
      <c r="A237" s="170"/>
      <c r="B237" s="154" t="s">
        <v>1178</v>
      </c>
      <c r="C237" s="164" t="s">
        <v>1183</v>
      </c>
      <c r="D237" s="152" t="s">
        <v>1203</v>
      </c>
      <c r="E237" s="164" t="s">
        <v>1219</v>
      </c>
      <c r="F237" s="167" t="s">
        <v>1220</v>
      </c>
      <c r="G237" s="152" t="s">
        <v>1221</v>
      </c>
      <c r="H237" s="153" t="n">
        <f aca="false">SUM(G238:G299)</f>
        <v>4678.07502</v>
      </c>
    </row>
    <row r="238" customFormat="false" ht="13.8" hidden="false" customHeight="false" outlineLevel="0" collapsed="false">
      <c r="A238" s="170"/>
      <c r="B238" s="151" t="s">
        <v>1271</v>
      </c>
      <c r="C238" s="164" t="n">
        <v>1</v>
      </c>
      <c r="D238" s="152" t="n">
        <f aca="false">24</f>
        <v>24</v>
      </c>
      <c r="E238" s="152" t="n">
        <v>3</v>
      </c>
      <c r="F238" s="167" t="n">
        <v>0.963</v>
      </c>
      <c r="G238" s="152" t="n">
        <f aca="false">D238*E238*C238*F238</f>
        <v>69.336</v>
      </c>
      <c r="H238" s="153"/>
    </row>
    <row r="239" customFormat="false" ht="13.8" hidden="false" customHeight="false" outlineLevel="0" collapsed="false">
      <c r="A239" s="170"/>
      <c r="B239" s="151" t="s">
        <v>1272</v>
      </c>
      <c r="C239" s="164" t="n">
        <v>1</v>
      </c>
      <c r="D239" s="152" t="n">
        <f aca="false">24</f>
        <v>24</v>
      </c>
      <c r="E239" s="152" t="n">
        <v>3</v>
      </c>
      <c r="F239" s="167" t="n">
        <v>1.578</v>
      </c>
      <c r="G239" s="152" t="n">
        <f aca="false">D239*E239*C239*F239</f>
        <v>113.616</v>
      </c>
      <c r="H239" s="153"/>
    </row>
    <row r="240" customFormat="false" ht="13.8" hidden="false" customHeight="false" outlineLevel="0" collapsed="false">
      <c r="A240" s="170"/>
      <c r="B240" s="151" t="s">
        <v>1273</v>
      </c>
      <c r="C240" s="164" t="n">
        <v>1</v>
      </c>
      <c r="D240" s="152" t="n">
        <v>4</v>
      </c>
      <c r="E240" s="152" t="n">
        <v>284</v>
      </c>
      <c r="F240" s="167" t="n">
        <v>0.963</v>
      </c>
      <c r="G240" s="152" t="n">
        <f aca="false">D240*E240*C240*F240</f>
        <v>1093.968</v>
      </c>
      <c r="H240" s="153"/>
    </row>
    <row r="241" customFormat="false" ht="13.8" hidden="false" customHeight="false" outlineLevel="0" collapsed="false">
      <c r="A241" s="170"/>
      <c r="B241" s="151" t="s">
        <v>1274</v>
      </c>
      <c r="C241" s="164" t="n">
        <v>1</v>
      </c>
      <c r="D241" s="152" t="n">
        <v>3.69</v>
      </c>
      <c r="E241" s="152" t="n">
        <v>284</v>
      </c>
      <c r="F241" s="167" t="n">
        <v>0.963</v>
      </c>
      <c r="G241" s="152" t="n">
        <f aca="false">D241*E241*C241*F241</f>
        <v>1009.18548</v>
      </c>
      <c r="H241" s="153"/>
    </row>
    <row r="242" customFormat="false" ht="13.8" hidden="false" customHeight="false" outlineLevel="0" collapsed="false">
      <c r="A242" s="170"/>
      <c r="B242" s="151" t="s">
        <v>1275</v>
      </c>
      <c r="C242" s="164" t="n">
        <v>1</v>
      </c>
      <c r="D242" s="152" t="n">
        <v>34</v>
      </c>
      <c r="E242" s="152" t="n">
        <v>6</v>
      </c>
      <c r="F242" s="167" t="n">
        <v>2.466</v>
      </c>
      <c r="G242" s="152" t="n">
        <f aca="false">D242*E242*C242*F242</f>
        <v>503.064</v>
      </c>
      <c r="H242" s="153"/>
    </row>
    <row r="243" customFormat="false" ht="32.8" hidden="false" customHeight="false" outlineLevel="0" collapsed="false">
      <c r="A243" s="170"/>
      <c r="B243" s="166" t="s">
        <v>1276</v>
      </c>
      <c r="C243" s="164" t="n">
        <v>22</v>
      </c>
      <c r="D243" s="169" t="n">
        <v>2.26</v>
      </c>
      <c r="E243" s="169" t="n">
        <v>8</v>
      </c>
      <c r="F243" s="167" t="n">
        <v>0.963</v>
      </c>
      <c r="G243" s="152" t="n">
        <f aca="false">D243*E243*C243*F243</f>
        <v>383.04288</v>
      </c>
      <c r="H243" s="153"/>
    </row>
    <row r="244" customFormat="false" ht="22.35" hidden="false" customHeight="false" outlineLevel="0" collapsed="false">
      <c r="A244" s="170"/>
      <c r="B244" s="166" t="s">
        <v>1277</v>
      </c>
      <c r="C244" s="164" t="n">
        <v>3</v>
      </c>
      <c r="D244" s="169" t="n">
        <v>1.72</v>
      </c>
      <c r="E244" s="169" t="n">
        <v>4</v>
      </c>
      <c r="F244" s="167" t="n">
        <v>0.963</v>
      </c>
      <c r="G244" s="152" t="n">
        <f aca="false">D244*E244*C244*F244</f>
        <v>19.87632</v>
      </c>
      <c r="H244" s="153"/>
    </row>
    <row r="245" customFormat="false" ht="22.35" hidden="false" customHeight="false" outlineLevel="0" collapsed="false">
      <c r="A245" s="170"/>
      <c r="B245" s="166" t="s">
        <v>1278</v>
      </c>
      <c r="C245" s="164" t="n">
        <v>3</v>
      </c>
      <c r="D245" s="169" t="n">
        <v>2.32</v>
      </c>
      <c r="E245" s="169" t="n">
        <v>5</v>
      </c>
      <c r="F245" s="167" t="n">
        <v>1.578</v>
      </c>
      <c r="G245" s="152" t="n">
        <f aca="false">D245*E245*C245*F245</f>
        <v>54.9144</v>
      </c>
      <c r="H245" s="153"/>
    </row>
    <row r="246" customFormat="false" ht="22.35" hidden="false" customHeight="false" outlineLevel="0" collapsed="false">
      <c r="A246" s="170"/>
      <c r="B246" s="166" t="s">
        <v>1279</v>
      </c>
      <c r="C246" s="164" t="n">
        <v>4</v>
      </c>
      <c r="D246" s="169" t="n">
        <v>1.75</v>
      </c>
      <c r="E246" s="169" t="n">
        <v>4</v>
      </c>
      <c r="F246" s="167" t="n">
        <v>0.963</v>
      </c>
      <c r="G246" s="152" t="n">
        <f aca="false">D246*E246*C246*F246</f>
        <v>26.964</v>
      </c>
      <c r="H246" s="153"/>
    </row>
    <row r="247" customFormat="false" ht="22.35" hidden="false" customHeight="false" outlineLevel="0" collapsed="false">
      <c r="A247" s="170"/>
      <c r="B247" s="166" t="s">
        <v>1280</v>
      </c>
      <c r="C247" s="164" t="n">
        <v>6</v>
      </c>
      <c r="D247" s="169" t="n">
        <v>2.35</v>
      </c>
      <c r="E247" s="169" t="n">
        <v>4</v>
      </c>
      <c r="F247" s="167" t="n">
        <v>1.578</v>
      </c>
      <c r="G247" s="152" t="n">
        <f aca="false">D247*E247*C247*F247</f>
        <v>88.9992</v>
      </c>
      <c r="H247" s="153"/>
    </row>
    <row r="248" customFormat="false" ht="22.35" hidden="false" customHeight="false" outlineLevel="0" collapsed="false">
      <c r="A248" s="170"/>
      <c r="B248" s="166" t="s">
        <v>1281</v>
      </c>
      <c r="C248" s="164" t="n">
        <v>2</v>
      </c>
      <c r="D248" s="169" t="n">
        <v>2.45</v>
      </c>
      <c r="E248" s="169" t="n">
        <v>15</v>
      </c>
      <c r="F248" s="167" t="n">
        <v>0.963</v>
      </c>
      <c r="G248" s="152" t="n">
        <f aca="false">D248*E248*C248*F248</f>
        <v>70.7805</v>
      </c>
      <c r="H248" s="153"/>
    </row>
    <row r="249" customFormat="false" ht="22.35" hidden="false" customHeight="false" outlineLevel="0" collapsed="false">
      <c r="A249" s="170"/>
      <c r="B249" s="166" t="s">
        <v>1282</v>
      </c>
      <c r="C249" s="164" t="n">
        <v>2</v>
      </c>
      <c r="D249" s="169" t="n">
        <v>3.05</v>
      </c>
      <c r="E249" s="169" t="n">
        <v>17</v>
      </c>
      <c r="F249" s="167" t="n">
        <v>0.963</v>
      </c>
      <c r="G249" s="152" t="n">
        <f aca="false">D249*E249*C249*F249</f>
        <v>99.8631</v>
      </c>
      <c r="H249" s="153"/>
    </row>
    <row r="250" customFormat="false" ht="22.35" hidden="false" customHeight="false" outlineLevel="0" collapsed="false">
      <c r="A250" s="170"/>
      <c r="B250" s="166" t="s">
        <v>1283</v>
      </c>
      <c r="C250" s="164" t="n">
        <v>2</v>
      </c>
      <c r="D250" s="169" t="n">
        <v>3.65</v>
      </c>
      <c r="E250" s="169" t="n">
        <v>12</v>
      </c>
      <c r="F250" s="167" t="n">
        <v>1.578</v>
      </c>
      <c r="G250" s="152" t="n">
        <f aca="false">D250*E250*C250*F250</f>
        <v>138.2328</v>
      </c>
      <c r="H250" s="153"/>
    </row>
    <row r="251" customFormat="false" ht="22.35" hidden="false" customHeight="false" outlineLevel="0" collapsed="false">
      <c r="A251" s="170"/>
      <c r="B251" s="166" t="s">
        <v>1284</v>
      </c>
      <c r="C251" s="164" t="n">
        <v>3</v>
      </c>
      <c r="D251" s="169" t="n">
        <v>2.65</v>
      </c>
      <c r="E251" s="169" t="n">
        <v>24</v>
      </c>
      <c r="F251" s="167" t="n">
        <v>0.963</v>
      </c>
      <c r="G251" s="152" t="n">
        <f aca="false">D251*E251*C251*F251</f>
        <v>183.7404</v>
      </c>
      <c r="H251" s="153"/>
    </row>
    <row r="252" customFormat="false" ht="13.8" hidden="false" customHeight="false" outlineLevel="0" collapsed="false">
      <c r="A252" s="170"/>
      <c r="B252" s="171" t="s">
        <v>1222</v>
      </c>
      <c r="C252" s="164"/>
      <c r="D252" s="169"/>
      <c r="E252" s="169"/>
      <c r="F252" s="167"/>
      <c r="G252" s="152" t="n">
        <f aca="false">D252*E252*C252*F252</f>
        <v>0</v>
      </c>
      <c r="H252" s="153"/>
    </row>
    <row r="253" customFormat="false" ht="13.8" hidden="false" customHeight="false" outlineLevel="0" collapsed="false">
      <c r="A253" s="170"/>
      <c r="B253" s="171" t="s">
        <v>1285</v>
      </c>
      <c r="C253" s="164" t="n">
        <v>1</v>
      </c>
      <c r="D253" s="169" t="n">
        <v>1.67</v>
      </c>
      <c r="E253" s="169" t="n">
        <v>8</v>
      </c>
      <c r="F253" s="167" t="n">
        <v>0.963</v>
      </c>
      <c r="G253" s="152" t="n">
        <f aca="false">D253*E253*C253*F253</f>
        <v>12.86568</v>
      </c>
      <c r="H253" s="153"/>
    </row>
    <row r="254" customFormat="false" ht="13.8" hidden="false" customHeight="false" outlineLevel="0" collapsed="false">
      <c r="A254" s="170"/>
      <c r="B254" s="171" t="s">
        <v>1286</v>
      </c>
      <c r="C254" s="164" t="n">
        <v>1</v>
      </c>
      <c r="D254" s="169" t="n">
        <v>1.68</v>
      </c>
      <c r="E254" s="169" t="n">
        <v>6</v>
      </c>
      <c r="F254" s="167" t="n">
        <v>0.963</v>
      </c>
      <c r="G254" s="152" t="n">
        <f aca="false">D254*E254*C254*F254</f>
        <v>9.70704</v>
      </c>
      <c r="H254" s="153"/>
    </row>
    <row r="255" customFormat="false" ht="13.8" hidden="false" customHeight="false" outlineLevel="0" collapsed="false">
      <c r="A255" s="170"/>
      <c r="B255" s="171" t="s">
        <v>1287</v>
      </c>
      <c r="C255" s="164" t="n">
        <v>1</v>
      </c>
      <c r="D255" s="169" t="n">
        <v>1.93</v>
      </c>
      <c r="E255" s="169" t="n">
        <v>8</v>
      </c>
      <c r="F255" s="167" t="n">
        <v>0.963</v>
      </c>
      <c r="G255" s="152" t="n">
        <f aca="false">D255*E255*C255*F255</f>
        <v>14.86872</v>
      </c>
      <c r="H255" s="153"/>
    </row>
    <row r="256" customFormat="false" ht="13.8" hidden="false" customHeight="false" outlineLevel="0" collapsed="false">
      <c r="A256" s="170"/>
      <c r="B256" s="171" t="s">
        <v>1288</v>
      </c>
      <c r="C256" s="164" t="n">
        <v>1</v>
      </c>
      <c r="D256" s="169" t="n">
        <v>1.93</v>
      </c>
      <c r="E256" s="169" t="n">
        <v>8</v>
      </c>
      <c r="F256" s="167" t="n">
        <v>0.963</v>
      </c>
      <c r="G256" s="152" t="n">
        <f aca="false">D256*E256*C256*F256</f>
        <v>14.86872</v>
      </c>
      <c r="H256" s="153"/>
    </row>
    <row r="257" customFormat="false" ht="13.8" hidden="false" customHeight="false" outlineLevel="0" collapsed="false">
      <c r="A257" s="170"/>
      <c r="B257" s="171" t="s">
        <v>1289</v>
      </c>
      <c r="C257" s="164" t="n">
        <v>1</v>
      </c>
      <c r="D257" s="169" t="n">
        <v>1.68</v>
      </c>
      <c r="E257" s="169" t="n">
        <v>8</v>
      </c>
      <c r="F257" s="167" t="n">
        <v>0.963</v>
      </c>
      <c r="G257" s="152" t="n">
        <f aca="false">D257*E257*C257*F257</f>
        <v>12.94272</v>
      </c>
      <c r="H257" s="153"/>
    </row>
    <row r="258" customFormat="false" ht="13.8" hidden="false" customHeight="false" outlineLevel="0" collapsed="false">
      <c r="A258" s="170"/>
      <c r="B258" s="171" t="s">
        <v>1290</v>
      </c>
      <c r="C258" s="164" t="n">
        <v>2</v>
      </c>
      <c r="D258" s="169" t="n">
        <v>2.57</v>
      </c>
      <c r="E258" s="169" t="n">
        <v>4</v>
      </c>
      <c r="F258" s="167" t="n">
        <v>1.578</v>
      </c>
      <c r="G258" s="152" t="n">
        <f aca="false">D258*E258*C258*F258</f>
        <v>32.44368</v>
      </c>
      <c r="H258" s="153"/>
    </row>
    <row r="259" customFormat="false" ht="13.8" hidden="false" customHeight="false" outlineLevel="0" collapsed="false">
      <c r="A259" s="170"/>
      <c r="B259" s="171" t="s">
        <v>1291</v>
      </c>
      <c r="C259" s="164" t="n">
        <v>2</v>
      </c>
      <c r="D259" s="169" t="n">
        <v>2.47</v>
      </c>
      <c r="E259" s="169" t="n">
        <v>4</v>
      </c>
      <c r="F259" s="167" t="n">
        <v>0.963</v>
      </c>
      <c r="G259" s="152" t="n">
        <f aca="false">D259*E259*C259*F259</f>
        <v>19.02888</v>
      </c>
      <c r="H259" s="153"/>
    </row>
    <row r="260" customFormat="false" ht="13.8" hidden="false" customHeight="false" outlineLevel="0" collapsed="false">
      <c r="A260" s="170"/>
      <c r="B260" s="171" t="s">
        <v>1292</v>
      </c>
      <c r="C260" s="164" t="n">
        <v>1</v>
      </c>
      <c r="D260" s="169" t="n">
        <v>1.68</v>
      </c>
      <c r="E260" s="169" t="n">
        <v>6</v>
      </c>
      <c r="F260" s="167" t="n">
        <v>0.963</v>
      </c>
      <c r="G260" s="152" t="n">
        <f aca="false">D260*E260*C260*F260</f>
        <v>9.70704</v>
      </c>
      <c r="H260" s="153"/>
    </row>
    <row r="261" customFormat="false" ht="13.8" hidden="false" customHeight="false" outlineLevel="0" collapsed="false">
      <c r="A261" s="170"/>
      <c r="B261" s="171" t="s">
        <v>1293</v>
      </c>
      <c r="C261" s="164" t="n">
        <v>2</v>
      </c>
      <c r="D261" s="169" t="n">
        <v>1.48</v>
      </c>
      <c r="E261" s="169" t="n">
        <v>6</v>
      </c>
      <c r="F261" s="167" t="n">
        <v>0.963</v>
      </c>
      <c r="G261" s="152" t="n">
        <f aca="false">D261*E261*C261*F261</f>
        <v>17.10288</v>
      </c>
      <c r="H261" s="153"/>
    </row>
    <row r="262" customFormat="false" ht="13.8" hidden="false" customHeight="false" outlineLevel="0" collapsed="false">
      <c r="A262" s="170"/>
      <c r="B262" s="171" t="s">
        <v>1294</v>
      </c>
      <c r="C262" s="164" t="n">
        <v>1</v>
      </c>
      <c r="D262" s="169" t="n">
        <v>1.53</v>
      </c>
      <c r="E262" s="169" t="n">
        <v>6</v>
      </c>
      <c r="F262" s="167" t="n">
        <v>0.963</v>
      </c>
      <c r="G262" s="152" t="n">
        <f aca="false">D262*E262*C262*F262</f>
        <v>8.84034</v>
      </c>
      <c r="H262" s="153"/>
    </row>
    <row r="263" customFormat="false" ht="13.8" hidden="false" customHeight="false" outlineLevel="0" collapsed="false">
      <c r="A263" s="170"/>
      <c r="B263" s="171" t="s">
        <v>1295</v>
      </c>
      <c r="C263" s="164" t="n">
        <v>2</v>
      </c>
      <c r="D263" s="169" t="n">
        <v>1.48</v>
      </c>
      <c r="E263" s="169" t="n">
        <v>6</v>
      </c>
      <c r="F263" s="167" t="n">
        <v>0.963</v>
      </c>
      <c r="G263" s="152" t="n">
        <f aca="false">D263*E263*C263*F263</f>
        <v>17.10288</v>
      </c>
      <c r="H263" s="153"/>
    </row>
    <row r="264" customFormat="false" ht="13.8" hidden="false" customHeight="false" outlineLevel="0" collapsed="false">
      <c r="A264" s="170"/>
      <c r="B264" s="171" t="s">
        <v>1296</v>
      </c>
      <c r="C264" s="164" t="n">
        <v>3</v>
      </c>
      <c r="D264" s="169" t="n">
        <v>1.63</v>
      </c>
      <c r="E264" s="169" t="n">
        <v>8</v>
      </c>
      <c r="F264" s="167" t="n">
        <v>1.578</v>
      </c>
      <c r="G264" s="152" t="n">
        <f aca="false">D264*E264*C264*F264</f>
        <v>61.73136</v>
      </c>
      <c r="H264" s="153"/>
    </row>
    <row r="265" customFormat="false" ht="13.8" hidden="false" customHeight="false" outlineLevel="0" collapsed="false">
      <c r="A265" s="170"/>
      <c r="B265" s="171" t="s">
        <v>1297</v>
      </c>
      <c r="C265" s="164" t="n">
        <v>1</v>
      </c>
      <c r="D265" s="169" t="n">
        <v>1.67</v>
      </c>
      <c r="E265" s="169" t="n">
        <v>8</v>
      </c>
      <c r="F265" s="167" t="n">
        <v>0.963</v>
      </c>
      <c r="G265" s="152" t="n">
        <f aca="false">D265*E265*C265*F265</f>
        <v>12.86568</v>
      </c>
      <c r="H265" s="153"/>
    </row>
    <row r="266" customFormat="false" ht="13.8" hidden="false" customHeight="false" outlineLevel="0" collapsed="false">
      <c r="A266" s="170"/>
      <c r="B266" s="171" t="s">
        <v>1298</v>
      </c>
      <c r="C266" s="164" t="n">
        <v>6</v>
      </c>
      <c r="D266" s="169" t="n">
        <v>1.67</v>
      </c>
      <c r="E266" s="169" t="n">
        <v>6</v>
      </c>
      <c r="F266" s="167" t="n">
        <v>0.963</v>
      </c>
      <c r="G266" s="152" t="n">
        <f aca="false">D266*E266*C266*F266</f>
        <v>57.89556</v>
      </c>
      <c r="H266" s="153"/>
    </row>
    <row r="267" customFormat="false" ht="13.8" hidden="false" customHeight="false" outlineLevel="0" collapsed="false">
      <c r="A267" s="170"/>
      <c r="B267" s="171" t="s">
        <v>1299</v>
      </c>
      <c r="C267" s="164" t="n">
        <v>1</v>
      </c>
      <c r="D267" s="169" t="n">
        <v>2.47</v>
      </c>
      <c r="E267" s="169" t="n">
        <v>8</v>
      </c>
      <c r="F267" s="167" t="n">
        <v>0.963</v>
      </c>
      <c r="G267" s="152" t="n">
        <f aca="false">D267*E267*C267*F267</f>
        <v>19.02888</v>
      </c>
      <c r="H267" s="153"/>
    </row>
    <row r="268" customFormat="false" ht="13.8" hidden="false" customHeight="false" outlineLevel="0" collapsed="false">
      <c r="A268" s="170"/>
      <c r="B268" s="171" t="s">
        <v>1300</v>
      </c>
      <c r="C268" s="164"/>
      <c r="D268" s="169"/>
      <c r="E268" s="169"/>
      <c r="F268" s="167"/>
      <c r="G268" s="152"/>
      <c r="H268" s="153"/>
    </row>
    <row r="269" customFormat="false" ht="13.8" hidden="false" customHeight="false" outlineLevel="0" collapsed="false">
      <c r="A269" s="170"/>
      <c r="B269" s="171" t="s">
        <v>1301</v>
      </c>
      <c r="C269" s="164" t="n">
        <v>1</v>
      </c>
      <c r="D269" s="169" t="n">
        <v>3.5</v>
      </c>
      <c r="E269" s="169" t="n">
        <v>8</v>
      </c>
      <c r="F269" s="167" t="n">
        <v>0.963</v>
      </c>
      <c r="G269" s="152" t="n">
        <f aca="false">D269*E269*C269*F269</f>
        <v>26.964</v>
      </c>
      <c r="H269" s="153"/>
    </row>
    <row r="270" customFormat="false" ht="13.8" hidden="false" customHeight="false" outlineLevel="0" collapsed="false">
      <c r="A270" s="170"/>
      <c r="B270" s="171" t="s">
        <v>1302</v>
      </c>
      <c r="C270" s="164" t="n">
        <v>1</v>
      </c>
      <c r="D270" s="169" t="n">
        <v>3.5</v>
      </c>
      <c r="E270" s="169" t="n">
        <v>8</v>
      </c>
      <c r="F270" s="167" t="n">
        <v>0.963</v>
      </c>
      <c r="G270" s="152" t="n">
        <f aca="false">D270*E270*C270*F270</f>
        <v>26.964</v>
      </c>
      <c r="H270" s="153"/>
    </row>
    <row r="271" customFormat="false" ht="13.8" hidden="false" customHeight="false" outlineLevel="0" collapsed="false">
      <c r="A271" s="170"/>
      <c r="B271" s="171" t="s">
        <v>1303</v>
      </c>
      <c r="C271" s="164" t="n">
        <v>6</v>
      </c>
      <c r="D271" s="169" t="n">
        <v>2.98</v>
      </c>
      <c r="E271" s="169" t="n">
        <v>6</v>
      </c>
      <c r="F271" s="167" t="n">
        <v>0.963</v>
      </c>
      <c r="G271" s="152" t="n">
        <f aca="false">D271*E271*C271*F271</f>
        <v>103.31064</v>
      </c>
      <c r="H271" s="153"/>
    </row>
    <row r="272" customFormat="false" ht="13.8" hidden="false" customHeight="false" outlineLevel="0" collapsed="false">
      <c r="A272" s="170"/>
      <c r="B272" s="171" t="s">
        <v>1304</v>
      </c>
      <c r="C272" s="164" t="n">
        <v>1</v>
      </c>
      <c r="D272" s="169" t="n">
        <v>3.5</v>
      </c>
      <c r="E272" s="169" t="n">
        <v>8</v>
      </c>
      <c r="F272" s="167" t="n">
        <v>0.963</v>
      </c>
      <c r="G272" s="152" t="n">
        <f aca="false">D272*E272*C272*F272</f>
        <v>26.964</v>
      </c>
      <c r="H272" s="153"/>
    </row>
    <row r="273" customFormat="false" ht="13.8" hidden="false" customHeight="false" outlineLevel="0" collapsed="false">
      <c r="A273" s="170"/>
      <c r="B273" s="171" t="s">
        <v>1216</v>
      </c>
      <c r="C273" s="164"/>
      <c r="D273" s="169"/>
      <c r="E273" s="169"/>
      <c r="F273" s="167"/>
      <c r="G273" s="152"/>
      <c r="H273" s="153"/>
    </row>
    <row r="274" customFormat="false" ht="13.8" hidden="false" customHeight="false" outlineLevel="0" collapsed="false">
      <c r="A274" s="170"/>
      <c r="B274" s="171" t="s">
        <v>1305</v>
      </c>
      <c r="C274" s="167" t="n">
        <v>1</v>
      </c>
      <c r="D274" s="169" t="n">
        <v>5.65</v>
      </c>
      <c r="E274" s="169" t="n">
        <v>2</v>
      </c>
      <c r="F274" s="167" t="n">
        <v>0.963</v>
      </c>
      <c r="G274" s="152" t="n">
        <f aca="false">D274*E274*C274*F274</f>
        <v>10.8819</v>
      </c>
      <c r="H274" s="153"/>
    </row>
    <row r="275" customFormat="false" ht="13.8" hidden="false" customHeight="false" outlineLevel="0" collapsed="false">
      <c r="A275" s="170"/>
      <c r="B275" s="171" t="s">
        <v>1306</v>
      </c>
      <c r="C275" s="167" t="n">
        <v>1</v>
      </c>
      <c r="D275" s="169" t="n">
        <v>5.65</v>
      </c>
      <c r="E275" s="169" t="n">
        <v>2</v>
      </c>
      <c r="F275" s="167" t="n">
        <v>0.963</v>
      </c>
      <c r="G275" s="152" t="n">
        <f aca="false">D275*E275*C275*F275</f>
        <v>10.8819</v>
      </c>
      <c r="H275" s="153"/>
    </row>
    <row r="276" customFormat="false" ht="13.8" hidden="false" customHeight="false" outlineLevel="0" collapsed="false">
      <c r="A276" s="170"/>
      <c r="B276" s="171" t="s">
        <v>1307</v>
      </c>
      <c r="C276" s="167" t="n">
        <v>1</v>
      </c>
      <c r="D276" s="169" t="n">
        <v>5.25</v>
      </c>
      <c r="E276" s="169" t="n">
        <v>2</v>
      </c>
      <c r="F276" s="167" t="n">
        <v>0.963</v>
      </c>
      <c r="G276" s="152" t="n">
        <f aca="false">D276*E276*C276*F276</f>
        <v>10.1115</v>
      </c>
      <c r="H276" s="153"/>
    </row>
    <row r="277" customFormat="false" ht="13.8" hidden="false" customHeight="false" outlineLevel="0" collapsed="false">
      <c r="A277" s="170"/>
      <c r="B277" s="171" t="s">
        <v>1308</v>
      </c>
      <c r="C277" s="167" t="n">
        <v>1</v>
      </c>
      <c r="D277" s="169" t="n">
        <v>4.88</v>
      </c>
      <c r="E277" s="169" t="n">
        <v>2</v>
      </c>
      <c r="F277" s="167" t="n">
        <v>0.963</v>
      </c>
      <c r="G277" s="152" t="n">
        <f aca="false">D277*E277*C277*F277</f>
        <v>9.39888</v>
      </c>
      <c r="H277" s="153"/>
    </row>
    <row r="278" customFormat="false" ht="13.8" hidden="false" customHeight="false" outlineLevel="0" collapsed="false">
      <c r="A278" s="170"/>
      <c r="B278" s="171" t="s">
        <v>1309</v>
      </c>
      <c r="C278" s="167" t="n">
        <v>1</v>
      </c>
      <c r="D278" s="169" t="n">
        <v>7.63</v>
      </c>
      <c r="E278" s="169" t="n">
        <v>2</v>
      </c>
      <c r="F278" s="167" t="n">
        <v>0.963</v>
      </c>
      <c r="G278" s="152" t="n">
        <f aca="false">D278*E278*C278*F278</f>
        <v>14.69538</v>
      </c>
      <c r="H278" s="153"/>
    </row>
    <row r="279" customFormat="false" ht="13.8" hidden="false" customHeight="false" outlineLevel="0" collapsed="false">
      <c r="A279" s="170"/>
      <c r="B279" s="171" t="s">
        <v>1310</v>
      </c>
      <c r="C279" s="167" t="n">
        <v>1</v>
      </c>
      <c r="D279" s="169" t="n">
        <v>7.03</v>
      </c>
      <c r="E279" s="169" t="n">
        <v>2</v>
      </c>
      <c r="F279" s="167" t="n">
        <v>0.963</v>
      </c>
      <c r="G279" s="152" t="n">
        <f aca="false">D279*E279*C279*F279</f>
        <v>13.53978</v>
      </c>
      <c r="H279" s="153"/>
    </row>
    <row r="280" customFormat="false" ht="13.8" hidden="false" customHeight="false" outlineLevel="0" collapsed="false">
      <c r="A280" s="170"/>
      <c r="B280" s="171" t="s">
        <v>1311</v>
      </c>
      <c r="C280" s="167" t="n">
        <v>1</v>
      </c>
      <c r="D280" s="169" t="n">
        <v>7.03</v>
      </c>
      <c r="E280" s="169" t="n">
        <v>2</v>
      </c>
      <c r="F280" s="167" t="n">
        <v>0.963</v>
      </c>
      <c r="G280" s="152" t="n">
        <f aca="false">D280*E280*C280*F280</f>
        <v>13.53978</v>
      </c>
      <c r="H280" s="153"/>
    </row>
    <row r="281" customFormat="false" ht="13.8" hidden="false" customHeight="false" outlineLevel="0" collapsed="false">
      <c r="A281" s="170"/>
      <c r="B281" s="171" t="s">
        <v>1312</v>
      </c>
      <c r="C281" s="167" t="n">
        <v>1</v>
      </c>
      <c r="D281" s="169" t="n">
        <v>7.63</v>
      </c>
      <c r="E281" s="169" t="n">
        <v>2</v>
      </c>
      <c r="F281" s="167" t="n">
        <v>0.963</v>
      </c>
      <c r="G281" s="152" t="n">
        <f aca="false">D281*E281*C281*F281</f>
        <v>14.69538</v>
      </c>
      <c r="H281" s="153"/>
    </row>
    <row r="282" customFormat="false" ht="13.8" hidden="false" customHeight="false" outlineLevel="0" collapsed="false">
      <c r="A282" s="170"/>
      <c r="B282" s="171" t="s">
        <v>1313</v>
      </c>
      <c r="C282" s="167" t="n">
        <v>1</v>
      </c>
      <c r="D282" s="169" t="n">
        <v>6.43</v>
      </c>
      <c r="E282" s="169" t="n">
        <v>2</v>
      </c>
      <c r="F282" s="167" t="n">
        <v>0.963</v>
      </c>
      <c r="G282" s="152" t="n">
        <f aca="false">D282*E282*C282*F282</f>
        <v>12.38418</v>
      </c>
      <c r="H282" s="153"/>
    </row>
    <row r="283" customFormat="false" ht="13.8" hidden="false" customHeight="false" outlineLevel="0" collapsed="false">
      <c r="A283" s="170"/>
      <c r="B283" s="171" t="s">
        <v>1314</v>
      </c>
      <c r="C283" s="167" t="n">
        <v>1</v>
      </c>
      <c r="D283" s="169" t="n">
        <v>6.8</v>
      </c>
      <c r="E283" s="169" t="n">
        <v>2</v>
      </c>
      <c r="F283" s="167" t="n">
        <v>0.963</v>
      </c>
      <c r="G283" s="152" t="n">
        <f aca="false">D283*E283*C283*F283</f>
        <v>13.0968</v>
      </c>
      <c r="H283" s="153"/>
    </row>
    <row r="284" customFormat="false" ht="13.8" hidden="false" customHeight="false" outlineLevel="0" collapsed="false">
      <c r="A284" s="170"/>
      <c r="B284" s="171" t="s">
        <v>1315</v>
      </c>
      <c r="C284" s="167" t="n">
        <v>1</v>
      </c>
      <c r="D284" s="169" t="n">
        <v>4.02</v>
      </c>
      <c r="E284" s="169" t="n">
        <v>2</v>
      </c>
      <c r="F284" s="167" t="n">
        <v>0.963</v>
      </c>
      <c r="G284" s="152" t="n">
        <f aca="false">D284*E284*C284*F284</f>
        <v>7.74252</v>
      </c>
      <c r="H284" s="153"/>
    </row>
    <row r="285" customFormat="false" ht="13.8" hidden="false" customHeight="false" outlineLevel="0" collapsed="false">
      <c r="A285" s="170"/>
      <c r="B285" s="171" t="s">
        <v>1316</v>
      </c>
      <c r="C285" s="167" t="n">
        <v>1</v>
      </c>
      <c r="D285" s="169" t="n">
        <v>4.59</v>
      </c>
      <c r="E285" s="169" t="n">
        <v>2</v>
      </c>
      <c r="F285" s="167" t="n">
        <v>0.963</v>
      </c>
      <c r="G285" s="152" t="n">
        <f aca="false">D285*E285*C285*F285</f>
        <v>8.84034</v>
      </c>
      <c r="H285" s="153"/>
    </row>
    <row r="286" customFormat="false" ht="13.8" hidden="false" customHeight="false" outlineLevel="0" collapsed="false">
      <c r="A286" s="170"/>
      <c r="B286" s="171" t="s">
        <v>1317</v>
      </c>
      <c r="C286" s="167" t="n">
        <v>1</v>
      </c>
      <c r="D286" s="169" t="n">
        <v>7.4</v>
      </c>
      <c r="E286" s="169" t="n">
        <v>2</v>
      </c>
      <c r="F286" s="167" t="n">
        <v>0.963</v>
      </c>
      <c r="G286" s="152" t="n">
        <f aca="false">D286*E286*C286*F286</f>
        <v>14.2524</v>
      </c>
      <c r="H286" s="153"/>
    </row>
    <row r="287" customFormat="false" ht="13.8" hidden="false" customHeight="false" outlineLevel="0" collapsed="false">
      <c r="A287" s="170"/>
      <c r="B287" s="171" t="s">
        <v>1318</v>
      </c>
      <c r="C287" s="167" t="n">
        <v>1</v>
      </c>
      <c r="D287" s="169" t="n">
        <v>7.42</v>
      </c>
      <c r="E287" s="169" t="n">
        <v>2</v>
      </c>
      <c r="F287" s="167" t="n">
        <v>0.963</v>
      </c>
      <c r="G287" s="152" t="n">
        <f aca="false">D287*E287*C287*F287</f>
        <v>14.29092</v>
      </c>
      <c r="H287" s="153"/>
    </row>
    <row r="288" customFormat="false" ht="13.8" hidden="false" customHeight="false" outlineLevel="0" collapsed="false">
      <c r="A288" s="170"/>
      <c r="B288" s="171" t="s">
        <v>1319</v>
      </c>
      <c r="C288" s="167" t="n">
        <v>1</v>
      </c>
      <c r="D288" s="169" t="n">
        <v>6.7</v>
      </c>
      <c r="E288" s="169" t="n">
        <v>2</v>
      </c>
      <c r="F288" s="167" t="n">
        <v>0.963</v>
      </c>
      <c r="G288" s="152" t="n">
        <f aca="false">D288*E288*C288*F288</f>
        <v>12.9042</v>
      </c>
      <c r="H288" s="153"/>
    </row>
    <row r="289" customFormat="false" ht="13.8" hidden="false" customHeight="false" outlineLevel="0" collapsed="false">
      <c r="A289" s="170"/>
      <c r="B289" s="171" t="s">
        <v>1320</v>
      </c>
      <c r="C289" s="167" t="n">
        <v>1</v>
      </c>
      <c r="D289" s="169" t="n">
        <v>7.4</v>
      </c>
      <c r="E289" s="169" t="n">
        <v>2</v>
      </c>
      <c r="F289" s="167" t="n">
        <v>0.963</v>
      </c>
      <c r="G289" s="152" t="n">
        <f aca="false">D289*E289*C289*F289</f>
        <v>14.2524</v>
      </c>
      <c r="H289" s="153"/>
    </row>
    <row r="290" customFormat="false" ht="13.8" hidden="false" customHeight="false" outlineLevel="0" collapsed="false">
      <c r="A290" s="170"/>
      <c r="B290" s="171" t="s">
        <v>1321</v>
      </c>
      <c r="C290" s="167" t="n">
        <v>1</v>
      </c>
      <c r="D290" s="169" t="n">
        <v>7.4</v>
      </c>
      <c r="E290" s="169" t="n">
        <v>2</v>
      </c>
      <c r="F290" s="167" t="n">
        <v>0.963</v>
      </c>
      <c r="G290" s="152" t="n">
        <f aca="false">D290*E290*C290*F290</f>
        <v>14.2524</v>
      </c>
      <c r="H290" s="153"/>
    </row>
    <row r="291" customFormat="false" ht="13.8" hidden="false" customHeight="false" outlineLevel="0" collapsed="false">
      <c r="A291" s="170"/>
      <c r="B291" s="171" t="s">
        <v>1322</v>
      </c>
      <c r="C291" s="167" t="n">
        <v>1</v>
      </c>
      <c r="D291" s="169" t="n">
        <v>8.1</v>
      </c>
      <c r="E291" s="169" t="n">
        <v>2</v>
      </c>
      <c r="F291" s="167" t="n">
        <v>0.963</v>
      </c>
      <c r="G291" s="152" t="n">
        <f aca="false">D291*E291*C291*F291</f>
        <v>15.6006</v>
      </c>
      <c r="H291" s="153"/>
    </row>
    <row r="292" customFormat="false" ht="13.8" hidden="false" customHeight="false" outlineLevel="0" collapsed="false">
      <c r="A292" s="170"/>
      <c r="B292" s="171" t="s">
        <v>1323</v>
      </c>
      <c r="C292" s="167" t="n">
        <v>1</v>
      </c>
      <c r="D292" s="169" t="n">
        <v>6.64</v>
      </c>
      <c r="E292" s="169" t="n">
        <v>2</v>
      </c>
      <c r="F292" s="167" t="n">
        <v>0.963</v>
      </c>
      <c r="G292" s="152" t="n">
        <f aca="false">D292*E292*C292*F292</f>
        <v>12.78864</v>
      </c>
      <c r="H292" s="153"/>
    </row>
    <row r="293" customFormat="false" ht="13.8" hidden="false" customHeight="false" outlineLevel="0" collapsed="false">
      <c r="A293" s="170"/>
      <c r="B293" s="171" t="s">
        <v>1324</v>
      </c>
      <c r="C293" s="167" t="n">
        <v>1</v>
      </c>
      <c r="D293" s="169" t="n">
        <v>6.56</v>
      </c>
      <c r="E293" s="169" t="n">
        <v>2</v>
      </c>
      <c r="F293" s="167" t="n">
        <v>0.963</v>
      </c>
      <c r="G293" s="152" t="n">
        <f aca="false">D293*E293*C293*F293</f>
        <v>12.63456</v>
      </c>
      <c r="H293" s="153"/>
    </row>
    <row r="294" customFormat="false" ht="13.8" hidden="false" customHeight="false" outlineLevel="0" collapsed="false">
      <c r="A294" s="170"/>
      <c r="B294" s="171" t="s">
        <v>1325</v>
      </c>
      <c r="C294" s="167" t="n">
        <v>1</v>
      </c>
      <c r="D294" s="169" t="n">
        <v>6.67</v>
      </c>
      <c r="E294" s="169" t="n">
        <v>2</v>
      </c>
      <c r="F294" s="167" t="n">
        <v>0.963</v>
      </c>
      <c r="G294" s="152" t="n">
        <f aca="false">D294*E294*C294*F294</f>
        <v>12.84642</v>
      </c>
      <c r="H294" s="153"/>
    </row>
    <row r="295" customFormat="false" ht="13.8" hidden="false" customHeight="false" outlineLevel="0" collapsed="false">
      <c r="A295" s="170"/>
      <c r="B295" s="171" t="s">
        <v>1326</v>
      </c>
      <c r="C295" s="167" t="n">
        <v>1</v>
      </c>
      <c r="D295" s="169" t="n">
        <v>6.59</v>
      </c>
      <c r="E295" s="169" t="n">
        <v>2</v>
      </c>
      <c r="F295" s="167" t="n">
        <v>0.963</v>
      </c>
      <c r="G295" s="152" t="n">
        <f aca="false">D295*E295*C295*F295</f>
        <v>12.69234</v>
      </c>
      <c r="H295" s="153"/>
    </row>
    <row r="296" customFormat="false" ht="13.8" hidden="false" customHeight="false" outlineLevel="0" collapsed="false">
      <c r="A296" s="170"/>
      <c r="B296" s="171" t="s">
        <v>1327</v>
      </c>
      <c r="C296" s="167" t="n">
        <v>1</v>
      </c>
      <c r="D296" s="169" t="n">
        <v>3.97</v>
      </c>
      <c r="E296" s="169" t="n">
        <v>2</v>
      </c>
      <c r="F296" s="167" t="n">
        <v>0.963</v>
      </c>
      <c r="G296" s="152" t="n">
        <f aca="false">D296*E296*C296*F296</f>
        <v>7.64622</v>
      </c>
      <c r="H296" s="153"/>
    </row>
    <row r="297" customFormat="false" ht="13.8" hidden="false" customHeight="false" outlineLevel="0" collapsed="false">
      <c r="A297" s="170"/>
      <c r="B297" s="171" t="s">
        <v>1328</v>
      </c>
      <c r="C297" s="167" t="n">
        <v>1</v>
      </c>
      <c r="D297" s="169" t="n">
        <v>4.04</v>
      </c>
      <c r="E297" s="169" t="n">
        <v>2</v>
      </c>
      <c r="F297" s="167" t="n">
        <v>0.963</v>
      </c>
      <c r="G297" s="152" t="n">
        <f aca="false">D297*E297*C297*F297</f>
        <v>7.78104</v>
      </c>
      <c r="H297" s="153"/>
    </row>
    <row r="298" customFormat="false" ht="13.8" hidden="false" customHeight="false" outlineLevel="0" collapsed="false">
      <c r="A298" s="170"/>
      <c r="B298" s="171" t="s">
        <v>1329</v>
      </c>
      <c r="C298" s="167" t="n">
        <v>1</v>
      </c>
      <c r="D298" s="169" t="n">
        <v>6.64</v>
      </c>
      <c r="E298" s="169" t="n">
        <v>2</v>
      </c>
      <c r="F298" s="167" t="n">
        <v>0.963</v>
      </c>
      <c r="G298" s="152" t="n">
        <f aca="false">D298*E298*C298*F298</f>
        <v>12.78864</v>
      </c>
      <c r="H298" s="153"/>
    </row>
    <row r="299" customFormat="false" ht="13.8" hidden="false" customHeight="false" outlineLevel="0" collapsed="false">
      <c r="A299" s="170"/>
      <c r="B299" s="171" t="s">
        <v>1330</v>
      </c>
      <c r="C299" s="167" t="n">
        <v>1</v>
      </c>
      <c r="D299" s="169" t="n">
        <v>6.62</v>
      </c>
      <c r="E299" s="169" t="n">
        <v>2</v>
      </c>
      <c r="F299" s="167" t="n">
        <v>0.963</v>
      </c>
      <c r="G299" s="152" t="n">
        <f aca="false">D299*E299*C299*F299</f>
        <v>12.75012</v>
      </c>
      <c r="H299" s="153"/>
    </row>
    <row r="300" customFormat="false" ht="13.8" hidden="false" customHeight="false" outlineLevel="0" collapsed="false">
      <c r="A300" s="154"/>
      <c r="B300" s="154"/>
      <c r="C300" s="154"/>
      <c r="D300" s="154"/>
      <c r="E300" s="154"/>
      <c r="F300" s="154"/>
      <c r="G300" s="154"/>
      <c r="H300" s="154"/>
    </row>
    <row r="301" customFormat="false" ht="13.8" hidden="false" customHeight="false" outlineLevel="0" collapsed="false">
      <c r="A301" s="147" t="n">
        <v>14</v>
      </c>
      <c r="B301" s="148" t="str">
        <f aca="false">VLOOKUP(A301,'MEDIÇÃO 3'!$A$9:$C$552,2,0)</f>
        <v>INSTALAÇÕES HIDRO-SANITÁRIAS</v>
      </c>
      <c r="C301" s="148"/>
      <c r="D301" s="148"/>
      <c r="E301" s="148"/>
      <c r="F301" s="148"/>
      <c r="G301" s="148"/>
      <c r="H301" s="148"/>
    </row>
    <row r="302" customFormat="false" ht="13.8" hidden="false" customHeight="false" outlineLevel="0" collapsed="false">
      <c r="A302" s="147" t="s">
        <v>326</v>
      </c>
      <c r="B302" s="148" t="str">
        <f aca="false">VLOOKUP(A302,'MEDIÇÃO 3'!$A$9:$C$552,2,0)</f>
        <v>PONTOS HIDRO-SANITÁRIOS</v>
      </c>
      <c r="C302" s="148"/>
      <c r="D302" s="148"/>
      <c r="E302" s="148"/>
      <c r="F302" s="148"/>
      <c r="G302" s="148"/>
      <c r="H302" s="148"/>
    </row>
    <row r="303" customFormat="false" ht="13.8" hidden="false" customHeight="true" outlineLevel="0" collapsed="false">
      <c r="A303" s="149" t="s">
        <v>335</v>
      </c>
      <c r="B303" s="148" t="str">
        <f aca="false">VLOOKUP(A303,'MEDIÇÃO 3'!$A$9:$C$552,2,0)</f>
        <v>DRENO PARA POÇO DE ELEVADOR COM TUBO DE 75MM, BRITA E MANTA BIDIM</v>
      </c>
      <c r="C303" s="148"/>
      <c r="D303" s="148"/>
      <c r="E303" s="148"/>
      <c r="F303" s="148"/>
      <c r="G303" s="148"/>
      <c r="H303" s="150" t="str">
        <f aca="false">VLOOKUP(A303,'MEDIÇÃO 3'!$A$9:$C$552,3,0)</f>
        <v>UND</v>
      </c>
    </row>
    <row r="304" customFormat="false" ht="13.8" hidden="false" customHeight="false" outlineLevel="0" collapsed="false">
      <c r="A304" s="149"/>
      <c r="B304" s="154" t="s">
        <v>1178</v>
      </c>
      <c r="C304" s="164" t="s">
        <v>1183</v>
      </c>
      <c r="D304" s="152"/>
      <c r="E304" s="152"/>
      <c r="F304" s="164"/>
      <c r="G304" s="152" t="s">
        <v>1331</v>
      </c>
      <c r="H304" s="153" t="n">
        <f aca="false">SUM(G305)</f>
        <v>1</v>
      </c>
    </row>
    <row r="305" customFormat="false" ht="13.8" hidden="false" customHeight="false" outlineLevel="0" collapsed="false">
      <c r="A305" s="149"/>
      <c r="B305" s="151" t="s">
        <v>1332</v>
      </c>
      <c r="C305" s="164" t="n">
        <v>1</v>
      </c>
      <c r="D305" s="152"/>
      <c r="E305" s="152"/>
      <c r="F305" s="164"/>
      <c r="G305" s="152" t="n">
        <f aca="false">C305</f>
        <v>1</v>
      </c>
      <c r="H305" s="153"/>
    </row>
  </sheetData>
  <mergeCells count="151">
    <mergeCell ref="A1:G1"/>
    <mergeCell ref="A2:H2"/>
    <mergeCell ref="B3:H3"/>
    <mergeCell ref="B4:H4"/>
    <mergeCell ref="A5:A6"/>
    <mergeCell ref="B5:G5"/>
    <mergeCell ref="B6:F6"/>
    <mergeCell ref="A7:H7"/>
    <mergeCell ref="B8:H8"/>
    <mergeCell ref="B9:H9"/>
    <mergeCell ref="A10:A104"/>
    <mergeCell ref="B10:G10"/>
    <mergeCell ref="B11:G11"/>
    <mergeCell ref="H11:H104"/>
    <mergeCell ref="B12:G12"/>
    <mergeCell ref="F12:G12"/>
    <mergeCell ref="B13:G13"/>
    <mergeCell ref="F13:G13"/>
    <mergeCell ref="B14:G14"/>
    <mergeCell ref="F14:G14"/>
    <mergeCell ref="B15:G15"/>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C61:D61"/>
    <mergeCell ref="F61:G61"/>
    <mergeCell ref="F62:G62"/>
    <mergeCell ref="F63:G63"/>
    <mergeCell ref="F64:G64"/>
    <mergeCell ref="F65:G65"/>
    <mergeCell ref="F66:G66"/>
    <mergeCell ref="F67:G67"/>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F87:G87"/>
    <mergeCell ref="F88:G88"/>
    <mergeCell ref="F89:G89"/>
    <mergeCell ref="F90:G90"/>
    <mergeCell ref="F91:G91"/>
    <mergeCell ref="F92:G92"/>
    <mergeCell ref="F93:G93"/>
    <mergeCell ref="F94:G94"/>
    <mergeCell ref="F95:G95"/>
    <mergeCell ref="F96:G96"/>
    <mergeCell ref="F97:G97"/>
    <mergeCell ref="F98:G98"/>
    <mergeCell ref="F99:G99"/>
    <mergeCell ref="F100:G100"/>
    <mergeCell ref="F101:G101"/>
    <mergeCell ref="F102:G102"/>
    <mergeCell ref="F103:G103"/>
    <mergeCell ref="F104:G104"/>
    <mergeCell ref="A105:H105"/>
    <mergeCell ref="A106:H106"/>
    <mergeCell ref="B107:G107"/>
    <mergeCell ref="A108:A110"/>
    <mergeCell ref="B108:G108"/>
    <mergeCell ref="H109:H110"/>
    <mergeCell ref="A111:H111"/>
    <mergeCell ref="B112:H112"/>
    <mergeCell ref="B113:H113"/>
    <mergeCell ref="A114:A115"/>
    <mergeCell ref="B114:G114"/>
    <mergeCell ref="B115:G115"/>
    <mergeCell ref="B116:H116"/>
    <mergeCell ref="A117:A136"/>
    <mergeCell ref="B117:G117"/>
    <mergeCell ref="H118:H136"/>
    <mergeCell ref="D125:E125"/>
    <mergeCell ref="A137:A150"/>
    <mergeCell ref="B137:G137"/>
    <mergeCell ref="H138:H150"/>
    <mergeCell ref="D143:F143"/>
    <mergeCell ref="B151:G151"/>
    <mergeCell ref="A152:A181"/>
    <mergeCell ref="H152:H181"/>
    <mergeCell ref="B182:G182"/>
    <mergeCell ref="A183:A205"/>
    <mergeCell ref="H183:H205"/>
    <mergeCell ref="B206:G206"/>
    <mergeCell ref="A207:A235"/>
    <mergeCell ref="H207:H235"/>
    <mergeCell ref="B236:G236"/>
    <mergeCell ref="A237:A299"/>
    <mergeCell ref="H237:H299"/>
    <mergeCell ref="A300:H300"/>
    <mergeCell ref="B301:H301"/>
    <mergeCell ref="B302:H302"/>
    <mergeCell ref="A303:A305"/>
    <mergeCell ref="B303:G303"/>
    <mergeCell ref="H304:H305"/>
  </mergeCells>
  <printOptions headings="false" gridLines="false" gridLinesSet="true" horizontalCentered="true" verticalCentered="false"/>
  <pageMargins left="0.7875" right="0.7875" top="1.05277777777778" bottom="1.05277777777778" header="0.7875" footer="0.7875"/>
  <pageSetup paperSize="9" scale="55" fitToWidth="1" fitToHeight="1" pageOrder="downThenOver" orientation="portrait" blackAndWhite="false" draft="false" cellComments="none" horizontalDpi="300" verticalDpi="300" copies="1"/>
  <headerFooter differentFirst="false" differentOddEven="false">
    <oddHeader>&amp;C&amp;"Times New Roman,Normal"&amp;12&amp;Kffffff&amp;A</oddHeader>
    <oddFooter>&amp;C&amp;"Times New Roman,Normal"&amp;12&amp;KffffffPágina &amp;P</oddFooter>
  </headerFooter>
  <rowBreaks count="2" manualBreakCount="2">
    <brk id="73" man="true" max="16383" min="0"/>
    <brk id="202" man="true" max="16383" min="0"/>
  </rowBreaks>
  <colBreaks count="1" manualBreakCount="1">
    <brk id="8" man="true" max="65535" min="0"/>
  </colBreaks>
  <drawing r:id="rId1"/>
</worksheet>
</file>

<file path=docProps/app.xml><?xml version="1.0" encoding="utf-8"?>
<Properties xmlns="http://schemas.openxmlformats.org/officeDocument/2006/extended-properties" xmlns:vt="http://schemas.openxmlformats.org/officeDocument/2006/docPropsVTypes">
  <Template/>
  <TotalTime>1115</TotalTime>
  <Application>LibreOffice/7.4.0.3$Windows_X86_64 LibreOffice_project/f85e47c08ddd19c015c0114a68350214f7066f5a</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2021-01-05T13:52:00Z</dcterms:created>
  <dc:creator>user</dc:creator>
  <dc:description/>
  <dc:language>pt-BR</dc:language>
  <cp:lastModifiedBy/>
  <cp:lastPrinted>2023-05-02T08:53:40Z</cp:lastPrinted>
  <dcterms:modified xsi:type="dcterms:W3CDTF">2025-09-03T12:37:18Z</dcterms:modified>
  <cp:revision>52</cp:revision>
  <dc:subject/>
  <dc:title/>
</cp:coreProperties>
</file>

<file path=docProps/custom.xml><?xml version="1.0" encoding="utf-8"?>
<Properties xmlns="http://schemas.openxmlformats.org/officeDocument/2006/custom-properties" xmlns:vt="http://schemas.openxmlformats.org/officeDocument/2006/docPropsVTypes"/>
</file>