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EDIÇÃO 9" sheetId="1" state="visible" r:id="rId2"/>
    <sheet name="MEMÓRIA DE CALCULO 9" sheetId="2" state="visible" r:id="rId3"/>
  </sheets>
  <definedNames>
    <definedName function="false" hidden="false" localSheetId="0" name="_xlnm.Print_Area" vbProcedure="false">'MEDIÇÃO 9'!$A$1:$O$119</definedName>
    <definedName function="false" hidden="false" localSheetId="0" name="_xlnm.Print_Titles" vbProcedure="false">'MEDIÇÃO 9'!$A:$A,'MEDIÇÃO 9'!$1:$1</definedName>
    <definedName function="false" hidden="true" localSheetId="0" name="_xlnm._FilterDatabase" vbProcedure="false">'MEDIÇÃO 9'!$R$1:$R$106</definedName>
    <definedName function="false" hidden="false" localSheetId="0" name="_xlnm.Print_Area_0" vbProcedure="false">'MEDIÇÃO 9'!$A$2:$O$119</definedName>
    <definedName function="false" hidden="false" localSheetId="0" name="_xlnm.Print_Area_0_0" vbProcedure="false">'MEDIÇÃO 9'!$A$2:$O$120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<sst xmlns="http://schemas.openxmlformats.org/spreadsheetml/2006/main" count="367" uniqueCount="261">
  <si>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</si>
  <si>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</si>
  <si>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de uma barragem de concreto com contrafortes e a limpeza e escavação de seu reservatório, na localidade de São Dalmácio, Município de São Roque do Canaã</t>
    </r>
  </si>
  <si>
    <t xml:space="preserve">CONTRATO Nº:</t>
  </si>
  <si>
    <t xml:space="preserve">106/2022</t>
  </si>
  <si>
    <t xml:space="preserve">Assinatura: 22/11/2022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</si>
  <si>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</si>
  <si>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</si>
  <si>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COMUNIDADE DE SÃO DALMÁCIO</t>
    </r>
  </si>
  <si>
    <t xml:space="preserve">PERÍODO:</t>
  </si>
  <si>
    <t xml:space="preserve">a </t>
  </si>
  <si>
    <t xml:space="preserve">PRAZO:</t>
  </si>
  <si>
    <t xml:space="preserve">240 DIAS + 284 DIAS (PARALIS.) + 205 DIAS</t>
  </si>
  <si>
    <r>
      <rPr>
        <b val="true"/>
        <sz val="10"/>
        <rFont val="Arial"/>
        <family val="2"/>
        <charset val="1"/>
      </rPr>
      <t xml:space="preserve">EMPRESA: </t>
    </r>
    <r>
      <rPr>
        <sz val="10"/>
        <rFont val="Arial"/>
        <family val="2"/>
        <charset val="1"/>
      </rPr>
      <t xml:space="preserve">EDURBAN EDIFICAÇÕES E URBANISMO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</si>
  <si>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</si>
  <si>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</si>
  <si>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</si>
  <si>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</si>
  <si>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</si>
  <si>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</si>
  <si>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</si>
  <si>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UNITÁRIO REAJUSTADO</t>
  </si>
  <si>
    <t xml:space="preserve">ACUMULADO ANTERIOR</t>
  </si>
  <si>
    <t xml:space="preserve">MEDIÇÃO 09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</si>
  <si>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</si>
  <si>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</si>
  <si>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</si>
  <si>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</si>
  <si>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1.1</t>
  </si>
  <si>
    <t xml:space="preserve">MOBILIZAÇÃO/DESMOBILIZAÇÃO</t>
  </si>
  <si>
    <t xml:space="preserve">1.1.1</t>
  </si>
  <si>
    <t xml:space="preserve">Mobilização de Equipamentos</t>
  </si>
  <si>
    <t xml:space="preserve">Vb</t>
  </si>
  <si>
    <t xml:space="preserve">1.1.2</t>
  </si>
  <si>
    <t xml:space="preserve">Desmobilização de Equipamentos</t>
  </si>
  <si>
    <t xml:space="preserve">1.2</t>
  </si>
  <si>
    <t xml:space="preserve">INSTALAÇÃO DE CANTEIRO DE OBRAS</t>
  </si>
  <si>
    <t xml:space="preserve">1.2.1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</si>
  <si>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t>
  </si>
  <si>
    <t xml:space="preserve">mês</t>
  </si>
  <si>
    <t xml:space="preserve">1.2.2</t>
  </si>
  <si>
    <t xml:space="preserve"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t>
  </si>
  <si>
    <t xml:space="preserve">1.2.3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</si>
  <si>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</si>
  <si>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1.2.4</t>
  </si>
  <si>
    <t xml:space="preserve">Refeitório c/ paredes chapa de comp. 12mm e pont. 8x8cm, piso ciment. e cob. Telhas fibroc.    6mm,    incl.    ponto    de    luz    e    cx.    de    insp.    (1,21m²/func/turno)     - (Cozinha/Refeitório)</t>
  </si>
  <si>
    <t xml:space="preserve">M2</t>
  </si>
  <si>
    <t xml:space="preserve">1.2.5</t>
  </si>
  <si>
    <t xml:space="preserve">Unidade de sanitário e vestiário p/ até 20 func. área de 18.15m2, paredes de chapa compens. 12mm e pontalete 8x8cm, piso cimentado, cobert. telha fibroc. 6mm, incl. instalação de luz e cx. de inspeção, conf. projeto (1 utilização)</t>
  </si>
  <si>
    <t xml:space="preserve">und</t>
  </si>
  <si>
    <t xml:space="preserve">1.2.7</t>
  </si>
  <si>
    <t xml:space="preserve">Reservatório  de poliestileno  de  1000  L,  incl.  suporte  em  madeira  de  7x12cm, elevado de 4m</t>
  </si>
  <si>
    <t xml:space="preserve">UD</t>
  </si>
  <si>
    <t xml:space="preserve">1.2.8</t>
  </si>
  <si>
    <t xml:space="preserve">Rede de água c/ padrão de entrada d'água diâm. 3/4" conf. CESAN, incl. tubos e conexões p/
aliment., distrib., extravas. e limp., cons. o padrão a 25m</t>
  </si>
  <si>
    <t xml:space="preserve">m</t>
  </si>
  <si>
    <t xml:space="preserve">1.2.9</t>
  </si>
  <si>
    <t xml:space="preserve">Placa de obra nas dimensões de 2,0 x 4,0 m, padrão IOPES-ES</t>
  </si>
  <si>
    <t xml:space="preserve">1.2.10</t>
  </si>
  <si>
    <t xml:space="preserve">Rede  de  esgoto,  contendo  fossa  e  filtro,  incl.  tubos  e  conexões  de  ligação  entre caixas, considerando distância de 25m..</t>
  </si>
  <si>
    <t xml:space="preserve">1.2.11</t>
  </si>
  <si>
    <t xml:space="preserve">Rede  de  luz,  incl.  padrão  entr.  energia  trifás.  cabo  ligação  até  barracões,  quadro distrib.,  disj.  E  chave  de  força,  cons.  20m  entre  padrão  entr.e  QDG  -  Instalações Elétricas do canteiro total.</t>
  </si>
  <si>
    <t xml:space="preserve">1.2.12</t>
  </si>
  <si>
    <t xml:space="preserve">Cerca de arame farpado 4 fios com mourões a cada 2,0 m, esticadores de madeira, a cada 20,0 m, inclusive transporte de mourão e arame farpado)</t>
  </si>
  <si>
    <t xml:space="preserve">1.3</t>
  </si>
  <si>
    <t xml:space="preserve">DEMOLIZAÇÃO DO CANTEIRO DE OBRAS</t>
  </si>
  <si>
    <t xml:space="preserve">1.3.1</t>
  </si>
  <si>
    <t xml:space="preserve">Demolição de edificações</t>
  </si>
  <si>
    <t xml:space="preserve">1.3.2</t>
  </si>
  <si>
    <t xml:space="preserve">Demolição de cerca de madeira com 4 fios</t>
  </si>
  <si>
    <t xml:space="preserve">M</t>
  </si>
  <si>
    <t xml:space="preserve">SUPRESSÃO VEGETAL</t>
  </si>
  <si>
    <t xml:space="preserve">2.1</t>
  </si>
  <si>
    <t xml:space="preserve">LIMPEZA DA ÁREA DO BARRAMENTO</t>
  </si>
  <si>
    <t xml:space="preserve">2.1.1</t>
  </si>
  <si>
    <t xml:space="preserve">Limpeza, desmatamento e destocamento de árvores com diâmetro até 15 cm, com trator de esteira</t>
  </si>
  <si>
    <t xml:space="preserve">2.2</t>
  </si>
  <si>
    <t xml:space="preserve">ESCAVAÇÃO DA ÁREA INUNDAÇÃO</t>
  </si>
  <si>
    <t xml:space="preserve">2.2.1</t>
  </si>
  <si>
    <t xml:space="preserve">2.2.2</t>
  </si>
  <si>
    <t xml:space="preserve">Escavação e carga de material de 1ª categoria com escavadeira</t>
  </si>
  <si>
    <t xml:space="preserve">M3</t>
  </si>
  <si>
    <t xml:space="preserve">2.2.3</t>
  </si>
  <si>
    <t xml:space="preserve">LOCAL COM DMT ATÉ 3,0 KM (Caminhão basculante) - 1,147XP+1,268XR+2,013 Sendo XP = 0,0 e XR = 2 (Centro bacia inundação &gt; Bota-Fora) - Transporte de argila com peso específico de 1,4 t/m3 </t>
  </si>
  <si>
    <t xml:space="preserve">T</t>
  </si>
  <si>
    <t xml:space="preserve">ENSECADEIRA</t>
  </si>
  <si>
    <t xml:space="preserve">3.1</t>
  </si>
  <si>
    <t xml:space="preserve">ENSECADEIRA 1ª ETAPA</t>
  </si>
  <si>
    <t xml:space="preserve">3.1.1</t>
  </si>
  <si>
    <t xml:space="preserve">Escavação e carga de material de 1ª categoria com escavadeira - CANAL DE DESVIO</t>
  </si>
  <si>
    <t xml:space="preserve">3.1.2</t>
  </si>
  <si>
    <t xml:space="preserve">LOCAL COM DMT ATÉ 3,0 KM (Caminhão basculante) - 1,147XP+1,268XR+2,013 Sendo XP = 0,0 e XR = 2 (Canal de Desvio &gt; Bota-Fora) - Transporte de argila com peso específico de 1,4 t/m3 </t>
  </si>
  <si>
    <t xml:space="preserve">3.1.3</t>
  </si>
  <si>
    <t xml:space="preserve">Espalhamento / regularização / compactação de material em bota-fora (Empolamento do material [item 3.1.1] = 40%)</t>
  </si>
  <si>
    <t xml:space="preserve">3.1.4</t>
  </si>
  <si>
    <t xml:space="preserve">Demolição mecânica de concreto - Barragem existente</t>
  </si>
  <si>
    <t xml:space="preserve">3.1.5</t>
  </si>
  <si>
    <t xml:space="preserve">Carga de material de 3ª categoria</t>
  </si>
  <si>
    <t xml:space="preserve">3.1.6</t>
  </si>
  <si>
    <t xml:space="preserve">LOCAL COM DMT ATÉ 3,0 KM (Caminhão basculante) - 1,147XP+1,268XR+2,013 Sendo XP = 0,0 e XR = 1 (Barragem existente &gt; Bota-Fora) - Transporte de concreto com peso específico de 1,6 t/m3 </t>
  </si>
  <si>
    <t xml:space="preserve">3.1.7</t>
  </si>
  <si>
    <t xml:space="preserve">Espalhamento / regularização / compactação de material em bota-fora (Empolamento do material [item 3.1.4] = 50%)</t>
  </si>
  <si>
    <t xml:space="preserve">3.2</t>
  </si>
  <si>
    <t xml:space="preserve">ENSECADEIRA 2ª ETAPA</t>
  </si>
  <si>
    <t xml:space="preserve">Escavação e carga de material de 1ª categoria com escavadeira - CANAL DE DESVIO + ENSECADEIRA</t>
  </si>
  <si>
    <t xml:space="preserve">3.2.2</t>
  </si>
  <si>
    <t xml:space="preserve">LOCAL COM DMT ATÉ 3,0 KM (Caminhão basculante) - 1,147XP+1,268XR+2,013 Sendo XP = 0,0 e XR = 0,5 (Área de inundação &gt; Canal de desvio/Ensecadeira) - Transporte de argila com peso específico de 1,4 t/m3 </t>
  </si>
  <si>
    <t xml:space="preserve">3.2.4</t>
  </si>
  <si>
    <t xml:space="preserve">Compactação de aterros 100% PN - CANAL DE DESVIO + ENSECADEIRA</t>
  </si>
  <si>
    <t xml:space="preserve">MACIÇO DE CONCRETO</t>
  </si>
  <si>
    <t xml:space="preserve">4.1</t>
  </si>
  <si>
    <t xml:space="preserve">FUNDAÇÃO DA BARRAGEM</t>
  </si>
  <si>
    <t xml:space="preserve">4.1.1</t>
  </si>
  <si>
    <t xml:space="preserve">Escavação e carga de material de 1ª categoria com escavadeira - Fundação da barragem</t>
  </si>
  <si>
    <t xml:space="preserve">4.1.2</t>
  </si>
  <si>
    <t xml:space="preserve">LOCAL COM DMT ATÉ 3,0 KM (Caminhão basculante) - 1,147XP+1,268XR+2,013 Sendo XP = 0,0 e XR = 2 (Fundação da Barragem &gt; Bota-Fora) - Transporte de argila com peso específico de 1,4 t/m3 </t>
  </si>
  <si>
    <t xml:space="preserve">4.1.3</t>
  </si>
  <si>
    <t xml:space="preserve">Espalhamento / regularização / compactação de material em bota-fora (Empolamento do material [item 4.1.1] = 40%)</t>
  </si>
  <si>
    <t xml:space="preserve">4.1.4</t>
  </si>
  <si>
    <t xml:space="preserve">Escavação e carga de material de 3ª categoria (fogo controlado)</t>
  </si>
  <si>
    <t xml:space="preserve">4.1.5</t>
  </si>
  <si>
    <t xml:space="preserve">LOCAL COM DMT ATÉ 3,0 KM (Caminhão basculante) - 1,147XP+1,268XR+2,013, Sendo XP = 0,0 e XR = 2 (Rocha &gt; Bota-fora) - Transporte de argila o com peso específico de 1,6t/m3 </t>
  </si>
  <si>
    <t xml:space="preserve">4.1.6</t>
  </si>
  <si>
    <t xml:space="preserve">Espalhamento / regularização / compactação de material em bota-fora (Empolamento do material [item 4.1.2 e 4.1.6] = 50%)</t>
  </si>
  <si>
    <t xml:space="preserve">4.1.7</t>
  </si>
  <si>
    <t xml:space="preserve">Esgotamento de escavações para rebaixamento do nível dágua nos serviços de bueiros,galerias e outros, com conj. moto bomba</t>
  </si>
  <si>
    <t xml:space="preserve">4.2</t>
  </si>
  <si>
    <t xml:space="preserve">TRATAMENTO DA FUNDAÇÃO</t>
  </si>
  <si>
    <t xml:space="preserve">4.2.1</t>
  </si>
  <si>
    <t xml:space="preserve">Preparo da fundação com jateamento de água e ar, inclusive apicoamento e "bate-choco"</t>
  </si>
  <si>
    <t xml:space="preserve">4.2.2</t>
  </si>
  <si>
    <t xml:space="preserve">Perfuração de rocha para fixação de chumbadores</t>
  </si>
  <si>
    <t xml:space="preserve">4.2.3</t>
  </si>
  <si>
    <t xml:space="preserve">fornecimento e fixação de grampos diam. 40 mm com resina epoxi (prof. 100 cm em rocha).</t>
  </si>
  <si>
    <t xml:space="preserve">4.3</t>
  </si>
  <si>
    <t xml:space="preserve">4.3.1</t>
  </si>
  <si>
    <t xml:space="preserve">Andaime de madeira para altura até 7 m, compreendendo montagem e desmontagem</t>
  </si>
  <si>
    <t xml:space="preserve">4.3.2</t>
  </si>
  <si>
    <t xml:space="preserve">Formas planas de madeirit meso e superestrutura com 1 reaproveitamento esp. = 17 mm, inclusive fornecimento e transporte das madeiras - Paramento de montante e Jusante</t>
  </si>
  <si>
    <t xml:space="preserve">4.3.3</t>
  </si>
  <si>
    <t xml:space="preserve">Formas planas de madeirit meso e superestrutura com 1 reaproveitamento esp. = 17 mm, inclusive fornecimento e transporte das madeiras -Contra-Fortes </t>
  </si>
  <si>
    <t xml:space="preserve">4.3.4</t>
  </si>
  <si>
    <t xml:space="preserve">Formas planas de madeirit meso e superestrutura com 1 reaproveitamento esp. = 17 mm, inclusive fornecimento e transporte das madeiras - Torres</t>
  </si>
  <si>
    <t xml:space="preserve">4.3.5</t>
  </si>
  <si>
    <t xml:space="preserve">Formas planas de madeirit meso e superestrutura com 1 reaproveitamento esp. = 17 mm, inclusive fornecimento e transporte das madeiras- Tomada d'água</t>
  </si>
  <si>
    <t xml:space="preserve">4.3.6</t>
  </si>
  <si>
    <t xml:space="preserve">Aço CA-50, fornecimento, dobragem e colocação nas formas (preço médio das bitolas)</t>
  </si>
  <si>
    <t xml:space="preserve">KG</t>
  </si>
  <si>
    <t xml:space="preserve">4.3.7</t>
  </si>
  <si>
    <t xml:space="preserve">Fornecimento e aplicação de concreto USINADO Fck=30 MPa - considerando BOMBEAMENTO (5% de perdas já incluído no custo) (6% de taxa p/ concr. bombeavel)</t>
  </si>
  <si>
    <t xml:space="preserve">4.4</t>
  </si>
  <si>
    <t xml:space="preserve">MACIÇO DE TERRA - OMBREIRA DIREITA</t>
  </si>
  <si>
    <t xml:space="preserve">Escavação e carga de material de 1ª categoria com escavadeira - OMBREIRA DIREITA</t>
  </si>
  <si>
    <t xml:space="preserve">LOCAL COM DMT ATÉ 3,0 KM (Caminhão basculante) - 1,147XP+1,268XR+2,013 Sendo XP = 0,0 e XR = 0,5 (Área de inundação &gt; Ombreira Direita) - Transporte de argila com peso específico de 1,4 t/m3 </t>
  </si>
  <si>
    <t xml:space="preserve">4.4.4</t>
  </si>
  <si>
    <t xml:space="preserve">Enrocamento de pedra de mão arrumada exclusive transporte - RIPRAP</t>
  </si>
  <si>
    <t xml:space="preserve">4.4.5</t>
  </si>
  <si>
    <t xml:space="preserve">Dreno profundo com enchimento de areia, escavação em material 1ª categoria, inclusive transporte</t>
  </si>
  <si>
    <t xml:space="preserve">4.4.6</t>
  </si>
  <si>
    <t xml:space="preserve">Grama em placas em taludes com estacas de madeira, fornecimento e plantio</t>
  </si>
  <si>
    <t xml:space="preserve">4.4.7</t>
  </si>
  <si>
    <t xml:space="preserve">Grama em placas, fornecimento e plantio (sem fixação com estacas) - CRISTA</t>
  </si>
  <si>
    <t xml:space="preserve">TOMADA D'ÁGUA</t>
  </si>
  <si>
    <t xml:space="preserve">5.1</t>
  </si>
  <si>
    <t xml:space="preserve">TUBOS, CONEXÕES E PEÇAS ESPECIAIS FABRICADOS EM AÇO CARBONO ESTRUTURAL, COM PREPARO DE SUPERFÍCIE POR JATEAMENTO ABRASIVO, PINTURA EM BASE EPOXÍDICA / ALQUÍDICA</t>
  </si>
  <si>
    <t xml:space="preserve">5.1.1</t>
  </si>
  <si>
    <t xml:space="preserve">Fornecimento de Equipamentos Hidromecânicos para Tomada D'água: Tubos RG, VB, Junta Dresser e Grade para Travamento</t>
  </si>
  <si>
    <t xml:space="preserve">Und</t>
  </si>
  <si>
    <t xml:space="preserve">5.2</t>
  </si>
  <si>
    <t xml:space="preserve">MONTAGEM DE EQUIPAMENTOS HIDROMECÂNICOS</t>
  </si>
  <si>
    <t xml:space="preserve">5.2.1</t>
  </si>
  <si>
    <t xml:space="preserve">Montagem dos itens 5.1, 5.2 e 5.3</t>
  </si>
  <si>
    <t xml:space="preserve">vb</t>
  </si>
  <si>
    <t xml:space="preserve">SINALIZAÇÃO</t>
  </si>
  <si>
    <t xml:space="preserve">6.1</t>
  </si>
  <si>
    <t xml:space="preserve">Cones para sinalização, fornecimento e colocação</t>
  </si>
  <si>
    <t xml:space="preserve">ud</t>
  </si>
  <si>
    <t xml:space="preserve">6.2</t>
  </si>
  <si>
    <t xml:space="preserve">Elementos de madeira para sinalização - cavaletes </t>
  </si>
  <si>
    <t xml:space="preserve">6.3</t>
  </si>
  <si>
    <t xml:space="preserve">Tela de proteção de segurança de PVC cor laranja com suporte para sinalização de obras</t>
  </si>
  <si>
    <t xml:space="preserve">SERVIÇOS AMBIENTAIS</t>
  </si>
  <si>
    <t xml:space="preserve">7.1</t>
  </si>
  <si>
    <t xml:space="preserve">REFLORESTAMENTO</t>
  </si>
  <si>
    <t xml:space="preserve">7.2.1</t>
  </si>
  <si>
    <t xml:space="preserve">Cerca de arame liso 4 fios com mourões cada 2,0 m, esticadores de madeira, a cada 20,0 m, inclusive transporte de mourão e arame liso</t>
  </si>
  <si>
    <t xml:space="preserve">7.2.2</t>
  </si>
  <si>
    <t xml:space="preserve">Reflorestamento com espécies nativas da mata atlântica, mudas em sacolas ou tubetes</t>
  </si>
  <si>
    <t xml:space="preserve">7.2.3</t>
  </si>
  <si>
    <t xml:space="preserve">Especialista em meio ambiente, inclusive BDI</t>
  </si>
  <si>
    <t xml:space="preserve">7.2</t>
  </si>
  <si>
    <t xml:space="preserve">RECUPERAÇÃO DE BOTA-FORA</t>
  </si>
  <si>
    <t xml:space="preserve">Gramíneas em sementes, fornecimento e plantio a lanço</t>
  </si>
  <si>
    <t xml:space="preserve">ACOMPANHAMENTO TÉCNICO</t>
  </si>
  <si>
    <t xml:space="preserve">8.1</t>
  </si>
  <si>
    <t xml:space="preserve">Topografia (levantamentos, equipamentos, deslocamentos e mão de obra - equipe de topografia)</t>
  </si>
  <si>
    <t xml:space="preserve">8.2</t>
  </si>
  <si>
    <t xml:space="preserve">Controle tecnológico de concreto e Solos (Ensaios, equipamentos e mão de obra - Equipe de Laboratório)</t>
  </si>
  <si>
    <t xml:space="preserve">8.3</t>
  </si>
  <si>
    <t xml:space="preserve">Engenheiro sênior - Consultoria em Concreto</t>
  </si>
  <si>
    <t xml:space="preserve">8.4</t>
  </si>
  <si>
    <t xml:space="preserve">Engenheiro sênior -  Consultoria geológica e geotécnica</t>
  </si>
  <si>
    <t xml:space="preserve">8.5</t>
  </si>
  <si>
    <t xml:space="preserve">CAMPANHA DE VERIFICAÇÃO DAS SONDAGENS</t>
  </si>
  <si>
    <t xml:space="preserve">8.5.1</t>
  </si>
  <si>
    <t xml:space="preserve">Perfuração rotativa inclinada, em rocha sã, com coroa de diamante, diâmetro N (75mm), inclusive deslocamento e posicionamento em cada furo.</t>
  </si>
  <si>
    <t xml:space="preserve">DETALHAMENTO DE PROJETO EXECUTIVO</t>
  </si>
  <si>
    <t xml:space="preserve">9.1</t>
  </si>
  <si>
    <t xml:space="preserve">Detalhamento de Projeto Executivo</t>
  </si>
  <si>
    <t xml:space="preserve">AS-BUILT</t>
  </si>
  <si>
    <t xml:space="preserve">10.1</t>
  </si>
  <si>
    <t xml:space="preserve">Revisão de Projeto Final - As Built (como construído)</t>
  </si>
  <si>
    <t xml:space="preserve">INAUGURAÇÃO DE OBRA</t>
  </si>
  <si>
    <t xml:space="preserve">11.1</t>
  </si>
  <si>
    <t xml:space="preserve">Totem de inauguração de obra, incluindo material e mão de obra. </t>
  </si>
  <si>
    <t xml:space="preserve">VALOR TOTAL DO CONTRATO </t>
  </si>
  <si>
    <t xml:space="preserve">POSIÇÃO FÍSICA DO CONTRATO</t>
  </si>
  <si>
    <t xml:space="preserve">POSIÇÃO FINANCEIRA DO CONTRATO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</si>
  <si>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</si>
  <si>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</si>
  <si>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</si>
  <si>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</si>
  <si>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</si>
  <si>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 xml:space="preserve">PEDRO JAYME LANI JUNIOR</t>
  </si>
  <si>
    <t xml:space="preserve">Fiscal da Obra</t>
  </si>
  <si>
    <t xml:space="preserve">Assessor de Assuntos de Gestão</t>
  </si>
  <si>
    <t xml:space="preserve">ENGENHEIRO CIVIL CREA ES 20109/D</t>
  </si>
  <si>
    <t xml:space="preserve">PREFEITURA MUNICIPAL DE SÃO ROQUE DO CANAÃ</t>
  </si>
  <si>
    <t xml:space="preserve">Memória de cálculo 9ª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</si>
  <si>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2"/>
        <rFont val="Times New Roman"/>
        <family val="1"/>
        <charset val="1"/>
      </rPr>
      <t xml:space="preserve">Construção de uma barragem de concreto com contrafortes e a limpeza e escavação de seu reservatório, na localidade de São Dalmácio, Município de São Roque do Canaã</t>
    </r>
  </si>
  <si>
    <t xml:space="preserve">Data: 04/09/2024</t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</si>
  <si>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Comunidade de São Dalmácio</t>
    </r>
  </si>
  <si>
    <t xml:space="preserve">Item</t>
  </si>
  <si>
    <t xml:space="preserve">Descrição</t>
  </si>
  <si>
    <t xml:space="preserve">Quant.</t>
  </si>
  <si>
    <t xml:space="preserve">78,65 m²</t>
  </si>
  <si>
    <t xml:space="preserve">4.769,67 m²</t>
  </si>
  <si>
    <t xml:space="preserve">40.489,92 m³</t>
  </si>
  <si>
    <t xml:space="preserve">56.685,88 Toneladas</t>
  </si>
  <si>
    <t xml:space="preserve">30,00 m³</t>
  </si>
  <si>
    <t xml:space="preserve">45,00 m³</t>
  </si>
  <si>
    <t xml:space="preserve">48,00 toneladas</t>
  </si>
  <si>
    <t xml:space="preserve">120,00 m²</t>
  </si>
  <si>
    <t xml:space="preserve">168,00 toneladas</t>
  </si>
  <si>
    <t xml:space="preserve">168,00 m³</t>
  </si>
  <si>
    <t xml:space="preserve">1,00 mês</t>
  </si>
  <si>
    <t xml:space="preserve">60,00 m²</t>
  </si>
  <si>
    <t xml:space="preserve">45,00 metros</t>
  </si>
  <si>
    <t xml:space="preserve">45,00 unidades</t>
  </si>
  <si>
    <t xml:space="preserve">90,00 m³</t>
  </si>
  <si>
    <t xml:space="preserve">125,00 m²</t>
  </si>
  <si>
    <t xml:space="preserve">70,00 m²</t>
  </si>
  <si>
    <t xml:space="preserve">65,00 m²</t>
  </si>
  <si>
    <t xml:space="preserve">4.750,00 quilos</t>
  </si>
  <si>
    <t xml:space="preserve">100,00 m³</t>
  </si>
  <si>
    <t xml:space="preserve">0,50 mês</t>
  </si>
  <si>
    <t xml:space="preserve">                    _________________________________________________________ </t>
  </si>
  <si>
    <t xml:space="preserve"> PEDRO JAYME LANI JUNIOR </t>
  </si>
  <si>
    <t xml:space="preserve"> Fiscal da Obra </t>
  </si>
  <si>
    <t xml:space="preserve"> Assessor de Assuntos de Gestão </t>
  </si>
  <si>
    <t xml:space="preserve"> ENGENHEIRO CIVIL CREA ES 20109/D </t>
  </si>
</sst>
</file>

<file path=xl/styles.xml><?xml version="1.0" encoding="utf-8"?>
<styleSheet xmlns="http://schemas.openxmlformats.org/spreadsheetml/2006/main">
  <numFmts count="22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[$R$-416]\ #,##0.00;[RED]\-[$R$-416]\ #,##0.00"/>
    <numFmt numFmtId="169" formatCode="General"/>
    <numFmt numFmtId="170" formatCode="dd/mm/yy"/>
    <numFmt numFmtId="171" formatCode="d/m/yyyy"/>
    <numFmt numFmtId="172" formatCode="&quot;R$ &quot;#,##0.00"/>
    <numFmt numFmtId="173" formatCode="0.00%"/>
    <numFmt numFmtId="174" formatCode="0.00"/>
    <numFmt numFmtId="175" formatCode="&quot;VERDADEIRO&quot;;&quot;VERDADEIRO&quot;;&quot;FALSO&quot;"/>
    <numFmt numFmtId="176" formatCode="0.0000000000"/>
    <numFmt numFmtId="177" formatCode="#,##0.000000000"/>
    <numFmt numFmtId="178" formatCode="0.00000"/>
    <numFmt numFmtId="179" formatCode="#,##0.000000"/>
    <numFmt numFmtId="180" formatCode="[$R$-416]\ #,##0.0000;[RED]\-[$R$-416]\ #,##0.0000"/>
    <numFmt numFmtId="181" formatCode="0.000000000"/>
    <numFmt numFmtId="182" formatCode="[$R$-416]\ #,##0.0000000;[RED]\-[$R$-416]\ #,##0.0000000"/>
    <numFmt numFmtId="183" formatCode="[$R$-416]\ #,##0.00000000000000;[RED]\-[$R$-416]\ #,##0.00000000000000"/>
    <numFmt numFmtId="184" formatCode="[$R$-416]\ #,##0.0000000000000;[RED]\-[$R$-416]\ #,##0.0000000000000"/>
    <numFmt numFmtId="185" formatCode="#,##0.00"/>
  </numFmts>
  <fonts count="2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  <charset val="1"/>
    </font>
    <font>
      <b val="true"/>
      <sz val="11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color rgb="FF000000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E7E6E6"/>
      </patternFill>
    </fill>
    <fill>
      <patternFill patternType="solid">
        <fgColor rgb="FFFFFFFF"/>
        <bgColor rgb="FFEDEDED"/>
      </patternFill>
    </fill>
    <fill>
      <patternFill patternType="solid">
        <fgColor rgb="FFC9C9C9"/>
        <bgColor rgb="FFD0CECE"/>
      </patternFill>
    </fill>
    <fill>
      <patternFill patternType="solid">
        <fgColor rgb="FFE7E6E6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E7E6E6"/>
      </patternFill>
    </fill>
  </fills>
  <borders count="4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4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4" fillId="0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1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1" fillId="4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1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1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1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6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6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2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6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5" fillId="7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7" borderId="23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6" fontId="4" fillId="7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7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6" borderId="25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4" fillId="0" borderId="9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6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9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9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9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80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81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82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83" fontId="0" fillId="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4" fillId="0" borderId="25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16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2" fillId="6" borderId="28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85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85" fontId="4" fillId="6" borderId="29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6" borderId="30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6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85" fontId="12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1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2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7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8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2" fillId="6" borderId="3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3" fontId="12" fillId="6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6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6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5" borderId="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1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8" fontId="4" fillId="5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35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2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5" borderId="4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44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5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74" fontId="19" fillId="0" borderId="2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19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9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9" borderId="27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9" fillId="9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10" borderId="27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9" fillId="10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1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27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9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21" fillId="0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27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5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19" fillId="10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9" fontId="21" fillId="0" borderId="27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1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5" fontId="21" fillId="0" borderId="27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12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</cellXfs>
  <cellStyles count="1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 3" xfId="25"/>
    <cellStyle name="Vírgula 2" xfId="26"/>
    <cellStyle name="Vírgula 5 2" xfId="27"/>
  </cellStyles>
  <dxfs count="4"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E7E6E6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241560</xdr:colOff>
      <xdr:row>0</xdr:row>
      <xdr:rowOff>81720</xdr:rowOff>
    </xdr:from>
    <xdr:to>
      <xdr:col>6</xdr:col>
      <xdr:colOff>718920</xdr:colOff>
      <xdr:row>0</xdr:row>
      <xdr:rowOff>1541520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311600" y="81720"/>
          <a:ext cx="1484640" cy="14598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114840</xdr:colOff>
      <xdr:row>1</xdr:row>
      <xdr:rowOff>86040</xdr:rowOff>
    </xdr:from>
    <xdr:to>
      <xdr:col>2</xdr:col>
      <xdr:colOff>641880</xdr:colOff>
      <xdr:row>6</xdr:row>
      <xdr:rowOff>168840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46680" y="261360"/>
          <a:ext cx="1080720" cy="97416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380"/>
  <sheetViews>
    <sheetView showFormulas="false" showGridLines="true" showRowColHeaders="true" showZeros="true" rightToLeft="false" tabSelected="false" showOutlineSymbols="true" defaultGridColor="true" view="pageBreakPreview" topLeftCell="A85" colorId="64" zoomScale="110" zoomScaleNormal="100" zoomScalePageLayoutView="110" workbookViewId="0">
      <selection pane="topLeft" activeCell="A41" activeCellId="0" sqref="A41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5.71"/>
    <col collapsed="false" customWidth="true" hidden="false" outlineLevel="0" max="6" min="6" style="1" width="14.29"/>
    <col collapsed="false" customWidth="true" hidden="false" outlineLevel="0" max="7" min="7" style="1" width="10.61"/>
    <col collapsed="false" customWidth="true" hidden="false" outlineLevel="0" max="8" min="8" style="1" width="13.15"/>
    <col collapsed="false" customWidth="true" hidden="false" outlineLevel="0" max="9" min="9" style="1" width="9.29"/>
    <col collapsed="false" customWidth="true" hidden="false" outlineLevel="0" max="10" min="10" style="1" width="12.15"/>
    <col collapsed="false" customWidth="true" hidden="false" outlineLevel="0" max="11" min="11" style="1" width="16.96"/>
    <col collapsed="false" customWidth="true" hidden="false" outlineLevel="0" max="12" min="12" style="1" width="11.43"/>
    <col collapsed="false" customWidth="true" hidden="false" outlineLevel="0" max="13" min="13" style="1" width="11.58"/>
    <col collapsed="false" customWidth="true" hidden="false" outlineLevel="0" max="14" min="14" style="1" width="14.18"/>
    <col collapsed="false" customWidth="true" hidden="false" outlineLevel="0" max="15" min="15" style="1" width="9.48"/>
    <col collapsed="false" customWidth="true" hidden="false" outlineLevel="0" max="16" min="16" style="1" width="24.78"/>
    <col collapsed="false" customWidth="true" hidden="false" outlineLevel="0" max="17" min="17" style="3" width="17.7"/>
    <col collapsed="false" customWidth="true" hidden="false" outlineLevel="0" max="18" min="18" style="1" width="12.52"/>
    <col collapsed="false" customWidth="true" hidden="false" outlineLevel="0" max="19" min="19" style="1" width="21.37"/>
    <col collapsed="false" customWidth="true" hidden="false" outlineLevel="0" max="21" min="21" style="1" width="17.32"/>
    <col collapsed="false" customWidth="true" hidden="false" outlineLevel="0" max="22" min="22" style="1" width="14.29"/>
    <col collapsed="false" customWidth="true" hidden="false" outlineLevel="0" max="16384" min="16383" style="1" width="11.53"/>
  </cols>
  <sheetData>
    <row r="1" s="5" customFormat="true" ht="164.95" hidden="fals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Q1" s="6"/>
      <c r="R1" s="1"/>
      <c r="S1" s="1"/>
      <c r="T1" s="1"/>
      <c r="XFC1" s="1"/>
    </row>
    <row r="2" s="5" customFormat="true" ht="12.75" hidden="false" customHeight="true" outlineLevel="0" collapsed="false">
      <c r="A2" s="7" t="s">
        <v>1</v>
      </c>
      <c r="B2" s="7"/>
      <c r="C2" s="7"/>
      <c r="D2" s="7"/>
      <c r="E2" s="8" t="str">
        <f aca="false">J8</f>
        <v>MEDIÇÃO 09</v>
      </c>
      <c r="F2" s="8"/>
      <c r="G2" s="8"/>
      <c r="H2" s="8"/>
      <c r="I2" s="8"/>
      <c r="J2" s="8"/>
      <c r="K2" s="8"/>
      <c r="L2" s="9" t="n">
        <v>45539</v>
      </c>
      <c r="M2" s="9"/>
      <c r="N2" s="9"/>
      <c r="O2" s="9"/>
      <c r="Q2" s="6"/>
      <c r="R2" s="1"/>
      <c r="S2" s="1"/>
      <c r="T2" s="1"/>
      <c r="XFC2" s="1"/>
    </row>
    <row r="3" s="5" customFormat="true" ht="8.25" hidden="false" customHeight="true" outlineLevel="0" collapsed="false">
      <c r="A3" s="7"/>
      <c r="B3" s="7"/>
      <c r="C3" s="7"/>
      <c r="D3" s="7"/>
      <c r="E3" s="8"/>
      <c r="F3" s="8"/>
      <c r="G3" s="8"/>
      <c r="H3" s="8"/>
      <c r="I3" s="8"/>
      <c r="J3" s="8"/>
      <c r="K3" s="8"/>
      <c r="L3" s="9"/>
      <c r="M3" s="9"/>
      <c r="N3" s="9"/>
      <c r="O3" s="9"/>
      <c r="Q3" s="6"/>
      <c r="R3" s="1"/>
      <c r="S3" s="1"/>
      <c r="T3" s="1"/>
      <c r="XFC3" s="1"/>
    </row>
    <row r="4" s="16" customFormat="true" ht="17.25" hidden="false" customHeight="true" outlineLevel="0" collapsed="false">
      <c r="A4" s="10" t="s">
        <v>2</v>
      </c>
      <c r="B4" s="10"/>
      <c r="C4" s="10"/>
      <c r="D4" s="11" t="s">
        <v>3</v>
      </c>
      <c r="E4" s="11"/>
      <c r="F4" s="12" t="s">
        <v>4</v>
      </c>
      <c r="G4" s="12"/>
      <c r="H4" s="12"/>
      <c r="I4" s="13" t="s">
        <v>5</v>
      </c>
      <c r="J4" s="13"/>
      <c r="K4" s="13"/>
      <c r="L4" s="14" t="s">
        <v>6</v>
      </c>
      <c r="M4" s="14"/>
      <c r="N4" s="15" t="n">
        <v>44930</v>
      </c>
      <c r="O4" s="15"/>
      <c r="Q4" s="17"/>
      <c r="R4" s="1"/>
      <c r="S4" s="1"/>
      <c r="T4" s="1"/>
      <c r="XFC4" s="1"/>
      <c r="XFD4" s="5"/>
    </row>
    <row r="5" s="16" customFormat="true" ht="28.35" hidden="false" customHeight="true" outlineLevel="0" collapsed="false">
      <c r="A5" s="10"/>
      <c r="B5" s="10"/>
      <c r="C5" s="10"/>
      <c r="D5" s="11"/>
      <c r="E5" s="11"/>
      <c r="F5" s="12"/>
      <c r="G5" s="12"/>
      <c r="H5" s="12"/>
      <c r="I5" s="13"/>
      <c r="J5" s="13"/>
      <c r="K5" s="13"/>
      <c r="L5" s="18" t="s">
        <v>7</v>
      </c>
      <c r="M5" s="18"/>
      <c r="N5" s="19" t="n">
        <v>45657</v>
      </c>
      <c r="O5" s="19"/>
      <c r="Q5" s="17"/>
      <c r="R5" s="1"/>
      <c r="S5" s="1"/>
      <c r="T5" s="1"/>
      <c r="XFC5" s="1"/>
    </row>
    <row r="6" s="16" customFormat="true" ht="30.75" hidden="false" customHeight="true" outlineLevel="0" collapsed="false">
      <c r="A6" s="20" t="s">
        <v>8</v>
      </c>
      <c r="B6" s="20"/>
      <c r="C6" s="20"/>
      <c r="D6" s="21" t="s">
        <v>9</v>
      </c>
      <c r="E6" s="21"/>
      <c r="F6" s="21"/>
      <c r="G6" s="22" t="n">
        <v>45505</v>
      </c>
      <c r="H6" s="22"/>
      <c r="I6" s="23" t="s">
        <v>10</v>
      </c>
      <c r="J6" s="24" t="n">
        <v>45535</v>
      </c>
      <c r="K6" s="24"/>
      <c r="L6" s="25" t="s">
        <v>11</v>
      </c>
      <c r="M6" s="25"/>
      <c r="N6" s="26" t="s">
        <v>12</v>
      </c>
      <c r="O6" s="26"/>
      <c r="Q6" s="17"/>
      <c r="R6" s="1"/>
      <c r="S6" s="1"/>
      <c r="T6" s="1"/>
      <c r="XFC6" s="1"/>
    </row>
    <row r="7" s="16" customFormat="true" ht="18.75" hidden="false" customHeight="true" outlineLevel="0" collapsed="false">
      <c r="A7" s="27" t="s">
        <v>13</v>
      </c>
      <c r="B7" s="27"/>
      <c r="C7" s="27"/>
      <c r="D7" s="27"/>
      <c r="E7" s="27"/>
      <c r="F7" s="27"/>
      <c r="G7" s="28" t="str">
        <f aca="false">J8</f>
        <v>MEDIÇÃO 09</v>
      </c>
      <c r="H7" s="28"/>
      <c r="I7" s="28"/>
      <c r="J7" s="29" t="n">
        <f aca="false">M110</f>
        <v>758372.70859</v>
      </c>
      <c r="K7" s="29"/>
      <c r="L7" s="30" t="s">
        <v>14</v>
      </c>
      <c r="M7" s="31" t="n">
        <f aca="false">I110</f>
        <v>0.111674439521726</v>
      </c>
      <c r="N7" s="32" t="s">
        <v>15</v>
      </c>
      <c r="O7" s="33" t="n">
        <f aca="false">I111</f>
        <v>0.528209603808756</v>
      </c>
      <c r="Q7" s="17"/>
      <c r="R7" s="1"/>
      <c r="S7" s="1"/>
      <c r="T7" s="1"/>
      <c r="XFC7" s="1"/>
    </row>
    <row r="8" s="42" customFormat="true" ht="16.5" hidden="false" customHeight="true" outlineLevel="0" collapsed="false">
      <c r="A8" s="34" t="s">
        <v>16</v>
      </c>
      <c r="B8" s="35" t="s">
        <v>17</v>
      </c>
      <c r="C8" s="36" t="s">
        <v>18</v>
      </c>
      <c r="D8" s="37" t="s">
        <v>19</v>
      </c>
      <c r="E8" s="38" t="s">
        <v>20</v>
      </c>
      <c r="F8" s="38" t="s">
        <v>21</v>
      </c>
      <c r="G8" s="39" t="s">
        <v>22</v>
      </c>
      <c r="H8" s="39"/>
      <c r="I8" s="39"/>
      <c r="J8" s="40" t="s">
        <v>23</v>
      </c>
      <c r="K8" s="40"/>
      <c r="L8" s="40"/>
      <c r="M8" s="41" t="s">
        <v>24</v>
      </c>
      <c r="N8" s="41"/>
      <c r="O8" s="41"/>
      <c r="Q8" s="43"/>
      <c r="R8" s="1"/>
      <c r="S8" s="1"/>
      <c r="T8" s="1"/>
      <c r="XFC8" s="1"/>
      <c r="XFD8" s="16"/>
    </row>
    <row r="9" s="42" customFormat="true" ht="14.25" hidden="false" customHeight="true" outlineLevel="0" collapsed="false">
      <c r="A9" s="34"/>
      <c r="B9" s="35"/>
      <c r="C9" s="36"/>
      <c r="D9" s="37"/>
      <c r="E9" s="38"/>
      <c r="F9" s="38"/>
      <c r="G9" s="44" t="s">
        <v>19</v>
      </c>
      <c r="H9" s="45" t="s">
        <v>25</v>
      </c>
      <c r="I9" s="46" t="s">
        <v>26</v>
      </c>
      <c r="J9" s="44" t="s">
        <v>19</v>
      </c>
      <c r="K9" s="47" t="s">
        <v>25</v>
      </c>
      <c r="L9" s="46" t="s">
        <v>26</v>
      </c>
      <c r="M9" s="48" t="s">
        <v>19</v>
      </c>
      <c r="N9" s="47" t="s">
        <v>25</v>
      </c>
      <c r="O9" s="46" t="s">
        <v>26</v>
      </c>
      <c r="Q9" s="43"/>
      <c r="R9" s="1"/>
      <c r="S9" s="1"/>
      <c r="T9" s="1"/>
      <c r="XFC9" s="1"/>
    </row>
    <row r="10" s="42" customFormat="true" ht="13.8" hidden="false" customHeight="false" outlineLevel="0" collapsed="false">
      <c r="A10" s="49" t="n">
        <v>1</v>
      </c>
      <c r="B10" s="50" t="s">
        <v>27</v>
      </c>
      <c r="C10" s="51"/>
      <c r="D10" s="52"/>
      <c r="E10" s="53"/>
      <c r="F10" s="53"/>
      <c r="G10" s="54"/>
      <c r="H10" s="55"/>
      <c r="I10" s="56"/>
      <c r="J10" s="52"/>
      <c r="K10" s="55"/>
      <c r="L10" s="56"/>
      <c r="M10" s="55"/>
      <c r="N10" s="55"/>
      <c r="O10" s="56"/>
      <c r="Q10" s="43"/>
      <c r="R10" s="1"/>
      <c r="S10" s="1"/>
      <c r="T10" s="1"/>
      <c r="XFC10" s="1"/>
    </row>
    <row r="11" s="42" customFormat="true" ht="15" hidden="false" customHeight="false" outlineLevel="0" collapsed="false">
      <c r="A11" s="57" t="s">
        <v>28</v>
      </c>
      <c r="B11" s="58" t="s">
        <v>29</v>
      </c>
      <c r="C11" s="59"/>
      <c r="D11" s="60"/>
      <c r="E11" s="61"/>
      <c r="F11" s="61"/>
      <c r="G11" s="62"/>
      <c r="H11" s="63"/>
      <c r="I11" s="64"/>
      <c r="J11" s="65"/>
      <c r="K11" s="63"/>
      <c r="L11" s="64"/>
      <c r="M11" s="66"/>
      <c r="N11" s="67"/>
      <c r="O11" s="68"/>
      <c r="Q11" s="43"/>
      <c r="R11" s="1"/>
      <c r="S11" s="1"/>
      <c r="T11" s="1"/>
      <c r="XFC11" s="1"/>
    </row>
    <row r="12" s="77" customFormat="true" ht="13.8" hidden="false" customHeight="false" outlineLevel="0" collapsed="false">
      <c r="A12" s="34" t="s">
        <v>30</v>
      </c>
      <c r="B12" s="35" t="s">
        <v>31</v>
      </c>
      <c r="C12" s="36" t="s">
        <v>32</v>
      </c>
      <c r="D12" s="37" t="n">
        <v>1</v>
      </c>
      <c r="E12" s="38" t="n">
        <v>39300.82</v>
      </c>
      <c r="F12" s="38" t="n">
        <v>39300.82</v>
      </c>
      <c r="G12" s="69" t="n">
        <v>1</v>
      </c>
      <c r="H12" s="70" t="n">
        <f aca="false">G12*F12</f>
        <v>39300.82</v>
      </c>
      <c r="I12" s="71" t="n">
        <f aca="false">G12/D12</f>
        <v>1</v>
      </c>
      <c r="J12" s="37"/>
      <c r="K12" s="72" t="n">
        <f aca="false">TRUNC((J12*F12),2)</f>
        <v>0</v>
      </c>
      <c r="L12" s="71" t="n">
        <f aca="false">J12/D12</f>
        <v>0</v>
      </c>
      <c r="M12" s="73" t="n">
        <f aca="false">G12+J12</f>
        <v>1</v>
      </c>
      <c r="N12" s="74" t="n">
        <f aca="false">H12+K12</f>
        <v>39300.82</v>
      </c>
      <c r="O12" s="75" t="n">
        <f aca="false">I12+L12</f>
        <v>1</v>
      </c>
      <c r="P12" s="42"/>
      <c r="Q12" s="43"/>
      <c r="R12" s="76"/>
      <c r="S12" s="1"/>
      <c r="T12" s="1"/>
      <c r="XFC12" s="1"/>
      <c r="XFD12" s="42"/>
    </row>
    <row r="13" s="42" customFormat="true" ht="13.8" hidden="false" customHeight="false" outlineLevel="0" collapsed="false">
      <c r="A13" s="34" t="s">
        <v>33</v>
      </c>
      <c r="B13" s="35" t="s">
        <v>34</v>
      </c>
      <c r="C13" s="36" t="s">
        <v>32</v>
      </c>
      <c r="D13" s="37" t="n">
        <v>1</v>
      </c>
      <c r="E13" s="38" t="n">
        <v>39300.82</v>
      </c>
      <c r="F13" s="38" t="n">
        <v>39300.82</v>
      </c>
      <c r="G13" s="69" t="n">
        <v>0</v>
      </c>
      <c r="H13" s="70" t="n">
        <f aca="false">G13*F13</f>
        <v>0</v>
      </c>
      <c r="I13" s="71" t="n">
        <f aca="false">G13/D13</f>
        <v>0</v>
      </c>
      <c r="J13" s="37"/>
      <c r="K13" s="72" t="n">
        <f aca="false">TRUNC((J13*F13),2)</f>
        <v>0</v>
      </c>
      <c r="L13" s="71" t="n">
        <f aca="false">J13/D13</f>
        <v>0</v>
      </c>
      <c r="M13" s="73" t="n">
        <f aca="false">G13+J13</f>
        <v>0</v>
      </c>
      <c r="N13" s="74" t="n">
        <f aca="false">H13+K13</f>
        <v>0</v>
      </c>
      <c r="O13" s="75" t="n">
        <f aca="false">I13+L13</f>
        <v>0</v>
      </c>
      <c r="Q13" s="43"/>
      <c r="R13" s="76"/>
      <c r="S13" s="1"/>
      <c r="T13" s="1"/>
      <c r="XFC13" s="1"/>
      <c r="XFD13" s="77"/>
    </row>
    <row r="14" s="42" customFormat="true" ht="15" hidden="false" customHeight="false" outlineLevel="0" collapsed="false">
      <c r="A14" s="57" t="s">
        <v>35</v>
      </c>
      <c r="B14" s="58" t="s">
        <v>36</v>
      </c>
      <c r="C14" s="59"/>
      <c r="D14" s="60"/>
      <c r="E14" s="61"/>
      <c r="F14" s="61"/>
      <c r="G14" s="62"/>
      <c r="H14" s="63"/>
      <c r="I14" s="64"/>
      <c r="J14" s="65"/>
      <c r="K14" s="63"/>
      <c r="L14" s="64"/>
      <c r="M14" s="66"/>
      <c r="N14" s="78"/>
      <c r="O14" s="79"/>
      <c r="Q14" s="43"/>
      <c r="R14" s="76"/>
      <c r="S14" s="1"/>
      <c r="T14" s="1"/>
      <c r="XFC14" s="1"/>
    </row>
    <row r="15" s="42" customFormat="true" ht="57.45" hidden="false" customHeight="false" outlineLevel="0" collapsed="false">
      <c r="A15" s="34" t="s">
        <v>37</v>
      </c>
      <c r="B15" s="35" t="s">
        <v>38</v>
      </c>
      <c r="C15" s="36" t="s">
        <v>39</v>
      </c>
      <c r="D15" s="37" t="n">
        <v>16</v>
      </c>
      <c r="E15" s="38" t="n">
        <v>1022.97</v>
      </c>
      <c r="F15" s="38" t="n">
        <v>1022.97</v>
      </c>
      <c r="G15" s="69" t="n">
        <v>16</v>
      </c>
      <c r="H15" s="70" t="n">
        <f aca="false">G15*F15</f>
        <v>16367.52</v>
      </c>
      <c r="I15" s="71" t="n">
        <f aca="false">G15/D15</f>
        <v>1</v>
      </c>
      <c r="J15" s="37"/>
      <c r="K15" s="72" t="n">
        <f aca="false">TRUNC((J15*F15),2)</f>
        <v>0</v>
      </c>
      <c r="L15" s="71" t="n">
        <f aca="false">J15/D15</f>
        <v>0</v>
      </c>
      <c r="M15" s="73" t="n">
        <f aca="false">G15+J15</f>
        <v>16</v>
      </c>
      <c r="N15" s="74" t="n">
        <f aca="false">H15+K15</f>
        <v>16367.52</v>
      </c>
      <c r="O15" s="75" t="n">
        <f aca="false">I15+L15</f>
        <v>1</v>
      </c>
      <c r="Q15" s="43"/>
      <c r="R15" s="76"/>
      <c r="S15" s="1"/>
      <c r="T15" s="1"/>
      <c r="XFC15" s="1"/>
    </row>
    <row r="16" s="42" customFormat="true" ht="57.45" hidden="false" customHeight="false" outlineLevel="0" collapsed="false">
      <c r="A16" s="34" t="s">
        <v>40</v>
      </c>
      <c r="B16" s="35" t="s">
        <v>41</v>
      </c>
      <c r="C16" s="36" t="s">
        <v>39</v>
      </c>
      <c r="D16" s="37" t="n">
        <v>16</v>
      </c>
      <c r="E16" s="38" t="n">
        <v>934.19</v>
      </c>
      <c r="F16" s="38" t="n">
        <v>934.19</v>
      </c>
      <c r="G16" s="69" t="n">
        <v>16</v>
      </c>
      <c r="H16" s="70" t="n">
        <f aca="false">G16*F16</f>
        <v>14947.04</v>
      </c>
      <c r="I16" s="71" t="n">
        <f aca="false">G16/D16</f>
        <v>1</v>
      </c>
      <c r="J16" s="37"/>
      <c r="K16" s="72" t="n">
        <f aca="false">TRUNC((J16*F16),2)</f>
        <v>0</v>
      </c>
      <c r="L16" s="71" t="n">
        <f aca="false">J16/D16</f>
        <v>0</v>
      </c>
      <c r="M16" s="73" t="n">
        <f aca="false">G16+J16</f>
        <v>16</v>
      </c>
      <c r="N16" s="74" t="n">
        <f aca="false">H16+K16</f>
        <v>14947.04</v>
      </c>
      <c r="O16" s="75" t="n">
        <f aca="false">I16+L16</f>
        <v>1</v>
      </c>
      <c r="Q16" s="43"/>
      <c r="R16" s="76"/>
      <c r="S16" s="1"/>
      <c r="T16" s="1"/>
      <c r="XFC16" s="1"/>
    </row>
    <row r="17" s="77" customFormat="true" ht="35.05" hidden="false" customHeight="false" outlineLevel="0" collapsed="false">
      <c r="A17" s="34" t="s">
        <v>42</v>
      </c>
      <c r="B17" s="35" t="s">
        <v>43</v>
      </c>
      <c r="C17" s="36" t="s">
        <v>39</v>
      </c>
      <c r="D17" s="37" t="n">
        <v>8</v>
      </c>
      <c r="E17" s="38" t="n">
        <v>687.32</v>
      </c>
      <c r="F17" s="38" t="n">
        <v>687.32</v>
      </c>
      <c r="G17" s="69" t="n">
        <v>8</v>
      </c>
      <c r="H17" s="70" t="n">
        <f aca="false">G17*F17</f>
        <v>5498.56</v>
      </c>
      <c r="I17" s="71" t="n">
        <f aca="false">G17/D17</f>
        <v>1</v>
      </c>
      <c r="J17" s="37"/>
      <c r="K17" s="72" t="n">
        <f aca="false">TRUNC((J17*F17),2)</f>
        <v>0</v>
      </c>
      <c r="L17" s="71" t="n">
        <f aca="false">J17/D17</f>
        <v>0</v>
      </c>
      <c r="M17" s="73" t="n">
        <f aca="false">G17+J17</f>
        <v>8</v>
      </c>
      <c r="N17" s="74" t="n">
        <f aca="false">H17+K17</f>
        <v>5498.56</v>
      </c>
      <c r="O17" s="75" t="n">
        <f aca="false">I17+L17</f>
        <v>1</v>
      </c>
      <c r="P17" s="42"/>
      <c r="Q17" s="43"/>
      <c r="R17" s="76"/>
      <c r="S17" s="1"/>
      <c r="T17" s="1"/>
      <c r="XFC17" s="1"/>
      <c r="XFD17" s="42"/>
    </row>
    <row r="18" s="42" customFormat="true" ht="35.05" hidden="false" customHeight="false" outlineLevel="0" collapsed="false">
      <c r="A18" s="34" t="s">
        <v>44</v>
      </c>
      <c r="B18" s="35" t="s">
        <v>45</v>
      </c>
      <c r="C18" s="36" t="s">
        <v>46</v>
      </c>
      <c r="D18" s="37" t="n">
        <v>42.35</v>
      </c>
      <c r="E18" s="38" t="n">
        <v>512.98</v>
      </c>
      <c r="F18" s="38" t="n">
        <v>512.98</v>
      </c>
      <c r="G18" s="69" t="n">
        <v>42.35</v>
      </c>
      <c r="H18" s="70" t="n">
        <f aca="false">G18*F18</f>
        <v>21724.703</v>
      </c>
      <c r="I18" s="71" t="n">
        <f aca="false">G18/D18</f>
        <v>1</v>
      </c>
      <c r="J18" s="37"/>
      <c r="K18" s="72" t="n">
        <f aca="false">TRUNC((J18*F18),2)</f>
        <v>0</v>
      </c>
      <c r="L18" s="71" t="n">
        <f aca="false">J18/D18</f>
        <v>0</v>
      </c>
      <c r="M18" s="73" t="n">
        <f aca="false">G18+J18</f>
        <v>42.35</v>
      </c>
      <c r="N18" s="74" t="n">
        <f aca="false">H18+K18</f>
        <v>21724.703</v>
      </c>
      <c r="O18" s="75" t="n">
        <f aca="false">I18+L18</f>
        <v>1</v>
      </c>
      <c r="Q18" s="43"/>
      <c r="R18" s="76"/>
      <c r="S18" s="1"/>
      <c r="T18" s="1"/>
      <c r="XFC18" s="1"/>
      <c r="XFD18" s="77"/>
    </row>
    <row r="19" s="42" customFormat="true" ht="47.45" hidden="false" customHeight="false" outlineLevel="0" collapsed="false">
      <c r="A19" s="34" t="s">
        <v>47</v>
      </c>
      <c r="B19" s="35" t="s">
        <v>48</v>
      </c>
      <c r="C19" s="36" t="s">
        <v>49</v>
      </c>
      <c r="D19" s="37" t="n">
        <v>2</v>
      </c>
      <c r="E19" s="38" t="n">
        <v>17091.27</v>
      </c>
      <c r="F19" s="38" t="n">
        <v>17091.27</v>
      </c>
      <c r="G19" s="69" t="n">
        <v>2</v>
      </c>
      <c r="H19" s="70" t="n">
        <f aca="false">G19*F19</f>
        <v>34182.54</v>
      </c>
      <c r="I19" s="71" t="n">
        <f aca="false">G19/D19</f>
        <v>1</v>
      </c>
      <c r="J19" s="37"/>
      <c r="K19" s="72" t="n">
        <f aca="false">TRUNC((J19*F19),2)</f>
        <v>0</v>
      </c>
      <c r="L19" s="71" t="n">
        <f aca="false">J19/D19</f>
        <v>0</v>
      </c>
      <c r="M19" s="73" t="n">
        <f aca="false">G19+J19</f>
        <v>2</v>
      </c>
      <c r="N19" s="74" t="n">
        <f aca="false">H19+K19</f>
        <v>34182.54</v>
      </c>
      <c r="O19" s="75" t="n">
        <f aca="false">I19+L19</f>
        <v>1</v>
      </c>
      <c r="Q19" s="43"/>
      <c r="R19" s="76"/>
      <c r="S19" s="1"/>
      <c r="T19" s="1"/>
      <c r="XFC19" s="1"/>
    </row>
    <row r="20" s="42" customFormat="true" ht="23.85" hidden="false" customHeight="false" outlineLevel="0" collapsed="false">
      <c r="A20" s="34" t="s">
        <v>50</v>
      </c>
      <c r="B20" s="35" t="s">
        <v>51</v>
      </c>
      <c r="C20" s="36" t="s">
        <v>52</v>
      </c>
      <c r="D20" s="37" t="n">
        <v>3</v>
      </c>
      <c r="E20" s="38" t="n">
        <v>1242.39</v>
      </c>
      <c r="F20" s="38" t="n">
        <v>1242.39</v>
      </c>
      <c r="G20" s="69" t="n">
        <v>3</v>
      </c>
      <c r="H20" s="70" t="n">
        <f aca="false">G20*F20</f>
        <v>3727.17</v>
      </c>
      <c r="I20" s="71" t="n">
        <f aca="false">G20/D20</f>
        <v>1</v>
      </c>
      <c r="J20" s="37"/>
      <c r="K20" s="72" t="n">
        <f aca="false">TRUNC((J20*F20),2)</f>
        <v>0</v>
      </c>
      <c r="L20" s="71" t="n">
        <f aca="false">J20/D20</f>
        <v>0</v>
      </c>
      <c r="M20" s="73" t="n">
        <f aca="false">G20+J20</f>
        <v>3</v>
      </c>
      <c r="N20" s="74" t="n">
        <f aca="false">H20+K20</f>
        <v>3727.17</v>
      </c>
      <c r="O20" s="75" t="n">
        <f aca="false">I20+L20</f>
        <v>1</v>
      </c>
      <c r="Q20" s="43"/>
      <c r="R20" s="76"/>
      <c r="S20" s="1"/>
      <c r="T20" s="1"/>
      <c r="XFC20" s="1"/>
    </row>
    <row r="21" s="42" customFormat="true" ht="35.95" hidden="false" customHeight="false" outlineLevel="0" collapsed="false">
      <c r="A21" s="34" t="s">
        <v>53</v>
      </c>
      <c r="B21" s="35" t="s">
        <v>54</v>
      </c>
      <c r="C21" s="36" t="s">
        <v>55</v>
      </c>
      <c r="D21" s="37" t="n">
        <v>50</v>
      </c>
      <c r="E21" s="38" t="n">
        <v>54.93</v>
      </c>
      <c r="F21" s="38" t="n">
        <v>54.93</v>
      </c>
      <c r="G21" s="69" t="n">
        <v>50</v>
      </c>
      <c r="H21" s="70" t="n">
        <f aca="false">G21*F21</f>
        <v>2746.5</v>
      </c>
      <c r="I21" s="71" t="n">
        <f aca="false">G21/D21</f>
        <v>1</v>
      </c>
      <c r="J21" s="37"/>
      <c r="K21" s="72" t="n">
        <f aca="false">TRUNC((J21*F21),2)</f>
        <v>0</v>
      </c>
      <c r="L21" s="71" t="n">
        <f aca="false">J21/D21</f>
        <v>0</v>
      </c>
      <c r="M21" s="73" t="n">
        <f aca="false">G21+J21</f>
        <v>50</v>
      </c>
      <c r="N21" s="74" t="n">
        <f aca="false">H21+K21</f>
        <v>2746.5</v>
      </c>
      <c r="O21" s="75" t="n">
        <f aca="false">I21+L21</f>
        <v>1</v>
      </c>
      <c r="Q21" s="43"/>
      <c r="R21" s="76"/>
      <c r="S21" s="1"/>
      <c r="T21" s="1"/>
      <c r="XFC21" s="1"/>
    </row>
    <row r="22" s="42" customFormat="true" ht="13.8" hidden="false" customHeight="false" outlineLevel="0" collapsed="false">
      <c r="A22" s="34" t="s">
        <v>56</v>
      </c>
      <c r="B22" s="35" t="s">
        <v>57</v>
      </c>
      <c r="C22" s="36" t="s">
        <v>46</v>
      </c>
      <c r="D22" s="37" t="n">
        <v>8</v>
      </c>
      <c r="E22" s="38" t="n">
        <v>372.15</v>
      </c>
      <c r="F22" s="38" t="n">
        <v>372.15</v>
      </c>
      <c r="G22" s="69" t="n">
        <v>8</v>
      </c>
      <c r="H22" s="70" t="n">
        <f aca="false">G22*F22</f>
        <v>2977.2</v>
      </c>
      <c r="I22" s="71" t="n">
        <f aca="false">G22/D22</f>
        <v>1</v>
      </c>
      <c r="J22" s="37"/>
      <c r="K22" s="72" t="n">
        <f aca="false">TRUNC((J22*F22),2)</f>
        <v>0</v>
      </c>
      <c r="L22" s="71" t="n">
        <f aca="false">J22/D22</f>
        <v>0</v>
      </c>
      <c r="M22" s="73" t="n">
        <f aca="false">G22+J22</f>
        <v>8</v>
      </c>
      <c r="N22" s="74" t="n">
        <f aca="false">H22+K22</f>
        <v>2977.2</v>
      </c>
      <c r="O22" s="75" t="n">
        <f aca="false">I22+L22</f>
        <v>1</v>
      </c>
      <c r="Q22" s="43"/>
      <c r="R22" s="76"/>
      <c r="S22" s="1"/>
      <c r="T22" s="1"/>
      <c r="XFC22" s="1"/>
    </row>
    <row r="23" s="42" customFormat="true" ht="23.85" hidden="false" customHeight="false" outlineLevel="0" collapsed="false">
      <c r="A23" s="34" t="s">
        <v>58</v>
      </c>
      <c r="B23" s="35" t="s">
        <v>59</v>
      </c>
      <c r="C23" s="36" t="s">
        <v>55</v>
      </c>
      <c r="D23" s="37" t="n">
        <v>20</v>
      </c>
      <c r="E23" s="38" t="n">
        <v>441.42</v>
      </c>
      <c r="F23" s="38" t="n">
        <v>441.42</v>
      </c>
      <c r="G23" s="69" t="n">
        <v>20</v>
      </c>
      <c r="H23" s="70" t="n">
        <f aca="false">G23*F23</f>
        <v>8828.4</v>
      </c>
      <c r="I23" s="71" t="n">
        <f aca="false">G23/D23</f>
        <v>1</v>
      </c>
      <c r="J23" s="37"/>
      <c r="K23" s="72" t="n">
        <f aca="false">TRUNC((J23*F23),2)</f>
        <v>0</v>
      </c>
      <c r="L23" s="71" t="n">
        <f aca="false">J23/D23</f>
        <v>0</v>
      </c>
      <c r="M23" s="73" t="n">
        <f aca="false">G23+J23</f>
        <v>20</v>
      </c>
      <c r="N23" s="74" t="n">
        <f aca="false">H23+K23</f>
        <v>8828.4</v>
      </c>
      <c r="O23" s="75" t="n">
        <f aca="false">I23+L23</f>
        <v>1</v>
      </c>
      <c r="Q23" s="43"/>
      <c r="R23" s="76"/>
      <c r="S23" s="1"/>
      <c r="T23" s="1"/>
      <c r="XFC23" s="1"/>
    </row>
    <row r="24" s="42" customFormat="true" ht="35.05" hidden="false" customHeight="false" outlineLevel="0" collapsed="false">
      <c r="A24" s="34" t="s">
        <v>60</v>
      </c>
      <c r="B24" s="35" t="s">
        <v>61</v>
      </c>
      <c r="C24" s="36" t="s">
        <v>55</v>
      </c>
      <c r="D24" s="37" t="n">
        <v>50</v>
      </c>
      <c r="E24" s="38" t="n">
        <v>793.13</v>
      </c>
      <c r="F24" s="38" t="n">
        <v>793.13</v>
      </c>
      <c r="G24" s="69" t="n">
        <v>50</v>
      </c>
      <c r="H24" s="70" t="n">
        <f aca="false">G24*F24</f>
        <v>39656.5</v>
      </c>
      <c r="I24" s="71" t="n">
        <f aca="false">G24/D24</f>
        <v>1</v>
      </c>
      <c r="J24" s="37"/>
      <c r="K24" s="72" t="n">
        <f aca="false">TRUNC((J24*F24),2)</f>
        <v>0</v>
      </c>
      <c r="L24" s="71" t="n">
        <f aca="false">J24/D24</f>
        <v>0</v>
      </c>
      <c r="M24" s="73" t="n">
        <f aca="false">G24+J24</f>
        <v>50</v>
      </c>
      <c r="N24" s="74" t="n">
        <f aca="false">H24+K24</f>
        <v>39656.5</v>
      </c>
      <c r="O24" s="75" t="n">
        <f aca="false">I24+L24</f>
        <v>1</v>
      </c>
      <c r="Q24" s="43"/>
      <c r="R24" s="76"/>
      <c r="S24" s="1"/>
      <c r="T24" s="1"/>
      <c r="XFC24" s="1"/>
    </row>
    <row r="25" s="42" customFormat="true" ht="35.05" hidden="false" customHeight="false" outlineLevel="0" collapsed="false">
      <c r="A25" s="34" t="s">
        <v>62</v>
      </c>
      <c r="B25" s="35" t="s">
        <v>63</v>
      </c>
      <c r="C25" s="36" t="s">
        <v>55</v>
      </c>
      <c r="D25" s="37" t="n">
        <v>400</v>
      </c>
      <c r="E25" s="38" t="n">
        <v>22.73</v>
      </c>
      <c r="F25" s="38" t="n">
        <v>22.73</v>
      </c>
      <c r="G25" s="69" t="n">
        <v>400</v>
      </c>
      <c r="H25" s="70" t="n">
        <f aca="false">G25*F25</f>
        <v>9092</v>
      </c>
      <c r="I25" s="71" t="n">
        <f aca="false">G25/D25</f>
        <v>1</v>
      </c>
      <c r="J25" s="37"/>
      <c r="K25" s="72" t="n">
        <f aca="false">TRUNC((J25*F25),2)</f>
        <v>0</v>
      </c>
      <c r="L25" s="71" t="n">
        <f aca="false">J25/D25</f>
        <v>0</v>
      </c>
      <c r="M25" s="73" t="n">
        <f aca="false">G25+J25</f>
        <v>400</v>
      </c>
      <c r="N25" s="74" t="n">
        <f aca="false">H25+K25</f>
        <v>9092</v>
      </c>
      <c r="O25" s="75" t="n">
        <f aca="false">I25+L25</f>
        <v>1</v>
      </c>
      <c r="Q25" s="43"/>
      <c r="R25" s="76"/>
      <c r="S25" s="1"/>
      <c r="T25" s="1"/>
      <c r="XFC25" s="1"/>
    </row>
    <row r="26" s="42" customFormat="true" ht="15" hidden="false" customHeight="false" outlineLevel="0" collapsed="false">
      <c r="A26" s="57" t="s">
        <v>64</v>
      </c>
      <c r="B26" s="58" t="s">
        <v>65</v>
      </c>
      <c r="C26" s="59"/>
      <c r="D26" s="60"/>
      <c r="E26" s="61"/>
      <c r="F26" s="61"/>
      <c r="G26" s="62"/>
      <c r="H26" s="63"/>
      <c r="I26" s="64"/>
      <c r="J26" s="65"/>
      <c r="K26" s="63"/>
      <c r="L26" s="64"/>
      <c r="M26" s="66"/>
      <c r="N26" s="78"/>
      <c r="O26" s="79"/>
      <c r="Q26" s="43"/>
      <c r="R26" s="76"/>
      <c r="S26" s="1"/>
      <c r="T26" s="1"/>
      <c r="XFC26" s="1"/>
    </row>
    <row r="27" s="42" customFormat="true" ht="13.8" hidden="false" customHeight="false" outlineLevel="0" collapsed="false">
      <c r="A27" s="34" t="s">
        <v>66</v>
      </c>
      <c r="B27" s="35" t="s">
        <v>67</v>
      </c>
      <c r="C27" s="36" t="s">
        <v>46</v>
      </c>
      <c r="D27" s="37" t="n">
        <v>78.65</v>
      </c>
      <c r="E27" s="38" t="n">
        <v>56.35</v>
      </c>
      <c r="F27" s="38" t="n">
        <v>59.05</v>
      </c>
      <c r="G27" s="69" t="n">
        <v>0</v>
      </c>
      <c r="H27" s="70" t="n">
        <f aca="false">G27*F27</f>
        <v>0</v>
      </c>
      <c r="I27" s="71" t="n">
        <f aca="false">G27/D27</f>
        <v>0</v>
      </c>
      <c r="J27" s="37" t="n">
        <v>78.65</v>
      </c>
      <c r="K27" s="72" t="n">
        <f aca="false">TRUNC((J27*F27),2)</f>
        <v>4644.28</v>
      </c>
      <c r="L27" s="71" t="n">
        <f aca="false">J27/D27</f>
        <v>1</v>
      </c>
      <c r="M27" s="73" t="n">
        <f aca="false">G27+J27</f>
        <v>78.65</v>
      </c>
      <c r="N27" s="74" t="n">
        <f aca="false">H27+K27</f>
        <v>4644.28</v>
      </c>
      <c r="O27" s="75" t="n">
        <f aca="false">I27+L27</f>
        <v>1</v>
      </c>
      <c r="Q27" s="43"/>
      <c r="R27" s="76"/>
      <c r="S27" s="1"/>
      <c r="T27" s="1"/>
      <c r="XFC27" s="1"/>
    </row>
    <row r="28" s="42" customFormat="true" ht="13.8" hidden="false" customHeight="false" outlineLevel="0" collapsed="false">
      <c r="A28" s="34" t="s">
        <v>68</v>
      </c>
      <c r="B28" s="35" t="s">
        <v>69</v>
      </c>
      <c r="C28" s="36" t="s">
        <v>70</v>
      </c>
      <c r="D28" s="37" t="n">
        <v>400</v>
      </c>
      <c r="E28" s="38" t="n">
        <v>3.29</v>
      </c>
      <c r="F28" s="38" t="n">
        <v>3.8</v>
      </c>
      <c r="G28" s="69" t="n">
        <v>400</v>
      </c>
      <c r="H28" s="70" t="n">
        <f aca="false">G28*F28</f>
        <v>1520</v>
      </c>
      <c r="I28" s="71" t="n">
        <f aca="false">G28/D28</f>
        <v>1</v>
      </c>
      <c r="J28" s="37"/>
      <c r="K28" s="72" t="n">
        <f aca="false">TRUNC((J28*F28),2)</f>
        <v>0</v>
      </c>
      <c r="L28" s="71" t="n">
        <f aca="false">J28/D28</f>
        <v>0</v>
      </c>
      <c r="M28" s="73" t="n">
        <f aca="false">G28+J28</f>
        <v>400</v>
      </c>
      <c r="N28" s="74" t="n">
        <f aca="false">H28+K28</f>
        <v>1520</v>
      </c>
      <c r="O28" s="75" t="n">
        <f aca="false">I28+L28</f>
        <v>1</v>
      </c>
      <c r="Q28" s="43"/>
      <c r="R28" s="76"/>
      <c r="S28" s="1"/>
      <c r="T28" s="1"/>
      <c r="XFC28" s="1"/>
    </row>
    <row r="29" s="42" customFormat="true" ht="13.8" hidden="false" customHeight="false" outlineLevel="0" collapsed="false">
      <c r="A29" s="49" t="n">
        <v>2</v>
      </c>
      <c r="B29" s="50" t="s">
        <v>71</v>
      </c>
      <c r="C29" s="51"/>
      <c r="D29" s="52"/>
      <c r="E29" s="53"/>
      <c r="F29" s="53"/>
      <c r="G29" s="54"/>
      <c r="H29" s="55"/>
      <c r="I29" s="56"/>
      <c r="J29" s="52"/>
      <c r="K29" s="55"/>
      <c r="L29" s="56"/>
      <c r="M29" s="55"/>
      <c r="N29" s="80"/>
      <c r="O29" s="56"/>
      <c r="Q29" s="43"/>
      <c r="R29" s="76"/>
      <c r="S29" s="1"/>
      <c r="T29" s="1"/>
      <c r="XFC29" s="1"/>
    </row>
    <row r="30" s="42" customFormat="true" ht="15" hidden="false" customHeight="false" outlineLevel="0" collapsed="false">
      <c r="A30" s="57" t="s">
        <v>72</v>
      </c>
      <c r="B30" s="81" t="s">
        <v>73</v>
      </c>
      <c r="C30" s="59"/>
      <c r="D30" s="60"/>
      <c r="E30" s="61"/>
      <c r="F30" s="61"/>
      <c r="G30" s="62"/>
      <c r="H30" s="63"/>
      <c r="I30" s="64"/>
      <c r="J30" s="65"/>
      <c r="K30" s="63"/>
      <c r="L30" s="64"/>
      <c r="M30" s="66"/>
      <c r="N30" s="67"/>
      <c r="O30" s="79"/>
      <c r="Q30" s="43"/>
      <c r="R30" s="76"/>
      <c r="S30" s="1"/>
      <c r="T30" s="1"/>
      <c r="XFC30" s="1"/>
    </row>
    <row r="31" s="42" customFormat="true" ht="23.85" hidden="false" customHeight="false" outlineLevel="0" collapsed="false">
      <c r="A31" s="34" t="s">
        <v>74</v>
      </c>
      <c r="B31" s="35" t="s">
        <v>75</v>
      </c>
      <c r="C31" s="36" t="s">
        <v>46</v>
      </c>
      <c r="D31" s="37" t="n">
        <v>5456</v>
      </c>
      <c r="E31" s="38" t="n">
        <v>0.6</v>
      </c>
      <c r="F31" s="38" t="n">
        <v>0.7</v>
      </c>
      <c r="G31" s="69" t="n">
        <v>5456</v>
      </c>
      <c r="H31" s="70" t="n">
        <f aca="false">G31*F31</f>
        <v>3819.2</v>
      </c>
      <c r="I31" s="71" t="n">
        <f aca="false">G31/D31</f>
        <v>1</v>
      </c>
      <c r="J31" s="37"/>
      <c r="K31" s="72" t="n">
        <f aca="false">TRUNC((J31*F31),2)</f>
        <v>0</v>
      </c>
      <c r="L31" s="71" t="n">
        <f aca="false">J31/D31</f>
        <v>0</v>
      </c>
      <c r="M31" s="73" t="n">
        <f aca="false">G31+J31</f>
        <v>5456</v>
      </c>
      <c r="N31" s="74" t="n">
        <f aca="false">H31+K31</f>
        <v>3819.2</v>
      </c>
      <c r="O31" s="75" t="n">
        <f aca="false">I31+L31</f>
        <v>1</v>
      </c>
      <c r="Q31" s="43"/>
      <c r="R31" s="76"/>
      <c r="S31" s="1"/>
      <c r="T31" s="1"/>
      <c r="XFC31" s="1"/>
    </row>
    <row r="32" s="42" customFormat="true" ht="15" hidden="false" customHeight="false" outlineLevel="0" collapsed="false">
      <c r="A32" s="57" t="s">
        <v>76</v>
      </c>
      <c r="B32" s="81" t="s">
        <v>77</v>
      </c>
      <c r="C32" s="59"/>
      <c r="D32" s="60"/>
      <c r="E32" s="61"/>
      <c r="F32" s="61"/>
      <c r="G32" s="62"/>
      <c r="H32" s="63"/>
      <c r="I32" s="64"/>
      <c r="J32" s="65"/>
      <c r="K32" s="63"/>
      <c r="L32" s="64"/>
      <c r="M32" s="66"/>
      <c r="N32" s="67"/>
      <c r="O32" s="79"/>
      <c r="Q32" s="43"/>
      <c r="R32" s="76"/>
      <c r="S32" s="1"/>
      <c r="T32" s="1"/>
      <c r="XFC32" s="1"/>
    </row>
    <row r="33" s="42" customFormat="true" ht="23.85" hidden="false" customHeight="false" outlineLevel="0" collapsed="false">
      <c r="A33" s="34" t="s">
        <v>78</v>
      </c>
      <c r="B33" s="35" t="s">
        <v>75</v>
      </c>
      <c r="C33" s="36" t="s">
        <v>46</v>
      </c>
      <c r="D33" s="37" t="n">
        <v>100405</v>
      </c>
      <c r="E33" s="38" t="n">
        <v>0.6</v>
      </c>
      <c r="F33" s="38" t="n">
        <v>0.7</v>
      </c>
      <c r="G33" s="69" t="n">
        <v>94848.6064285714</v>
      </c>
      <c r="H33" s="70" t="n">
        <f aca="false">G33*F33</f>
        <v>66394.0245</v>
      </c>
      <c r="I33" s="71" t="n">
        <f aca="false">G33/D33</f>
        <v>0.944660190514132</v>
      </c>
      <c r="J33" s="37" t="n">
        <v>4769.67</v>
      </c>
      <c r="K33" s="72" t="n">
        <f aca="false">TRUNC((J33*F33),2)</f>
        <v>3338.76</v>
      </c>
      <c r="L33" s="71" t="n">
        <f aca="false">J33/D33</f>
        <v>0.0475043075544047</v>
      </c>
      <c r="M33" s="73" t="n">
        <f aca="false">G33+J33</f>
        <v>99618.2764285714</v>
      </c>
      <c r="N33" s="74" t="n">
        <f aca="false">H33+K33</f>
        <v>69732.7845</v>
      </c>
      <c r="O33" s="75" t="n">
        <f aca="false">I33+L33</f>
        <v>0.992164498068537</v>
      </c>
      <c r="P33" s="82"/>
      <c r="Q33" s="43"/>
      <c r="R33" s="83" t="n">
        <f aca="false">P33/F33</f>
        <v>0</v>
      </c>
      <c r="S33" s="84"/>
      <c r="T33" s="1"/>
      <c r="V33" s="85"/>
      <c r="XFC33" s="1"/>
    </row>
    <row r="34" s="42" customFormat="true" ht="13.8" hidden="false" customHeight="false" outlineLevel="0" collapsed="false">
      <c r="A34" s="34" t="s">
        <v>79</v>
      </c>
      <c r="B34" s="35" t="s">
        <v>80</v>
      </c>
      <c r="C34" s="36" t="s">
        <v>81</v>
      </c>
      <c r="D34" s="37" t="n">
        <v>299393.55</v>
      </c>
      <c r="E34" s="38" t="n">
        <v>3.4</v>
      </c>
      <c r="F34" s="38" t="n">
        <v>3.99</v>
      </c>
      <c r="G34" s="69" t="n">
        <v>198820.734743108</v>
      </c>
      <c r="H34" s="70" t="n">
        <f aca="false">G34*F34</f>
        <v>793294.731625001</v>
      </c>
      <c r="I34" s="71" t="n">
        <f aca="false">G34/D34</f>
        <v>0.664078216591867</v>
      </c>
      <c r="J34" s="37" t="n">
        <v>40489.92</v>
      </c>
      <c r="K34" s="72" t="n">
        <f aca="false">TRUNC((J34*F34),2)</f>
        <v>161554.78</v>
      </c>
      <c r="L34" s="71" t="n">
        <f aca="false">J34/D34</f>
        <v>0.135239787229885</v>
      </c>
      <c r="M34" s="73" t="n">
        <f aca="false">G34+J34</f>
        <v>239310.654743108</v>
      </c>
      <c r="N34" s="74" t="n">
        <f aca="false">H34+K34</f>
        <v>954849.511625001</v>
      </c>
      <c r="O34" s="75" t="n">
        <f aca="false">I34+L34</f>
        <v>0.799318003821752</v>
      </c>
      <c r="P34" s="86"/>
      <c r="Q34" s="43"/>
      <c r="R34" s="76"/>
      <c r="S34" s="87"/>
      <c r="T34" s="1"/>
      <c r="V34" s="88"/>
      <c r="XFC34" s="1"/>
    </row>
    <row r="35" s="42" customFormat="true" ht="47.45" hidden="false" customHeight="false" outlineLevel="0" collapsed="false">
      <c r="A35" s="34" t="s">
        <v>82</v>
      </c>
      <c r="B35" s="35" t="s">
        <v>83</v>
      </c>
      <c r="C35" s="36" t="s">
        <v>84</v>
      </c>
      <c r="D35" s="37" t="n">
        <v>419150.97</v>
      </c>
      <c r="E35" s="38" t="n">
        <v>4.45</v>
      </c>
      <c r="F35" s="38" t="n">
        <v>5.22</v>
      </c>
      <c r="G35" s="69" t="n">
        <v>278349.032570843</v>
      </c>
      <c r="H35" s="70" t="n">
        <f aca="false">G35*F35</f>
        <v>1452981.9500198</v>
      </c>
      <c r="I35" s="71" t="n">
        <f aca="false">G35/D35</f>
        <v>0.664078225969137</v>
      </c>
      <c r="J35" s="37" t="n">
        <v>56685.88</v>
      </c>
      <c r="K35" s="72" t="n">
        <f aca="false">TRUNC((J35*F35),2)</f>
        <v>295900.29</v>
      </c>
      <c r="L35" s="71" t="n">
        <f aca="false">J35/D35</f>
        <v>0.135239768143683</v>
      </c>
      <c r="M35" s="73" t="n">
        <f aca="false">G35+J35</f>
        <v>335034.912570843</v>
      </c>
      <c r="N35" s="74" t="n">
        <f aca="false">H35+K35</f>
        <v>1748882.2400198</v>
      </c>
      <c r="O35" s="75" t="n">
        <f aca="false">I35+L35</f>
        <v>0.799317994112821</v>
      </c>
      <c r="P35" s="89"/>
      <c r="Q35" s="43"/>
      <c r="R35" s="83" t="n">
        <f aca="false">P35/F35</f>
        <v>0</v>
      </c>
      <c r="S35" s="3"/>
      <c r="T35" s="1"/>
      <c r="U35" s="90"/>
      <c r="XFC35" s="1"/>
    </row>
    <row r="36" s="42" customFormat="true" ht="13.8" hidden="false" customHeight="false" outlineLevel="0" collapsed="false">
      <c r="A36" s="49" t="n">
        <v>3</v>
      </c>
      <c r="B36" s="50" t="s">
        <v>85</v>
      </c>
      <c r="C36" s="51"/>
      <c r="D36" s="52"/>
      <c r="E36" s="53"/>
      <c r="F36" s="53"/>
      <c r="G36" s="54"/>
      <c r="H36" s="55"/>
      <c r="I36" s="56"/>
      <c r="J36" s="52"/>
      <c r="K36" s="55"/>
      <c r="L36" s="56"/>
      <c r="M36" s="55"/>
      <c r="N36" s="55"/>
      <c r="O36" s="56"/>
      <c r="Q36" s="43"/>
      <c r="R36" s="76"/>
      <c r="S36" s="1"/>
      <c r="T36" s="1"/>
      <c r="XFC36" s="1"/>
    </row>
    <row r="37" s="42" customFormat="true" ht="15" hidden="false" customHeight="false" outlineLevel="0" collapsed="false">
      <c r="A37" s="57" t="s">
        <v>86</v>
      </c>
      <c r="B37" s="58" t="s">
        <v>87</v>
      </c>
      <c r="C37" s="59"/>
      <c r="D37" s="60"/>
      <c r="E37" s="61"/>
      <c r="F37" s="61"/>
      <c r="G37" s="62"/>
      <c r="H37" s="63"/>
      <c r="I37" s="64"/>
      <c r="J37" s="65"/>
      <c r="K37" s="63"/>
      <c r="L37" s="64"/>
      <c r="M37" s="66"/>
      <c r="N37" s="66"/>
      <c r="O37" s="79"/>
      <c r="Q37" s="43"/>
      <c r="R37" s="76"/>
      <c r="S37" s="1"/>
      <c r="T37" s="1"/>
      <c r="XFC37" s="1"/>
    </row>
    <row r="38" s="42" customFormat="true" ht="23.85" hidden="false" customHeight="false" outlineLevel="0" collapsed="false">
      <c r="A38" s="34" t="s">
        <v>88</v>
      </c>
      <c r="B38" s="35" t="s">
        <v>89</v>
      </c>
      <c r="C38" s="36" t="s">
        <v>81</v>
      </c>
      <c r="D38" s="37" t="n">
        <v>1710</v>
      </c>
      <c r="E38" s="38" t="n">
        <v>4.03</v>
      </c>
      <c r="F38" s="38" t="n">
        <v>4.72</v>
      </c>
      <c r="G38" s="69" t="n">
        <v>1710</v>
      </c>
      <c r="H38" s="70" t="n">
        <f aca="false">G38*F38</f>
        <v>8071.2</v>
      </c>
      <c r="I38" s="71" t="n">
        <f aca="false">G38/D38</f>
        <v>1</v>
      </c>
      <c r="J38" s="37"/>
      <c r="K38" s="72" t="n">
        <f aca="false">TRUNC((J38*F38),2)</f>
        <v>0</v>
      </c>
      <c r="L38" s="71" t="n">
        <f aca="false">J38/D38</f>
        <v>0</v>
      </c>
      <c r="M38" s="73" t="n">
        <f aca="false">G38+J38</f>
        <v>1710</v>
      </c>
      <c r="N38" s="74" t="n">
        <f aca="false">H38+K38</f>
        <v>8071.2</v>
      </c>
      <c r="O38" s="75" t="n">
        <f aca="false">I38+L38</f>
        <v>1</v>
      </c>
      <c r="Q38" s="43"/>
      <c r="R38" s="76"/>
      <c r="S38" s="1"/>
      <c r="T38" s="1"/>
      <c r="XFC38" s="1"/>
    </row>
    <row r="39" s="42" customFormat="true" ht="47.45" hidden="false" customHeight="false" outlineLevel="0" collapsed="false">
      <c r="A39" s="34" t="s">
        <v>90</v>
      </c>
      <c r="B39" s="35" t="s">
        <v>91</v>
      </c>
      <c r="C39" s="36" t="s">
        <v>84</v>
      </c>
      <c r="D39" s="37" t="n">
        <v>2394</v>
      </c>
      <c r="E39" s="38" t="n">
        <v>5.91</v>
      </c>
      <c r="F39" s="38" t="n">
        <v>6.93</v>
      </c>
      <c r="G39" s="69" t="n">
        <v>2394</v>
      </c>
      <c r="H39" s="70" t="n">
        <f aca="false">G39*F39</f>
        <v>16590.42</v>
      </c>
      <c r="I39" s="71" t="n">
        <f aca="false">G39/D39</f>
        <v>1</v>
      </c>
      <c r="J39" s="37"/>
      <c r="K39" s="72" t="n">
        <f aca="false">TRUNC((J39*F39),2)</f>
        <v>0</v>
      </c>
      <c r="L39" s="71" t="n">
        <f aca="false">J39/D39</f>
        <v>0</v>
      </c>
      <c r="M39" s="73" t="n">
        <f aca="false">G39+J39</f>
        <v>2394</v>
      </c>
      <c r="N39" s="74" t="n">
        <f aca="false">H39+K39</f>
        <v>16590.42</v>
      </c>
      <c r="O39" s="75" t="n">
        <f aca="false">I39+L39</f>
        <v>1</v>
      </c>
      <c r="Q39" s="43"/>
      <c r="R39" s="76"/>
      <c r="S39" s="1"/>
      <c r="T39" s="1"/>
      <c r="XFC39" s="1"/>
    </row>
    <row r="40" s="42" customFormat="true" ht="23.85" hidden="false" customHeight="false" outlineLevel="0" collapsed="false">
      <c r="A40" s="34" t="s">
        <v>92</v>
      </c>
      <c r="B40" s="35" t="s">
        <v>93</v>
      </c>
      <c r="C40" s="36" t="s">
        <v>81</v>
      </c>
      <c r="D40" s="37" t="n">
        <v>2394</v>
      </c>
      <c r="E40" s="38" t="n">
        <v>3.17</v>
      </c>
      <c r="F40" s="38" t="n">
        <v>3.72</v>
      </c>
      <c r="G40" s="69" t="n">
        <v>2394</v>
      </c>
      <c r="H40" s="70" t="n">
        <f aca="false">G40*F40</f>
        <v>8905.68</v>
      </c>
      <c r="I40" s="71" t="n">
        <f aca="false">G40/D40</f>
        <v>1</v>
      </c>
      <c r="J40" s="37"/>
      <c r="K40" s="72" t="n">
        <f aca="false">TRUNC((J40*F40),2)</f>
        <v>0</v>
      </c>
      <c r="L40" s="71" t="n">
        <f aca="false">J40/D40</f>
        <v>0</v>
      </c>
      <c r="M40" s="73" t="n">
        <f aca="false">G40+J40</f>
        <v>2394</v>
      </c>
      <c r="N40" s="74" t="n">
        <f aca="false">H40+K40</f>
        <v>8905.68</v>
      </c>
      <c r="O40" s="75" t="n">
        <f aca="false">I40+L40</f>
        <v>1</v>
      </c>
      <c r="Q40" s="43"/>
      <c r="R40" s="76"/>
      <c r="S40" s="1"/>
      <c r="T40" s="1"/>
      <c r="XFC40" s="1"/>
    </row>
    <row r="41" s="92" customFormat="true" ht="13.8" hidden="false" customHeight="false" outlineLevel="0" collapsed="false">
      <c r="A41" s="34" t="s">
        <v>94</v>
      </c>
      <c r="B41" s="35" t="s">
        <v>95</v>
      </c>
      <c r="C41" s="36" t="s">
        <v>81</v>
      </c>
      <c r="D41" s="37" t="n">
        <v>80.61</v>
      </c>
      <c r="E41" s="38" t="n">
        <v>208.25</v>
      </c>
      <c r="F41" s="38" t="n">
        <v>228.444237687632</v>
      </c>
      <c r="G41" s="69" t="n">
        <v>0</v>
      </c>
      <c r="H41" s="70" t="n">
        <f aca="false">G41*F41</f>
        <v>0</v>
      </c>
      <c r="I41" s="71" t="n">
        <f aca="false">G41/D41</f>
        <v>0</v>
      </c>
      <c r="J41" s="37" t="n">
        <v>30</v>
      </c>
      <c r="K41" s="72" t="n">
        <f aca="false">TRUNC((J41*F41),2)</f>
        <v>6853.32</v>
      </c>
      <c r="L41" s="71" t="n">
        <f aca="false">J41/D41</f>
        <v>0.372162262746558</v>
      </c>
      <c r="M41" s="73" t="n">
        <f aca="false">G41+J41</f>
        <v>30</v>
      </c>
      <c r="N41" s="74" t="n">
        <f aca="false">H41+K41</f>
        <v>6853.32</v>
      </c>
      <c r="O41" s="75" t="n">
        <f aca="false">I41+L41</f>
        <v>0.372162262746558</v>
      </c>
      <c r="P41" s="91"/>
      <c r="Q41" s="43"/>
      <c r="R41" s="76"/>
      <c r="S41" s="1"/>
      <c r="T41" s="1"/>
      <c r="XFC41" s="1"/>
      <c r="XFD41" s="42"/>
    </row>
    <row r="42" s="42" customFormat="true" ht="13.8" hidden="false" customHeight="false" outlineLevel="0" collapsed="false">
      <c r="A42" s="34" t="s">
        <v>96</v>
      </c>
      <c r="B42" s="35" t="s">
        <v>97</v>
      </c>
      <c r="C42" s="36" t="s">
        <v>81</v>
      </c>
      <c r="D42" s="37" t="n">
        <v>120.91</v>
      </c>
      <c r="E42" s="38" t="n">
        <v>7.47</v>
      </c>
      <c r="F42" s="38" t="n">
        <v>8.770076917</v>
      </c>
      <c r="G42" s="69" t="n">
        <v>0</v>
      </c>
      <c r="H42" s="70" t="n">
        <f aca="false">G42*F42</f>
        <v>0</v>
      </c>
      <c r="I42" s="71" t="n">
        <f aca="false">G42/D42</f>
        <v>0</v>
      </c>
      <c r="J42" s="37" t="n">
        <v>45</v>
      </c>
      <c r="K42" s="72" t="n">
        <f aca="false">TRUNC((J42*F42),2)</f>
        <v>394.65</v>
      </c>
      <c r="L42" s="71" t="n">
        <f aca="false">J42/D42</f>
        <v>0.372177652799603</v>
      </c>
      <c r="M42" s="73" t="n">
        <f aca="false">G42+J42</f>
        <v>45</v>
      </c>
      <c r="N42" s="74" t="n">
        <f aca="false">H42+K42</f>
        <v>394.65</v>
      </c>
      <c r="O42" s="75" t="n">
        <f aca="false">I42+L42</f>
        <v>0.372177652799603</v>
      </c>
      <c r="Q42" s="43"/>
      <c r="R42" s="76"/>
      <c r="S42" s="1"/>
      <c r="T42" s="1"/>
      <c r="XFC42" s="1"/>
      <c r="XFD42" s="92"/>
    </row>
    <row r="43" s="42" customFormat="true" ht="47.45" hidden="false" customHeight="false" outlineLevel="0" collapsed="false">
      <c r="A43" s="34" t="s">
        <v>98</v>
      </c>
      <c r="B43" s="35" t="s">
        <v>99</v>
      </c>
      <c r="C43" s="36" t="s">
        <v>84</v>
      </c>
      <c r="D43" s="37" t="n">
        <v>128.97</v>
      </c>
      <c r="E43" s="38" t="n">
        <v>5.91</v>
      </c>
      <c r="F43" s="38" t="n">
        <v>6.930138792</v>
      </c>
      <c r="G43" s="69" t="n">
        <v>0</v>
      </c>
      <c r="H43" s="70" t="n">
        <f aca="false">G43*F43</f>
        <v>0</v>
      </c>
      <c r="I43" s="71" t="n">
        <f aca="false">G43/D43</f>
        <v>0</v>
      </c>
      <c r="J43" s="37" t="n">
        <v>48</v>
      </c>
      <c r="K43" s="72" t="n">
        <f aca="false">TRUNC((J43*F43),2)</f>
        <v>332.64</v>
      </c>
      <c r="L43" s="71" t="n">
        <f aca="false">J43/D43</f>
        <v>0.372179576645732</v>
      </c>
      <c r="M43" s="73" t="n">
        <f aca="false">G43+J43</f>
        <v>48</v>
      </c>
      <c r="N43" s="74" t="n">
        <f aca="false">H43+K43</f>
        <v>332.64</v>
      </c>
      <c r="O43" s="75" t="n">
        <f aca="false">I43+L43</f>
        <v>0.372179576645732</v>
      </c>
      <c r="Q43" s="43"/>
      <c r="R43" s="76"/>
      <c r="S43" s="1"/>
      <c r="T43" s="1"/>
      <c r="XFC43" s="1"/>
    </row>
    <row r="44" s="42" customFormat="true" ht="23.85" hidden="false" customHeight="false" outlineLevel="0" collapsed="false">
      <c r="A44" s="34" t="s">
        <v>100</v>
      </c>
      <c r="B44" s="35" t="s">
        <v>101</v>
      </c>
      <c r="C44" s="36" t="s">
        <v>81</v>
      </c>
      <c r="D44" s="37" t="n">
        <v>120.91</v>
      </c>
      <c r="E44" s="38" t="n">
        <v>3.17</v>
      </c>
      <c r="F44" s="38" t="n">
        <v>3.720039699</v>
      </c>
      <c r="G44" s="69" t="n">
        <v>0</v>
      </c>
      <c r="H44" s="70" t="n">
        <f aca="false">G44*F44</f>
        <v>0</v>
      </c>
      <c r="I44" s="71" t="n">
        <f aca="false">G44/D44</f>
        <v>0</v>
      </c>
      <c r="J44" s="93" t="n">
        <v>45</v>
      </c>
      <c r="K44" s="72" t="n">
        <f aca="false">TRUNC((J44*F44),2)</f>
        <v>167.4</v>
      </c>
      <c r="L44" s="71" t="n">
        <f aca="false">J44/D44</f>
        <v>0.372177652799603</v>
      </c>
      <c r="M44" s="73" t="n">
        <f aca="false">G44+J44</f>
        <v>45</v>
      </c>
      <c r="N44" s="74" t="n">
        <f aca="false">H44+K44</f>
        <v>167.4</v>
      </c>
      <c r="O44" s="75" t="n">
        <f aca="false">I44+L44</f>
        <v>0.372177652799603</v>
      </c>
      <c r="Q44" s="43"/>
      <c r="R44" s="76"/>
      <c r="S44" s="1"/>
      <c r="T44" s="1"/>
      <c r="XFC44" s="1"/>
    </row>
    <row r="45" s="42" customFormat="true" ht="15" hidden="false" customHeight="false" outlineLevel="0" collapsed="false">
      <c r="A45" s="57" t="s">
        <v>102</v>
      </c>
      <c r="B45" s="58" t="s">
        <v>103</v>
      </c>
      <c r="C45" s="59"/>
      <c r="D45" s="60"/>
      <c r="E45" s="61"/>
      <c r="F45" s="61"/>
      <c r="G45" s="62"/>
      <c r="H45" s="63"/>
      <c r="I45" s="64"/>
      <c r="J45" s="65"/>
      <c r="K45" s="63"/>
      <c r="L45" s="64"/>
      <c r="M45" s="66"/>
      <c r="N45" s="63"/>
      <c r="O45" s="79"/>
      <c r="Q45" s="43"/>
      <c r="R45" s="76"/>
      <c r="S45" s="1"/>
      <c r="T45" s="1"/>
      <c r="XFC45" s="1"/>
    </row>
    <row r="46" s="42" customFormat="true" ht="23.85" hidden="false" customHeight="false" outlineLevel="0" collapsed="false">
      <c r="A46" s="34" t="s">
        <v>88</v>
      </c>
      <c r="B46" s="35" t="s">
        <v>104</v>
      </c>
      <c r="C46" s="36" t="s">
        <v>81</v>
      </c>
      <c r="D46" s="37" t="n">
        <v>3750</v>
      </c>
      <c r="E46" s="38" t="n">
        <v>4.03</v>
      </c>
      <c r="F46" s="38" t="n">
        <v>4.72</v>
      </c>
      <c r="G46" s="69" t="n">
        <v>0</v>
      </c>
      <c r="H46" s="70" t="n">
        <f aca="false">G46*F46</f>
        <v>0</v>
      </c>
      <c r="I46" s="71" t="n">
        <f aca="false">G46/D46</f>
        <v>0</v>
      </c>
      <c r="J46" s="94"/>
      <c r="K46" s="72" t="n">
        <f aca="false">TRUNC((J46*F46),2)</f>
        <v>0</v>
      </c>
      <c r="L46" s="71" t="n">
        <f aca="false">J46/D46</f>
        <v>0</v>
      </c>
      <c r="M46" s="73" t="n">
        <f aca="false">G46+J46</f>
        <v>0</v>
      </c>
      <c r="N46" s="74" t="n">
        <f aca="false">H46+K46</f>
        <v>0</v>
      </c>
      <c r="O46" s="75" t="n">
        <f aca="false">I46+L46</f>
        <v>0</v>
      </c>
      <c r="Q46" s="43"/>
      <c r="R46" s="76"/>
      <c r="S46" s="1"/>
      <c r="T46" s="1"/>
      <c r="XFC46" s="1"/>
    </row>
    <row r="47" s="42" customFormat="true" ht="47.45" hidden="false" customHeight="false" outlineLevel="0" collapsed="false">
      <c r="A47" s="34" t="s">
        <v>105</v>
      </c>
      <c r="B47" s="35" t="s">
        <v>106</v>
      </c>
      <c r="C47" s="36" t="s">
        <v>84</v>
      </c>
      <c r="D47" s="37" t="n">
        <v>5250</v>
      </c>
      <c r="E47" s="38" t="n">
        <v>3.44</v>
      </c>
      <c r="F47" s="38" t="n">
        <v>4.03</v>
      </c>
      <c r="G47" s="69" t="n">
        <v>0</v>
      </c>
      <c r="H47" s="70" t="n">
        <f aca="false">G47*F47</f>
        <v>0</v>
      </c>
      <c r="I47" s="71" t="n">
        <f aca="false">G47/D47</f>
        <v>0</v>
      </c>
      <c r="J47" s="94"/>
      <c r="K47" s="72" t="n">
        <f aca="false">TRUNC((J47*F47),2)</f>
        <v>0</v>
      </c>
      <c r="L47" s="71" t="n">
        <f aca="false">J47/D47</f>
        <v>0</v>
      </c>
      <c r="M47" s="73" t="n">
        <f aca="false">G47+J47</f>
        <v>0</v>
      </c>
      <c r="N47" s="74" t="n">
        <f aca="false">H47+K47</f>
        <v>0</v>
      </c>
      <c r="O47" s="75" t="n">
        <f aca="false">I47+L47</f>
        <v>0</v>
      </c>
      <c r="Q47" s="43"/>
      <c r="R47" s="76"/>
      <c r="S47" s="1"/>
      <c r="T47" s="1"/>
      <c r="XFC47" s="1"/>
    </row>
    <row r="48" s="42" customFormat="true" ht="23.85" hidden="false" customHeight="false" outlineLevel="0" collapsed="false">
      <c r="A48" s="34" t="s">
        <v>107</v>
      </c>
      <c r="B48" s="35" t="s">
        <v>108</v>
      </c>
      <c r="C48" s="36" t="s">
        <v>81</v>
      </c>
      <c r="D48" s="37" t="n">
        <v>3750</v>
      </c>
      <c r="E48" s="38" t="n">
        <v>7.69</v>
      </c>
      <c r="F48" s="38" t="n">
        <v>9.03</v>
      </c>
      <c r="G48" s="69" t="n">
        <v>0</v>
      </c>
      <c r="H48" s="70" t="n">
        <f aca="false">G48*F48</f>
        <v>0</v>
      </c>
      <c r="I48" s="71" t="n">
        <f aca="false">G48/D48</f>
        <v>0</v>
      </c>
      <c r="J48" s="94"/>
      <c r="K48" s="72" t="n">
        <f aca="false">TRUNC((J48*F48),2)</f>
        <v>0</v>
      </c>
      <c r="L48" s="71" t="n">
        <f aca="false">J48/D48</f>
        <v>0</v>
      </c>
      <c r="M48" s="73" t="n">
        <f aca="false">G48+J48</f>
        <v>0</v>
      </c>
      <c r="N48" s="74" t="n">
        <f aca="false">H48+K48</f>
        <v>0</v>
      </c>
      <c r="O48" s="75" t="n">
        <f aca="false">I48+L48</f>
        <v>0</v>
      </c>
      <c r="Q48" s="43"/>
      <c r="R48" s="76"/>
      <c r="S48" s="1"/>
      <c r="T48" s="1"/>
      <c r="XFC48" s="1"/>
    </row>
    <row r="49" s="42" customFormat="true" ht="13.8" hidden="false" customHeight="false" outlineLevel="0" collapsed="false">
      <c r="A49" s="49" t="n">
        <v>4</v>
      </c>
      <c r="B49" s="50" t="s">
        <v>109</v>
      </c>
      <c r="C49" s="51"/>
      <c r="D49" s="52"/>
      <c r="E49" s="53"/>
      <c r="F49" s="53"/>
      <c r="G49" s="54"/>
      <c r="H49" s="55"/>
      <c r="I49" s="56"/>
      <c r="J49" s="52"/>
      <c r="K49" s="55"/>
      <c r="L49" s="56"/>
      <c r="M49" s="55"/>
      <c r="N49" s="55"/>
      <c r="O49" s="56"/>
      <c r="Q49" s="43"/>
      <c r="R49" s="76"/>
      <c r="S49" s="1"/>
      <c r="T49" s="1"/>
      <c r="XFC49" s="1"/>
    </row>
    <row r="50" s="42" customFormat="true" ht="15" hidden="false" customHeight="false" outlineLevel="0" collapsed="false">
      <c r="A50" s="57" t="s">
        <v>110</v>
      </c>
      <c r="B50" s="58" t="s">
        <v>111</v>
      </c>
      <c r="C50" s="59"/>
      <c r="D50" s="60"/>
      <c r="E50" s="61"/>
      <c r="F50" s="61"/>
      <c r="G50" s="62"/>
      <c r="H50" s="63"/>
      <c r="I50" s="64"/>
      <c r="J50" s="65"/>
      <c r="K50" s="63"/>
      <c r="L50" s="64"/>
      <c r="M50" s="66"/>
      <c r="N50" s="66"/>
      <c r="O50" s="79"/>
      <c r="Q50" s="43"/>
      <c r="R50" s="76"/>
      <c r="S50" s="1"/>
      <c r="T50" s="1"/>
      <c r="XFC50" s="1"/>
    </row>
    <row r="51" s="42" customFormat="true" ht="23.85" hidden="false" customHeight="false" outlineLevel="0" collapsed="false">
      <c r="A51" s="34" t="s">
        <v>112</v>
      </c>
      <c r="B51" s="35" t="s">
        <v>113</v>
      </c>
      <c r="C51" s="36" t="s">
        <v>81</v>
      </c>
      <c r="D51" s="37" t="n">
        <v>452.28</v>
      </c>
      <c r="E51" s="38" t="n">
        <v>4.03</v>
      </c>
      <c r="F51" s="38" t="n">
        <v>4.719974352</v>
      </c>
      <c r="G51" s="69" t="n">
        <v>0</v>
      </c>
      <c r="H51" s="70" t="n">
        <f aca="false">G51*F51</f>
        <v>0</v>
      </c>
      <c r="I51" s="71" t="n">
        <f aca="false">G51/D51</f>
        <v>0</v>
      </c>
      <c r="J51" s="94" t="n">
        <v>120</v>
      </c>
      <c r="K51" s="72" t="n">
        <f aca="false">TRUNC((J51*F51),3)</f>
        <v>566.396</v>
      </c>
      <c r="L51" s="71" t="n">
        <f aca="false">J51/D51</f>
        <v>0.265322366675511</v>
      </c>
      <c r="M51" s="73" t="n">
        <f aca="false">G51+J51</f>
        <v>120</v>
      </c>
      <c r="N51" s="74" t="n">
        <f aca="false">H51+K51</f>
        <v>566.396</v>
      </c>
      <c r="O51" s="75" t="n">
        <f aca="false">I51+L51</f>
        <v>0.265322366675511</v>
      </c>
      <c r="P51" s="95"/>
      <c r="Q51" s="43"/>
      <c r="R51" s="76"/>
      <c r="S51" s="1"/>
      <c r="T51" s="1"/>
      <c r="XFC51" s="1"/>
    </row>
    <row r="52" s="42" customFormat="true" ht="47.45" hidden="false" customHeight="false" outlineLevel="0" collapsed="false">
      <c r="A52" s="34" t="s">
        <v>114</v>
      </c>
      <c r="B52" s="35" t="s">
        <v>115</v>
      </c>
      <c r="C52" s="36" t="s">
        <v>84</v>
      </c>
      <c r="D52" s="37" t="n">
        <v>633.19</v>
      </c>
      <c r="E52" s="38" t="n">
        <v>5.91</v>
      </c>
      <c r="F52" s="38" t="n">
        <v>6.929973626</v>
      </c>
      <c r="G52" s="69" t="n">
        <v>0</v>
      </c>
      <c r="H52" s="70" t="n">
        <f aca="false">G52*F52</f>
        <v>0</v>
      </c>
      <c r="I52" s="71" t="n">
        <f aca="false">G52/D52</f>
        <v>0</v>
      </c>
      <c r="J52" s="94" t="n">
        <v>168</v>
      </c>
      <c r="K52" s="72" t="n">
        <f aca="false">TRUNC((J52*F52),2)</f>
        <v>1164.23</v>
      </c>
      <c r="L52" s="71" t="n">
        <f aca="false">J52/D52</f>
        <v>0.26532320472528</v>
      </c>
      <c r="M52" s="73" t="n">
        <f aca="false">G52+J52</f>
        <v>168</v>
      </c>
      <c r="N52" s="74" t="n">
        <f aca="false">H52+K52</f>
        <v>1164.23</v>
      </c>
      <c r="O52" s="75" t="n">
        <f aca="false">I52+L52</f>
        <v>0.26532320472528</v>
      </c>
      <c r="Q52" s="43"/>
      <c r="R52" s="76"/>
      <c r="S52" s="1"/>
      <c r="T52" s="1"/>
      <c r="XFC52" s="1"/>
    </row>
    <row r="53" s="42" customFormat="true" ht="23.85" hidden="false" customHeight="false" outlineLevel="0" collapsed="false">
      <c r="A53" s="34" t="s">
        <v>116</v>
      </c>
      <c r="B53" s="35" t="s">
        <v>117</v>
      </c>
      <c r="C53" s="36" t="s">
        <v>81</v>
      </c>
      <c r="D53" s="37" t="n">
        <v>633.19</v>
      </c>
      <c r="E53" s="38" t="n">
        <v>3.17</v>
      </c>
      <c r="F53" s="38" t="n">
        <v>3.719989261</v>
      </c>
      <c r="G53" s="69" t="n">
        <v>0</v>
      </c>
      <c r="H53" s="70" t="n">
        <f aca="false">G53*F53</f>
        <v>0</v>
      </c>
      <c r="I53" s="71" t="n">
        <f aca="false">G53/D53</f>
        <v>0</v>
      </c>
      <c r="J53" s="94" t="n">
        <v>168</v>
      </c>
      <c r="K53" s="72" t="n">
        <f aca="false">TRUNC((J53*F53),2)</f>
        <v>624.95</v>
      </c>
      <c r="L53" s="71" t="n">
        <f aca="false">J53/D53</f>
        <v>0.26532320472528</v>
      </c>
      <c r="M53" s="73" t="n">
        <f aca="false">G53+J53</f>
        <v>168</v>
      </c>
      <c r="N53" s="74" t="n">
        <f aca="false">H53+K53</f>
        <v>624.95</v>
      </c>
      <c r="O53" s="75" t="n">
        <f aca="false">I53+L53</f>
        <v>0.26532320472528</v>
      </c>
      <c r="Q53" s="43"/>
      <c r="R53" s="76"/>
      <c r="S53" s="1"/>
      <c r="T53" s="1"/>
      <c r="XFC53" s="1"/>
    </row>
    <row r="54" s="42" customFormat="true" ht="13.8" hidden="false" customHeight="false" outlineLevel="0" collapsed="false">
      <c r="A54" s="34" t="s">
        <v>118</v>
      </c>
      <c r="B54" s="35" t="s">
        <v>119</v>
      </c>
      <c r="C54" s="36" t="s">
        <v>81</v>
      </c>
      <c r="D54" s="37" t="n">
        <v>305.4</v>
      </c>
      <c r="E54" s="38" t="n">
        <v>111.62</v>
      </c>
      <c r="F54" s="38" t="n">
        <v>131.0399804</v>
      </c>
      <c r="G54" s="69" t="n">
        <v>0</v>
      </c>
      <c r="H54" s="70" t="n">
        <f aca="false">G54*F54</f>
        <v>0</v>
      </c>
      <c r="I54" s="71" t="n">
        <f aca="false">G54/D54</f>
        <v>0</v>
      </c>
      <c r="J54" s="94"/>
      <c r="K54" s="72" t="n">
        <f aca="false">TRUNC((J54*F54),2)</f>
        <v>0</v>
      </c>
      <c r="L54" s="71" t="n">
        <f aca="false">J54/D54</f>
        <v>0</v>
      </c>
      <c r="M54" s="73" t="n">
        <f aca="false">G54+J54</f>
        <v>0</v>
      </c>
      <c r="N54" s="74" t="n">
        <f aca="false">H54+K54</f>
        <v>0</v>
      </c>
      <c r="O54" s="75" t="n">
        <f aca="false">I54+L54</f>
        <v>0</v>
      </c>
      <c r="Q54" s="43"/>
      <c r="R54" s="76"/>
      <c r="S54" s="1"/>
      <c r="T54" s="1"/>
      <c r="XFC54" s="1"/>
    </row>
    <row r="55" s="42" customFormat="true" ht="35.95" hidden="false" customHeight="false" outlineLevel="0" collapsed="false">
      <c r="A55" s="34" t="s">
        <v>120</v>
      </c>
      <c r="B55" s="35" t="s">
        <v>121</v>
      </c>
      <c r="C55" s="36" t="s">
        <v>84</v>
      </c>
      <c r="D55" s="37" t="n">
        <v>488.64</v>
      </c>
      <c r="E55" s="38" t="n">
        <v>5.91</v>
      </c>
      <c r="F55" s="38" t="n">
        <v>6.929989358</v>
      </c>
      <c r="G55" s="69" t="n">
        <v>0</v>
      </c>
      <c r="H55" s="70" t="n">
        <f aca="false">G55*F55</f>
        <v>0</v>
      </c>
      <c r="I55" s="71" t="n">
        <f aca="false">G55/D55</f>
        <v>0</v>
      </c>
      <c r="J55" s="94"/>
      <c r="K55" s="72" t="n">
        <f aca="false">TRUNC((J55*F55),3)</f>
        <v>0</v>
      </c>
      <c r="L55" s="71" t="n">
        <f aca="false">J55/D55</f>
        <v>0</v>
      </c>
      <c r="M55" s="73" t="n">
        <f aca="false">G55+J55</f>
        <v>0</v>
      </c>
      <c r="N55" s="74" t="n">
        <f aca="false">H55+K55</f>
        <v>0</v>
      </c>
      <c r="O55" s="75" t="n">
        <f aca="false">I55+L55</f>
        <v>0</v>
      </c>
      <c r="Q55" s="43"/>
      <c r="R55" s="76"/>
      <c r="S55" s="1"/>
      <c r="T55" s="1"/>
      <c r="XFC55" s="1"/>
    </row>
    <row r="56" s="42" customFormat="true" ht="23.85" hidden="false" customHeight="false" outlineLevel="0" collapsed="false">
      <c r="A56" s="34" t="s">
        <v>122</v>
      </c>
      <c r="B56" s="35" t="s">
        <v>123</v>
      </c>
      <c r="C56" s="36" t="s">
        <v>81</v>
      </c>
      <c r="D56" s="37" t="n">
        <v>458.1</v>
      </c>
      <c r="E56" s="38" t="n">
        <v>3.17</v>
      </c>
      <c r="F56" s="38" t="n">
        <v>3.72</v>
      </c>
      <c r="G56" s="69" t="n">
        <v>0</v>
      </c>
      <c r="H56" s="70" t="n">
        <f aca="false">G56*F56</f>
        <v>0</v>
      </c>
      <c r="I56" s="71" t="n">
        <f aca="false">G56/D56</f>
        <v>0</v>
      </c>
      <c r="J56" s="94"/>
      <c r="K56" s="72" t="n">
        <f aca="false">TRUNC((J56*F56),2)</f>
        <v>0</v>
      </c>
      <c r="L56" s="71" t="n">
        <f aca="false">J56/D56</f>
        <v>0</v>
      </c>
      <c r="M56" s="73" t="n">
        <f aca="false">G56+J56</f>
        <v>0</v>
      </c>
      <c r="N56" s="74" t="n">
        <f aca="false">H56+K56</f>
        <v>0</v>
      </c>
      <c r="O56" s="75" t="n">
        <f aca="false">I56+L56</f>
        <v>0</v>
      </c>
      <c r="Q56" s="43"/>
      <c r="R56" s="76"/>
      <c r="S56" s="1"/>
      <c r="T56" s="1"/>
      <c r="XFC56" s="1"/>
    </row>
    <row r="57" s="42" customFormat="true" ht="23.85" hidden="false" customHeight="false" outlineLevel="0" collapsed="false">
      <c r="A57" s="34" t="s">
        <v>124</v>
      </c>
      <c r="B57" s="35" t="s">
        <v>125</v>
      </c>
      <c r="C57" s="36" t="s">
        <v>39</v>
      </c>
      <c r="D57" s="37" t="n">
        <v>2</v>
      </c>
      <c r="E57" s="38" t="n">
        <v>7821.79</v>
      </c>
      <c r="F57" s="38" t="n">
        <v>9182.77</v>
      </c>
      <c r="G57" s="69" t="n">
        <v>0</v>
      </c>
      <c r="H57" s="70" t="n">
        <f aca="false">G57*F57</f>
        <v>0</v>
      </c>
      <c r="I57" s="71" t="n">
        <f aca="false">G57/D57</f>
        <v>0</v>
      </c>
      <c r="J57" s="94" t="n">
        <v>1</v>
      </c>
      <c r="K57" s="72" t="n">
        <f aca="false">TRUNC((J57*F57),2)</f>
        <v>9182.77</v>
      </c>
      <c r="L57" s="71" t="n">
        <f aca="false">J57/D57</f>
        <v>0.5</v>
      </c>
      <c r="M57" s="73" t="n">
        <f aca="false">G57+J57</f>
        <v>1</v>
      </c>
      <c r="N57" s="74" t="n">
        <f aca="false">H57+K57</f>
        <v>9182.77</v>
      </c>
      <c r="O57" s="75" t="n">
        <f aca="false">I57+L57</f>
        <v>0.5</v>
      </c>
      <c r="Q57" s="43"/>
      <c r="R57" s="76"/>
      <c r="S57" s="1"/>
      <c r="T57" s="1"/>
      <c r="XFC57" s="1"/>
    </row>
    <row r="58" s="42" customFormat="true" ht="15" hidden="false" customHeight="false" outlineLevel="0" collapsed="false">
      <c r="A58" s="57" t="s">
        <v>126</v>
      </c>
      <c r="B58" s="58" t="s">
        <v>127</v>
      </c>
      <c r="C58" s="59"/>
      <c r="D58" s="60"/>
      <c r="E58" s="61"/>
      <c r="F58" s="61"/>
      <c r="G58" s="62"/>
      <c r="H58" s="63"/>
      <c r="I58" s="64"/>
      <c r="J58" s="65"/>
      <c r="K58" s="63"/>
      <c r="L58" s="64"/>
      <c r="M58" s="66"/>
      <c r="N58" s="63"/>
      <c r="O58" s="79"/>
      <c r="Q58" s="43"/>
      <c r="R58" s="76"/>
      <c r="S58" s="1"/>
      <c r="T58" s="1"/>
      <c r="XFC58" s="1"/>
    </row>
    <row r="59" s="42" customFormat="true" ht="23.85" hidden="false" customHeight="false" outlineLevel="0" collapsed="false">
      <c r="A59" s="34" t="s">
        <v>128</v>
      </c>
      <c r="B59" s="35" t="s">
        <v>129</v>
      </c>
      <c r="C59" s="36" t="s">
        <v>46</v>
      </c>
      <c r="D59" s="37" t="n">
        <v>322.3</v>
      </c>
      <c r="E59" s="38" t="n">
        <v>86.65</v>
      </c>
      <c r="F59" s="38" t="n">
        <v>101.7199814</v>
      </c>
      <c r="G59" s="69" t="n">
        <v>49.9999108336447</v>
      </c>
      <c r="H59" s="70" t="n">
        <f aca="false">G59*F59</f>
        <v>5085.99</v>
      </c>
      <c r="I59" s="71" t="n">
        <f aca="false">G59/D59</f>
        <v>0.155134690765264</v>
      </c>
      <c r="J59" s="94" t="n">
        <v>60</v>
      </c>
      <c r="K59" s="72" t="n">
        <f aca="false">TRUNC((J59*F59),2)</f>
        <v>6103.19</v>
      </c>
      <c r="L59" s="71" t="n">
        <f aca="false">J59/D59</f>
        <v>0.186161960905988</v>
      </c>
      <c r="M59" s="73" t="n">
        <f aca="false">G59+J59</f>
        <v>109.999910833645</v>
      </c>
      <c r="N59" s="74" t="n">
        <f aca="false">H59+K59</f>
        <v>11189.18</v>
      </c>
      <c r="O59" s="75" t="n">
        <f aca="false">I59+L59</f>
        <v>0.341296651671252</v>
      </c>
      <c r="Q59" s="43"/>
      <c r="R59" s="83" t="n">
        <f aca="false">P59/F59</f>
        <v>0</v>
      </c>
      <c r="S59" s="1"/>
      <c r="T59" s="1"/>
      <c r="XFC59" s="1"/>
    </row>
    <row r="60" s="42" customFormat="true" ht="13.8" hidden="false" customHeight="false" outlineLevel="0" collapsed="false">
      <c r="A60" s="34" t="s">
        <v>130</v>
      </c>
      <c r="B60" s="35" t="s">
        <v>131</v>
      </c>
      <c r="C60" s="36" t="s">
        <v>70</v>
      </c>
      <c r="D60" s="37" t="n">
        <v>310</v>
      </c>
      <c r="E60" s="38" t="n">
        <v>28.35</v>
      </c>
      <c r="F60" s="38" t="n">
        <v>30.67</v>
      </c>
      <c r="G60" s="69" t="n">
        <v>60</v>
      </c>
      <c r="H60" s="70" t="n">
        <f aca="false">G60*F60</f>
        <v>1840.2</v>
      </c>
      <c r="I60" s="71" t="n">
        <f aca="false">G60/D60</f>
        <v>0.193548387096774</v>
      </c>
      <c r="J60" s="94" t="n">
        <v>45</v>
      </c>
      <c r="K60" s="72" t="n">
        <f aca="false">TRUNC((J60*F60),2)</f>
        <v>1380.15</v>
      </c>
      <c r="L60" s="71" t="n">
        <f aca="false">J60/D60</f>
        <v>0.145161290322581</v>
      </c>
      <c r="M60" s="73" t="n">
        <f aca="false">G60+J60</f>
        <v>105</v>
      </c>
      <c r="N60" s="74" t="n">
        <f aca="false">H60+K60</f>
        <v>3220.35</v>
      </c>
      <c r="O60" s="75" t="n">
        <f aca="false">I60+L60</f>
        <v>0.338709677419355</v>
      </c>
      <c r="Q60" s="43"/>
      <c r="R60" s="76"/>
      <c r="S60" s="1"/>
      <c r="T60" s="1"/>
      <c r="XFC60" s="1"/>
    </row>
    <row r="61" s="42" customFormat="true" ht="23.85" hidden="false" customHeight="false" outlineLevel="0" collapsed="false">
      <c r="A61" s="34" t="s">
        <v>132</v>
      </c>
      <c r="B61" s="35" t="s">
        <v>133</v>
      </c>
      <c r="C61" s="36" t="s">
        <v>49</v>
      </c>
      <c r="D61" s="37" t="n">
        <v>310</v>
      </c>
      <c r="E61" s="38" t="n">
        <v>434.9</v>
      </c>
      <c r="F61" s="38" t="n">
        <v>470.56</v>
      </c>
      <c r="G61" s="69" t="n">
        <v>60</v>
      </c>
      <c r="H61" s="70" t="n">
        <f aca="false">G61*F61</f>
        <v>28233.6</v>
      </c>
      <c r="I61" s="71" t="n">
        <f aca="false">G61/D61</f>
        <v>0.193548387096774</v>
      </c>
      <c r="J61" s="94" t="n">
        <v>45</v>
      </c>
      <c r="K61" s="72" t="n">
        <f aca="false">TRUNC((J61*F61),2)</f>
        <v>21175.2</v>
      </c>
      <c r="L61" s="71" t="n">
        <f aca="false">J61/D61</f>
        <v>0.145161290322581</v>
      </c>
      <c r="M61" s="73" t="n">
        <f aca="false">G61+J61</f>
        <v>105</v>
      </c>
      <c r="N61" s="74" t="n">
        <f aca="false">H61+K61</f>
        <v>49408.8</v>
      </c>
      <c r="O61" s="75" t="n">
        <f aca="false">I61+L61</f>
        <v>0.338709677419355</v>
      </c>
      <c r="Q61" s="43"/>
      <c r="R61" s="76"/>
      <c r="S61" s="1"/>
      <c r="T61" s="1"/>
      <c r="XFC61" s="1"/>
    </row>
    <row r="62" s="42" customFormat="true" ht="15" hidden="false" customHeight="false" outlineLevel="0" collapsed="false">
      <c r="A62" s="57" t="s">
        <v>134</v>
      </c>
      <c r="B62" s="58" t="s">
        <v>109</v>
      </c>
      <c r="C62" s="59"/>
      <c r="D62" s="60"/>
      <c r="E62" s="61"/>
      <c r="F62" s="61"/>
      <c r="G62" s="62"/>
      <c r="H62" s="63"/>
      <c r="I62" s="64"/>
      <c r="J62" s="65"/>
      <c r="K62" s="63"/>
      <c r="L62" s="64"/>
      <c r="M62" s="66"/>
      <c r="N62" s="63"/>
      <c r="O62" s="79"/>
      <c r="Q62" s="43"/>
      <c r="R62" s="76"/>
      <c r="S62" s="1"/>
      <c r="T62" s="1"/>
      <c r="XFC62" s="1"/>
    </row>
    <row r="63" s="42" customFormat="true" ht="23.85" hidden="false" customHeight="false" outlineLevel="0" collapsed="false">
      <c r="A63" s="34" t="s">
        <v>135</v>
      </c>
      <c r="B63" s="35" t="s">
        <v>136</v>
      </c>
      <c r="C63" s="36" t="s">
        <v>81</v>
      </c>
      <c r="D63" s="37" t="n">
        <v>337.49</v>
      </c>
      <c r="E63" s="38" t="n">
        <v>35.64</v>
      </c>
      <c r="F63" s="38" t="n">
        <v>38.56</v>
      </c>
      <c r="G63" s="69" t="n">
        <v>0</v>
      </c>
      <c r="H63" s="70" t="n">
        <f aca="false">G63*F63</f>
        <v>0</v>
      </c>
      <c r="I63" s="71" t="n">
        <f aca="false">G63/D63</f>
        <v>0</v>
      </c>
      <c r="J63" s="94" t="n">
        <v>90</v>
      </c>
      <c r="K63" s="72" t="n">
        <f aca="false">TRUNC((J63*F63),2)</f>
        <v>3470.4</v>
      </c>
      <c r="L63" s="71" t="n">
        <f aca="false">J63/D63</f>
        <v>0.266674568135352</v>
      </c>
      <c r="M63" s="73" t="n">
        <f aca="false">G63+J63</f>
        <v>90</v>
      </c>
      <c r="N63" s="74" t="n">
        <f aca="false">H63+K63</f>
        <v>3470.4</v>
      </c>
      <c r="O63" s="75" t="n">
        <f aca="false">I63+L63</f>
        <v>0.266674568135352</v>
      </c>
      <c r="Q63" s="43"/>
      <c r="R63" s="76"/>
      <c r="S63" s="1"/>
      <c r="T63" s="1"/>
      <c r="XFC63" s="1"/>
    </row>
    <row r="64" s="42" customFormat="true" ht="35.95" hidden="false" customHeight="false" outlineLevel="0" collapsed="false">
      <c r="A64" s="34" t="s">
        <v>137</v>
      </c>
      <c r="B64" s="35" t="s">
        <v>138</v>
      </c>
      <c r="C64" s="36" t="s">
        <v>46</v>
      </c>
      <c r="D64" s="37" t="n">
        <v>471.66</v>
      </c>
      <c r="E64" s="38" t="n">
        <v>107.95</v>
      </c>
      <c r="F64" s="38" t="n">
        <v>116.79</v>
      </c>
      <c r="G64" s="69" t="n">
        <v>0</v>
      </c>
      <c r="H64" s="70" t="n">
        <f aca="false">G64*F64</f>
        <v>0</v>
      </c>
      <c r="I64" s="71" t="n">
        <f aca="false">G64/D64</f>
        <v>0</v>
      </c>
      <c r="J64" s="94" t="n">
        <v>125</v>
      </c>
      <c r="K64" s="72" t="n">
        <f aca="false">TRUNC((J64*F64),2)</f>
        <v>14598.75</v>
      </c>
      <c r="L64" s="71" t="n">
        <f aca="false">J64/D64</f>
        <v>0.265021413730229</v>
      </c>
      <c r="M64" s="73" t="n">
        <f aca="false">G64+J64</f>
        <v>125</v>
      </c>
      <c r="N64" s="74" t="n">
        <f aca="false">H64+K64</f>
        <v>14598.75</v>
      </c>
      <c r="O64" s="75" t="n">
        <f aca="false">I64+L64</f>
        <v>0.265021413730229</v>
      </c>
      <c r="Q64" s="43"/>
      <c r="R64" s="76"/>
      <c r="S64" s="1"/>
      <c r="T64" s="1"/>
      <c r="XFC64" s="1"/>
    </row>
    <row r="65" s="42" customFormat="true" ht="35.95" hidden="false" customHeight="false" outlineLevel="0" collapsed="false">
      <c r="A65" s="34" t="s">
        <v>139</v>
      </c>
      <c r="B65" s="35" t="s">
        <v>140</v>
      </c>
      <c r="C65" s="36" t="s">
        <v>46</v>
      </c>
      <c r="D65" s="37" t="n">
        <v>267.32</v>
      </c>
      <c r="E65" s="38" t="n">
        <v>107.95</v>
      </c>
      <c r="F65" s="38" t="n">
        <v>116.79</v>
      </c>
      <c r="G65" s="69" t="n">
        <v>0</v>
      </c>
      <c r="H65" s="70" t="n">
        <f aca="false">G65*F65</f>
        <v>0</v>
      </c>
      <c r="I65" s="71" t="n">
        <f aca="false">G65/D65</f>
        <v>0</v>
      </c>
      <c r="J65" s="94" t="n">
        <v>70</v>
      </c>
      <c r="K65" s="72" t="n">
        <f aca="false">TRUNC((J65*F65),2)</f>
        <v>8175.3</v>
      </c>
      <c r="L65" s="71" t="n">
        <f aca="false">J65/D65</f>
        <v>0.261858446805327</v>
      </c>
      <c r="M65" s="73" t="n">
        <f aca="false">G65+J65</f>
        <v>70</v>
      </c>
      <c r="N65" s="74" t="n">
        <f aca="false">H65+K65</f>
        <v>8175.3</v>
      </c>
      <c r="O65" s="75" t="n">
        <f aca="false">I65+L65</f>
        <v>0.261858446805327</v>
      </c>
      <c r="Q65" s="43"/>
      <c r="R65" s="76"/>
      <c r="S65" s="1"/>
      <c r="T65" s="1"/>
      <c r="XFC65" s="1"/>
    </row>
    <row r="66" s="42" customFormat="true" ht="35.95" hidden="false" customHeight="false" outlineLevel="0" collapsed="false">
      <c r="A66" s="34" t="s">
        <v>141</v>
      </c>
      <c r="B66" s="35" t="s">
        <v>142</v>
      </c>
      <c r="C66" s="36" t="s">
        <v>46</v>
      </c>
      <c r="D66" s="37" t="n">
        <v>256.61</v>
      </c>
      <c r="E66" s="38" t="n">
        <v>107.95</v>
      </c>
      <c r="F66" s="38" t="n">
        <v>116.79</v>
      </c>
      <c r="G66" s="69" t="n">
        <v>0</v>
      </c>
      <c r="H66" s="70" t="n">
        <f aca="false">G66*F66</f>
        <v>0</v>
      </c>
      <c r="I66" s="71" t="n">
        <f aca="false">G66/D66</f>
        <v>0</v>
      </c>
      <c r="J66" s="94" t="n">
        <v>65</v>
      </c>
      <c r="K66" s="72" t="n">
        <f aca="false">TRUNC((J66*F66),2)</f>
        <v>7591.35</v>
      </c>
      <c r="L66" s="71" t="n">
        <f aca="false">J66/D66</f>
        <v>0.25330267721445</v>
      </c>
      <c r="M66" s="73" t="n">
        <f aca="false">G66+J66</f>
        <v>65</v>
      </c>
      <c r="N66" s="74" t="n">
        <f aca="false">H66+K66</f>
        <v>7591.35</v>
      </c>
      <c r="O66" s="75" t="n">
        <f aca="false">I66+L66</f>
        <v>0.25330267721445</v>
      </c>
      <c r="Q66" s="43"/>
      <c r="R66" s="76"/>
      <c r="S66" s="1"/>
      <c r="T66" s="1"/>
      <c r="XFC66" s="1"/>
    </row>
    <row r="67" s="42" customFormat="true" ht="35.95" hidden="false" customHeight="false" outlineLevel="0" collapsed="false">
      <c r="A67" s="34" t="s">
        <v>143</v>
      </c>
      <c r="B67" s="35" t="s">
        <v>144</v>
      </c>
      <c r="C67" s="36" t="s">
        <v>46</v>
      </c>
      <c r="D67" s="37" t="n">
        <v>46.05</v>
      </c>
      <c r="E67" s="38" t="n">
        <v>107.95</v>
      </c>
      <c r="F67" s="38" t="n">
        <v>116.7897937</v>
      </c>
      <c r="G67" s="69" t="n">
        <v>0</v>
      </c>
      <c r="H67" s="70" t="n">
        <f aca="false">G67*F67</f>
        <v>0</v>
      </c>
      <c r="I67" s="71" t="n">
        <f aca="false">G67/D67</f>
        <v>0</v>
      </c>
      <c r="J67" s="94"/>
      <c r="K67" s="72" t="n">
        <f aca="false">TRUNC((J67*F67),3)</f>
        <v>0</v>
      </c>
      <c r="L67" s="71" t="n">
        <f aca="false">J67/D67</f>
        <v>0</v>
      </c>
      <c r="M67" s="73" t="n">
        <f aca="false">G67+J67</f>
        <v>0</v>
      </c>
      <c r="N67" s="74" t="n">
        <f aca="false">H67+K67</f>
        <v>0</v>
      </c>
      <c r="O67" s="75" t="n">
        <f aca="false">I67+L67</f>
        <v>0</v>
      </c>
      <c r="Q67" s="43"/>
      <c r="R67" s="76"/>
      <c r="S67" s="1"/>
      <c r="T67" s="1"/>
      <c r="XFC67" s="1"/>
    </row>
    <row r="68" s="42" customFormat="true" ht="23.85" hidden="false" customHeight="false" outlineLevel="0" collapsed="false">
      <c r="A68" s="34" t="s">
        <v>145</v>
      </c>
      <c r="B68" s="35" t="s">
        <v>146</v>
      </c>
      <c r="C68" s="36" t="s">
        <v>147</v>
      </c>
      <c r="D68" s="37" t="n">
        <v>28534.53</v>
      </c>
      <c r="E68" s="38" t="n">
        <v>20.94</v>
      </c>
      <c r="F68" s="38" t="n">
        <v>21.47999844</v>
      </c>
      <c r="G68" s="69" t="n">
        <v>2000</v>
      </c>
      <c r="H68" s="70" t="n">
        <f aca="false">G68*F68</f>
        <v>42959.99688</v>
      </c>
      <c r="I68" s="71" t="n">
        <f aca="false">G68/D68</f>
        <v>0.0700905183999877</v>
      </c>
      <c r="J68" s="94" t="n">
        <v>4750</v>
      </c>
      <c r="K68" s="72" t="n">
        <f aca="false">J68*F68</f>
        <v>102029.99259</v>
      </c>
      <c r="L68" s="71" t="n">
        <f aca="false">J68/D68</f>
        <v>0.166464981199971</v>
      </c>
      <c r="M68" s="73" t="n">
        <f aca="false">G68+J68</f>
        <v>6750</v>
      </c>
      <c r="N68" s="74" t="n">
        <f aca="false">H68+K68</f>
        <v>144989.98947</v>
      </c>
      <c r="O68" s="75" t="n">
        <f aca="false">I68+L68</f>
        <v>0.236555499599958</v>
      </c>
      <c r="Q68" s="43"/>
      <c r="R68" s="83" t="n">
        <f aca="false">P68/F68</f>
        <v>0</v>
      </c>
      <c r="S68" s="1"/>
      <c r="T68" s="1"/>
      <c r="XFC68" s="1"/>
    </row>
    <row r="69" s="42" customFormat="true" ht="35.95" hidden="false" customHeight="false" outlineLevel="0" collapsed="false">
      <c r="A69" s="34" t="s">
        <v>148</v>
      </c>
      <c r="B69" s="35" t="s">
        <v>149</v>
      </c>
      <c r="C69" s="36" t="s">
        <v>81</v>
      </c>
      <c r="D69" s="37" t="n">
        <v>459.33</v>
      </c>
      <c r="E69" s="38" t="n">
        <v>622.86</v>
      </c>
      <c r="F69" s="38" t="n">
        <v>673.929985</v>
      </c>
      <c r="G69" s="69" t="n">
        <v>0</v>
      </c>
      <c r="H69" s="70" t="n">
        <f aca="false">G69*F69</f>
        <v>0</v>
      </c>
      <c r="I69" s="71" t="n">
        <f aca="false">G69/D69</f>
        <v>0</v>
      </c>
      <c r="J69" s="94" t="n">
        <v>100</v>
      </c>
      <c r="K69" s="72" t="n">
        <f aca="false">TRUNC((J69*F69),2)</f>
        <v>67392.99</v>
      </c>
      <c r="L69" s="71" t="n">
        <f aca="false">J69/D69</f>
        <v>0.217708401367209</v>
      </c>
      <c r="M69" s="73" t="n">
        <f aca="false">G69+J69</f>
        <v>100</v>
      </c>
      <c r="N69" s="74" t="n">
        <f aca="false">H69+K69</f>
        <v>67392.99</v>
      </c>
      <c r="O69" s="75" t="n">
        <f aca="false">I69+L69</f>
        <v>0.217708401367209</v>
      </c>
      <c r="Q69" s="43"/>
      <c r="R69" s="76"/>
      <c r="S69" s="1"/>
      <c r="T69" s="1"/>
      <c r="XFC69" s="1"/>
    </row>
    <row r="70" s="42" customFormat="true" ht="15" hidden="false" customHeight="false" outlineLevel="0" collapsed="false">
      <c r="A70" s="57" t="s">
        <v>150</v>
      </c>
      <c r="B70" s="58" t="s">
        <v>151</v>
      </c>
      <c r="C70" s="59"/>
      <c r="D70" s="60"/>
      <c r="E70" s="61"/>
      <c r="F70" s="61"/>
      <c r="G70" s="62"/>
      <c r="H70" s="63"/>
      <c r="I70" s="64"/>
      <c r="J70" s="65"/>
      <c r="K70" s="63"/>
      <c r="L70" s="64"/>
      <c r="M70" s="66"/>
      <c r="N70" s="63"/>
      <c r="O70" s="79"/>
      <c r="Q70" s="43"/>
      <c r="R70" s="76"/>
      <c r="S70" s="1"/>
      <c r="T70" s="1"/>
      <c r="XFC70" s="1"/>
    </row>
    <row r="71" s="42" customFormat="true" ht="23.85" hidden="false" customHeight="false" outlineLevel="0" collapsed="false">
      <c r="A71" s="34" t="s">
        <v>88</v>
      </c>
      <c r="B71" s="35" t="s">
        <v>152</v>
      </c>
      <c r="C71" s="36" t="s">
        <v>81</v>
      </c>
      <c r="D71" s="37" t="n">
        <v>1928.55</v>
      </c>
      <c r="E71" s="38" t="n">
        <v>4.03</v>
      </c>
      <c r="F71" s="38" t="n">
        <v>4.719996889</v>
      </c>
      <c r="G71" s="69" t="n">
        <v>0</v>
      </c>
      <c r="H71" s="70" t="n">
        <f aca="false">G71*F71</f>
        <v>0</v>
      </c>
      <c r="I71" s="71" t="n">
        <f aca="false">G71/D71</f>
        <v>0</v>
      </c>
      <c r="J71" s="94"/>
      <c r="K71" s="72" t="n">
        <f aca="false">TRUNC((J71*F71),2)</f>
        <v>0</v>
      </c>
      <c r="L71" s="71" t="n">
        <f aca="false">J71/D71</f>
        <v>0</v>
      </c>
      <c r="M71" s="73" t="n">
        <f aca="false">G71+J71</f>
        <v>0</v>
      </c>
      <c r="N71" s="74" t="n">
        <f aca="false">H71+K71</f>
        <v>0</v>
      </c>
      <c r="O71" s="75" t="n">
        <f aca="false">I71+L71</f>
        <v>0</v>
      </c>
      <c r="Q71" s="43"/>
      <c r="R71" s="76"/>
      <c r="S71" s="1"/>
      <c r="T71" s="1"/>
      <c r="XFC71" s="1"/>
    </row>
    <row r="72" s="42" customFormat="true" ht="47.45" hidden="false" customHeight="false" outlineLevel="0" collapsed="false">
      <c r="A72" s="34" t="s">
        <v>105</v>
      </c>
      <c r="B72" s="35" t="s">
        <v>153</v>
      </c>
      <c r="C72" s="36" t="s">
        <v>84</v>
      </c>
      <c r="D72" s="37" t="n">
        <v>2699.97</v>
      </c>
      <c r="E72" s="38" t="n">
        <v>3.44</v>
      </c>
      <c r="F72" s="38" t="n">
        <v>4.02999663</v>
      </c>
      <c r="G72" s="69" t="n">
        <v>0</v>
      </c>
      <c r="H72" s="70" t="n">
        <f aca="false">G72*F72</f>
        <v>0</v>
      </c>
      <c r="I72" s="71" t="n">
        <f aca="false">G72/D72</f>
        <v>0</v>
      </c>
      <c r="J72" s="94"/>
      <c r="K72" s="72" t="n">
        <f aca="false">TRUNC((J72*F72),2)</f>
        <v>0</v>
      </c>
      <c r="L72" s="71" t="n">
        <f aca="false">J72/D72</f>
        <v>0</v>
      </c>
      <c r="M72" s="73" t="n">
        <f aca="false">G72+J72</f>
        <v>0</v>
      </c>
      <c r="N72" s="74" t="n">
        <f aca="false">H72+K72</f>
        <v>0</v>
      </c>
      <c r="O72" s="75" t="n">
        <f aca="false">I72+L72</f>
        <v>0</v>
      </c>
      <c r="Q72" s="43"/>
      <c r="R72" s="76"/>
      <c r="S72" s="1"/>
      <c r="T72" s="1"/>
      <c r="XFC72" s="1"/>
    </row>
    <row r="73" s="42" customFormat="true" ht="23.85" hidden="false" customHeight="false" outlineLevel="0" collapsed="false">
      <c r="A73" s="34" t="s">
        <v>107</v>
      </c>
      <c r="B73" s="35" t="s">
        <v>108</v>
      </c>
      <c r="C73" s="36" t="s">
        <v>81</v>
      </c>
      <c r="D73" s="37" t="n">
        <v>1928.55</v>
      </c>
      <c r="E73" s="38" t="n">
        <v>7.69</v>
      </c>
      <c r="F73" s="38" t="n">
        <v>9.02999663</v>
      </c>
      <c r="G73" s="69" t="n">
        <v>0</v>
      </c>
      <c r="H73" s="70" t="n">
        <f aca="false">G73*F73</f>
        <v>0</v>
      </c>
      <c r="I73" s="71" t="n">
        <f aca="false">G73/D73</f>
        <v>0</v>
      </c>
      <c r="J73" s="94"/>
      <c r="K73" s="72" t="n">
        <f aca="false">TRUNC((J73*F73),2)</f>
        <v>0</v>
      </c>
      <c r="L73" s="71" t="n">
        <f aca="false">J73/D73</f>
        <v>0</v>
      </c>
      <c r="M73" s="73" t="n">
        <f aca="false">G73+J73</f>
        <v>0</v>
      </c>
      <c r="N73" s="74" t="n">
        <f aca="false">H73+K73</f>
        <v>0</v>
      </c>
      <c r="O73" s="75" t="n">
        <f aca="false">I73+L73</f>
        <v>0</v>
      </c>
      <c r="Q73" s="43"/>
      <c r="R73" s="76"/>
      <c r="S73" s="1"/>
      <c r="T73" s="1"/>
      <c r="XFC73" s="1"/>
    </row>
    <row r="74" s="42" customFormat="true" ht="23.85" hidden="false" customHeight="false" outlineLevel="0" collapsed="false">
      <c r="A74" s="34" t="s">
        <v>154</v>
      </c>
      <c r="B74" s="35" t="s">
        <v>155</v>
      </c>
      <c r="C74" s="36" t="s">
        <v>81</v>
      </c>
      <c r="D74" s="37" t="n">
        <v>155.2</v>
      </c>
      <c r="E74" s="38" t="n">
        <v>204.12</v>
      </c>
      <c r="F74" s="38" t="n">
        <v>239.6299613</v>
      </c>
      <c r="G74" s="69" t="n">
        <v>0</v>
      </c>
      <c r="H74" s="70" t="n">
        <f aca="false">G74*F74</f>
        <v>0</v>
      </c>
      <c r="I74" s="71" t="n">
        <f aca="false">G74/D74</f>
        <v>0</v>
      </c>
      <c r="J74" s="94"/>
      <c r="K74" s="72" t="n">
        <f aca="false">TRUNC((J74*F74),3)</f>
        <v>0</v>
      </c>
      <c r="L74" s="71" t="n">
        <f aca="false">J74/D74</f>
        <v>0</v>
      </c>
      <c r="M74" s="73" t="n">
        <f aca="false">G74+J74</f>
        <v>0</v>
      </c>
      <c r="N74" s="74" t="n">
        <f aca="false">H74+K74</f>
        <v>0</v>
      </c>
      <c r="O74" s="75" t="n">
        <f aca="false">I74+L74</f>
        <v>0</v>
      </c>
      <c r="Q74" s="43"/>
      <c r="R74" s="76"/>
      <c r="S74" s="1"/>
      <c r="T74" s="1"/>
      <c r="XFC74" s="1"/>
    </row>
    <row r="75" s="42" customFormat="true" ht="23.85" hidden="false" customHeight="false" outlineLevel="0" collapsed="false">
      <c r="A75" s="34" t="s">
        <v>156</v>
      </c>
      <c r="B75" s="35" t="s">
        <v>157</v>
      </c>
      <c r="C75" s="36" t="s">
        <v>81</v>
      </c>
      <c r="D75" s="37" t="n">
        <v>73.2</v>
      </c>
      <c r="E75" s="38" t="n">
        <v>115.9</v>
      </c>
      <c r="F75" s="38" t="n">
        <v>136.06</v>
      </c>
      <c r="G75" s="69" t="n">
        <v>0</v>
      </c>
      <c r="H75" s="70" t="n">
        <f aca="false">G75*F75</f>
        <v>0</v>
      </c>
      <c r="I75" s="71" t="n">
        <f aca="false">G75/D75</f>
        <v>0</v>
      </c>
      <c r="J75" s="94"/>
      <c r="K75" s="72" t="n">
        <f aca="false">TRUNC((J75*F75),2)</f>
        <v>0</v>
      </c>
      <c r="L75" s="71" t="n">
        <f aca="false">J75/D75</f>
        <v>0</v>
      </c>
      <c r="M75" s="73" t="n">
        <f aca="false">G75+J75</f>
        <v>0</v>
      </c>
      <c r="N75" s="74" t="n">
        <f aca="false">H75+K75</f>
        <v>0</v>
      </c>
      <c r="O75" s="75" t="n">
        <f aca="false">I75+L75</f>
        <v>0</v>
      </c>
      <c r="Q75" s="43"/>
      <c r="R75" s="76"/>
      <c r="S75" s="1"/>
      <c r="T75" s="1"/>
      <c r="XFC75" s="1"/>
    </row>
    <row r="76" s="42" customFormat="true" ht="23.85" hidden="false" customHeight="false" outlineLevel="0" collapsed="false">
      <c r="A76" s="34" t="s">
        <v>158</v>
      </c>
      <c r="B76" s="35" t="s">
        <v>159</v>
      </c>
      <c r="C76" s="36" t="s">
        <v>46</v>
      </c>
      <c r="D76" s="37" t="n">
        <v>0</v>
      </c>
      <c r="E76" s="38" t="n">
        <v>27.38</v>
      </c>
      <c r="F76" s="38" t="n">
        <v>30.46</v>
      </c>
      <c r="G76" s="69"/>
      <c r="H76" s="70" t="n">
        <f aca="false">G76*F76</f>
        <v>0</v>
      </c>
      <c r="I76" s="71"/>
      <c r="J76" s="94"/>
      <c r="K76" s="72" t="n">
        <f aca="false">J76*F76</f>
        <v>0</v>
      </c>
      <c r="L76" s="71"/>
      <c r="M76" s="73"/>
      <c r="N76" s="74"/>
      <c r="O76" s="75"/>
      <c r="Q76" s="43"/>
      <c r="R76" s="76"/>
      <c r="S76" s="1"/>
      <c r="T76" s="1"/>
      <c r="XFC76" s="1"/>
    </row>
    <row r="77" s="42" customFormat="true" ht="23.85" hidden="false" customHeight="false" outlineLevel="0" collapsed="false">
      <c r="A77" s="34" t="s">
        <v>160</v>
      </c>
      <c r="B77" s="35" t="s">
        <v>161</v>
      </c>
      <c r="C77" s="36" t="s">
        <v>46</v>
      </c>
      <c r="D77" s="37" t="n">
        <v>280.8</v>
      </c>
      <c r="E77" s="38" t="n">
        <v>20.05</v>
      </c>
      <c r="F77" s="38" t="n">
        <v>22.30997151</v>
      </c>
      <c r="G77" s="69" t="n">
        <v>0</v>
      </c>
      <c r="H77" s="70" t="n">
        <f aca="false">G77*F77</f>
        <v>0</v>
      </c>
      <c r="I77" s="71" t="n">
        <f aca="false">G77/D77</f>
        <v>0</v>
      </c>
      <c r="J77" s="94"/>
      <c r="K77" s="72" t="n">
        <f aca="false">TRUNC((J77*F77),2)</f>
        <v>0</v>
      </c>
      <c r="L77" s="71" t="n">
        <f aca="false">J77/D77</f>
        <v>0</v>
      </c>
      <c r="M77" s="73" t="n">
        <f aca="false">G77+J77</f>
        <v>0</v>
      </c>
      <c r="N77" s="74" t="n">
        <f aca="false">H77+K77</f>
        <v>0</v>
      </c>
      <c r="O77" s="75" t="n">
        <f aca="false">I77+L77</f>
        <v>0</v>
      </c>
      <c r="Q77" s="43"/>
      <c r="R77" s="76"/>
      <c r="S77" s="1"/>
      <c r="T77" s="1"/>
      <c r="XFC77" s="1"/>
    </row>
    <row r="78" s="42" customFormat="true" ht="13.8" hidden="false" customHeight="false" outlineLevel="0" collapsed="false">
      <c r="A78" s="49" t="n">
        <v>5</v>
      </c>
      <c r="B78" s="50" t="s">
        <v>162</v>
      </c>
      <c r="C78" s="51"/>
      <c r="D78" s="52"/>
      <c r="E78" s="53"/>
      <c r="F78" s="53"/>
      <c r="G78" s="54"/>
      <c r="H78" s="55"/>
      <c r="I78" s="56"/>
      <c r="J78" s="52"/>
      <c r="K78" s="55"/>
      <c r="L78" s="56"/>
      <c r="M78" s="55"/>
      <c r="N78" s="55"/>
      <c r="O78" s="56"/>
      <c r="Q78" s="43"/>
      <c r="R78" s="76"/>
      <c r="S78" s="1"/>
      <c r="T78" s="1"/>
      <c r="XFC78" s="1"/>
    </row>
    <row r="79" s="42" customFormat="true" ht="47.45" hidden="false" customHeight="false" outlineLevel="0" collapsed="false">
      <c r="A79" s="57" t="s">
        <v>163</v>
      </c>
      <c r="B79" s="81" t="s">
        <v>164</v>
      </c>
      <c r="C79" s="59"/>
      <c r="D79" s="60"/>
      <c r="E79" s="61"/>
      <c r="F79" s="61"/>
      <c r="G79" s="62"/>
      <c r="H79" s="63"/>
      <c r="I79" s="64"/>
      <c r="J79" s="96"/>
      <c r="K79" s="63"/>
      <c r="L79" s="64"/>
      <c r="M79" s="66"/>
      <c r="N79" s="66"/>
      <c r="O79" s="79"/>
      <c r="Q79" s="43"/>
      <c r="R79" s="76"/>
      <c r="S79" s="1"/>
      <c r="T79" s="1"/>
      <c r="XFC79" s="1"/>
    </row>
    <row r="80" s="42" customFormat="true" ht="23.85" hidden="false" customHeight="false" outlineLevel="0" collapsed="false">
      <c r="A80" s="34" t="s">
        <v>165</v>
      </c>
      <c r="B80" s="35" t="s">
        <v>166</v>
      </c>
      <c r="C80" s="36" t="s">
        <v>167</v>
      </c>
      <c r="D80" s="37" t="n">
        <v>1</v>
      </c>
      <c r="E80" s="38" t="n">
        <v>587163</v>
      </c>
      <c r="F80" s="38" t="n">
        <v>587163</v>
      </c>
      <c r="G80" s="69" t="n">
        <v>0</v>
      </c>
      <c r="H80" s="70" t="n">
        <f aca="false">G80*F80</f>
        <v>0</v>
      </c>
      <c r="I80" s="71" t="n">
        <f aca="false">G80/D80</f>
        <v>0</v>
      </c>
      <c r="J80" s="94"/>
      <c r="K80" s="72" t="n">
        <f aca="false">TRUNC((J80*F80),2)</f>
        <v>0</v>
      </c>
      <c r="L80" s="71" t="n">
        <f aca="false">J80/D80</f>
        <v>0</v>
      </c>
      <c r="M80" s="73" t="n">
        <f aca="false">G80+J80</f>
        <v>0</v>
      </c>
      <c r="N80" s="74" t="n">
        <f aca="false">H80+K80</f>
        <v>0</v>
      </c>
      <c r="O80" s="75" t="n">
        <f aca="false">I80+L80</f>
        <v>0</v>
      </c>
      <c r="Q80" s="43"/>
      <c r="R80" s="76"/>
      <c r="S80" s="1"/>
      <c r="T80" s="1"/>
      <c r="XFC80" s="1"/>
    </row>
    <row r="81" s="42" customFormat="true" ht="15" hidden="false" customHeight="false" outlineLevel="0" collapsed="false">
      <c r="A81" s="57" t="s">
        <v>168</v>
      </c>
      <c r="B81" s="81" t="s">
        <v>169</v>
      </c>
      <c r="C81" s="59"/>
      <c r="D81" s="60"/>
      <c r="E81" s="61"/>
      <c r="F81" s="61"/>
      <c r="G81" s="62"/>
      <c r="H81" s="63"/>
      <c r="I81" s="64"/>
      <c r="J81" s="96"/>
      <c r="K81" s="63"/>
      <c r="L81" s="64"/>
      <c r="M81" s="66"/>
      <c r="N81" s="66"/>
      <c r="O81" s="79"/>
      <c r="Q81" s="43"/>
      <c r="R81" s="76"/>
      <c r="S81" s="1"/>
      <c r="T81" s="1"/>
      <c r="XFC81" s="1"/>
    </row>
    <row r="82" s="42" customFormat="true" ht="13.8" hidden="false" customHeight="false" outlineLevel="0" collapsed="false">
      <c r="A82" s="34" t="s">
        <v>170</v>
      </c>
      <c r="B82" s="35" t="s">
        <v>171</v>
      </c>
      <c r="C82" s="36" t="s">
        <v>172</v>
      </c>
      <c r="D82" s="37" t="n">
        <v>1</v>
      </c>
      <c r="E82" s="38" t="n">
        <v>108625</v>
      </c>
      <c r="F82" s="38" t="n">
        <v>108625</v>
      </c>
      <c r="G82" s="69" t="n">
        <v>0</v>
      </c>
      <c r="H82" s="70" t="n">
        <f aca="false">G82*F82</f>
        <v>0</v>
      </c>
      <c r="I82" s="71" t="n">
        <f aca="false">G82/D82</f>
        <v>0</v>
      </c>
      <c r="J82" s="94"/>
      <c r="K82" s="72" t="n">
        <f aca="false">TRUNC((J82*F82),2)</f>
        <v>0</v>
      </c>
      <c r="L82" s="71" t="n">
        <f aca="false">J82/D82</f>
        <v>0</v>
      </c>
      <c r="M82" s="73" t="n">
        <f aca="false">G82+J82</f>
        <v>0</v>
      </c>
      <c r="N82" s="74" t="n">
        <f aca="false">H82+K82</f>
        <v>0</v>
      </c>
      <c r="O82" s="75" t="n">
        <f aca="false">I82+L82</f>
        <v>0</v>
      </c>
      <c r="Q82" s="43"/>
      <c r="R82" s="76"/>
      <c r="S82" s="1"/>
      <c r="T82" s="1"/>
      <c r="XFC82" s="1"/>
    </row>
    <row r="83" s="42" customFormat="true" ht="13.8" hidden="false" customHeight="false" outlineLevel="0" collapsed="false">
      <c r="A83" s="49" t="n">
        <v>6</v>
      </c>
      <c r="B83" s="50" t="s">
        <v>173</v>
      </c>
      <c r="C83" s="51"/>
      <c r="D83" s="52"/>
      <c r="E83" s="53"/>
      <c r="F83" s="53"/>
      <c r="G83" s="54"/>
      <c r="H83" s="55"/>
      <c r="I83" s="56"/>
      <c r="J83" s="52"/>
      <c r="K83" s="55"/>
      <c r="L83" s="56"/>
      <c r="M83" s="55"/>
      <c r="N83" s="55"/>
      <c r="O83" s="56"/>
      <c r="Q83" s="43"/>
      <c r="R83" s="76"/>
      <c r="S83" s="1"/>
      <c r="T83" s="1"/>
      <c r="XFC83" s="1"/>
    </row>
    <row r="84" s="42" customFormat="true" ht="13.8" hidden="false" customHeight="false" outlineLevel="0" collapsed="false">
      <c r="A84" s="34" t="s">
        <v>174</v>
      </c>
      <c r="B84" s="35" t="s">
        <v>175</v>
      </c>
      <c r="C84" s="36" t="s">
        <v>176</v>
      </c>
      <c r="D84" s="37" t="n">
        <v>20</v>
      </c>
      <c r="E84" s="38" t="n">
        <v>158.85</v>
      </c>
      <c r="F84" s="38" t="n">
        <v>179.97</v>
      </c>
      <c r="G84" s="69" t="n">
        <v>10</v>
      </c>
      <c r="H84" s="70" t="n">
        <f aca="false">G84*F84</f>
        <v>1799.7</v>
      </c>
      <c r="I84" s="71" t="n">
        <f aca="false">G84/D84</f>
        <v>0.5</v>
      </c>
      <c r="J84" s="94"/>
      <c r="K84" s="72" t="n">
        <f aca="false">TRUNC((J84*F84),2)</f>
        <v>0</v>
      </c>
      <c r="L84" s="71" t="n">
        <f aca="false">J84/D84</f>
        <v>0</v>
      </c>
      <c r="M84" s="73" t="n">
        <f aca="false">G84+J84</f>
        <v>10</v>
      </c>
      <c r="N84" s="74" t="n">
        <f aca="false">H84+K84</f>
        <v>1799.7</v>
      </c>
      <c r="O84" s="75" t="n">
        <f aca="false">I84+L84</f>
        <v>0.5</v>
      </c>
      <c r="Q84" s="43"/>
      <c r="R84" s="76"/>
      <c r="S84" s="1"/>
      <c r="T84" s="1"/>
      <c r="XFC84" s="1"/>
    </row>
    <row r="85" s="42" customFormat="true" ht="13.8" hidden="false" customHeight="false" outlineLevel="0" collapsed="false">
      <c r="A85" s="34" t="s">
        <v>177</v>
      </c>
      <c r="B85" s="35" t="s">
        <v>178</v>
      </c>
      <c r="C85" s="36" t="s">
        <v>176</v>
      </c>
      <c r="D85" s="37" t="n">
        <v>20</v>
      </c>
      <c r="E85" s="38" t="n">
        <v>49.18</v>
      </c>
      <c r="F85" s="38" t="n">
        <v>55.71</v>
      </c>
      <c r="G85" s="69" t="n">
        <v>10</v>
      </c>
      <c r="H85" s="70" t="n">
        <f aca="false">G85*F85</f>
        <v>557.1</v>
      </c>
      <c r="I85" s="71" t="n">
        <f aca="false">G85/D85</f>
        <v>0.5</v>
      </c>
      <c r="J85" s="94"/>
      <c r="K85" s="72" t="n">
        <f aca="false">TRUNC((J85*F85),2)</f>
        <v>0</v>
      </c>
      <c r="L85" s="71" t="n">
        <f aca="false">J85/D85</f>
        <v>0</v>
      </c>
      <c r="M85" s="73" t="n">
        <f aca="false">G85+J85</f>
        <v>10</v>
      </c>
      <c r="N85" s="74" t="n">
        <f aca="false">H85+K85</f>
        <v>557.1</v>
      </c>
      <c r="O85" s="75" t="n">
        <f aca="false">I85+L85</f>
        <v>0.5</v>
      </c>
      <c r="Q85" s="43"/>
      <c r="R85" s="76"/>
      <c r="S85" s="1"/>
      <c r="T85" s="1"/>
      <c r="XFC85" s="1"/>
    </row>
    <row r="86" s="42" customFormat="true" ht="23.85" hidden="false" customHeight="false" outlineLevel="0" collapsed="false">
      <c r="A86" s="34" t="s">
        <v>179</v>
      </c>
      <c r="B86" s="35" t="s">
        <v>180</v>
      </c>
      <c r="C86" s="36" t="s">
        <v>55</v>
      </c>
      <c r="D86" s="37" t="n">
        <v>600</v>
      </c>
      <c r="E86" s="38" t="n">
        <v>26.09</v>
      </c>
      <c r="F86" s="38" t="n">
        <v>29.55</v>
      </c>
      <c r="G86" s="69" t="n">
        <v>300</v>
      </c>
      <c r="H86" s="70" t="n">
        <f aca="false">G86*F86</f>
        <v>8865</v>
      </c>
      <c r="I86" s="71" t="n">
        <f aca="false">G86/D86</f>
        <v>0.5</v>
      </c>
      <c r="J86" s="94"/>
      <c r="K86" s="72" t="n">
        <f aca="false">TRUNC((J86*F86),2)</f>
        <v>0</v>
      </c>
      <c r="L86" s="71" t="n">
        <f aca="false">J86/D86</f>
        <v>0</v>
      </c>
      <c r="M86" s="73" t="n">
        <f aca="false">G86+J86</f>
        <v>300</v>
      </c>
      <c r="N86" s="74" t="n">
        <f aca="false">H86+K86</f>
        <v>8865</v>
      </c>
      <c r="O86" s="75" t="n">
        <f aca="false">I86+L86</f>
        <v>0.5</v>
      </c>
      <c r="Q86" s="43"/>
      <c r="R86" s="76"/>
      <c r="S86" s="1"/>
      <c r="T86" s="1"/>
      <c r="XFC86" s="1"/>
    </row>
    <row r="87" s="42" customFormat="true" ht="13.8" hidden="false" customHeight="false" outlineLevel="0" collapsed="false">
      <c r="A87" s="49" t="n">
        <v>7</v>
      </c>
      <c r="B87" s="50" t="s">
        <v>181</v>
      </c>
      <c r="C87" s="51"/>
      <c r="D87" s="52"/>
      <c r="E87" s="53"/>
      <c r="F87" s="53"/>
      <c r="G87" s="54"/>
      <c r="H87" s="55"/>
      <c r="I87" s="56"/>
      <c r="J87" s="52"/>
      <c r="K87" s="55"/>
      <c r="L87" s="56"/>
      <c r="M87" s="55"/>
      <c r="N87" s="55"/>
      <c r="O87" s="56"/>
      <c r="Q87" s="43"/>
      <c r="R87" s="76"/>
      <c r="S87" s="1"/>
      <c r="T87" s="1"/>
      <c r="XFC87" s="1"/>
    </row>
    <row r="88" s="42" customFormat="true" ht="15" hidden="false" customHeight="false" outlineLevel="0" collapsed="false">
      <c r="A88" s="57" t="s">
        <v>182</v>
      </c>
      <c r="B88" s="81" t="s">
        <v>183</v>
      </c>
      <c r="C88" s="59"/>
      <c r="D88" s="60"/>
      <c r="E88" s="61"/>
      <c r="F88" s="61"/>
      <c r="G88" s="62"/>
      <c r="H88" s="63"/>
      <c r="I88" s="64"/>
      <c r="J88" s="96"/>
      <c r="K88" s="63"/>
      <c r="L88" s="64"/>
      <c r="M88" s="66"/>
      <c r="N88" s="66"/>
      <c r="O88" s="79"/>
      <c r="Q88" s="43"/>
      <c r="R88" s="76"/>
      <c r="S88" s="1"/>
      <c r="T88" s="1"/>
      <c r="XFC88" s="1"/>
    </row>
    <row r="89" s="42" customFormat="true" ht="23.85" hidden="false" customHeight="false" outlineLevel="0" collapsed="false">
      <c r="A89" s="34" t="s">
        <v>184</v>
      </c>
      <c r="B89" s="35" t="s">
        <v>185</v>
      </c>
      <c r="C89" s="36" t="s">
        <v>70</v>
      </c>
      <c r="D89" s="37" t="n">
        <v>2147</v>
      </c>
      <c r="E89" s="38" t="n">
        <v>25.9</v>
      </c>
      <c r="F89" s="38" t="n">
        <v>28.82</v>
      </c>
      <c r="G89" s="69" t="n">
        <v>0</v>
      </c>
      <c r="H89" s="70" t="n">
        <f aca="false">G89*F89</f>
        <v>0</v>
      </c>
      <c r="I89" s="71" t="n">
        <f aca="false">G89/D89</f>
        <v>0</v>
      </c>
      <c r="J89" s="94"/>
      <c r="K89" s="72" t="n">
        <f aca="false">TRUNC((J89*F89),2)</f>
        <v>0</v>
      </c>
      <c r="L89" s="71" t="n">
        <f aca="false">J89/D89</f>
        <v>0</v>
      </c>
      <c r="M89" s="73" t="n">
        <f aca="false">G89+J89</f>
        <v>0</v>
      </c>
      <c r="N89" s="74" t="n">
        <f aca="false">H89+K89</f>
        <v>0</v>
      </c>
      <c r="O89" s="75" t="n">
        <f aca="false">I89+L89</f>
        <v>0</v>
      </c>
      <c r="Q89" s="43"/>
      <c r="R89" s="76"/>
      <c r="S89" s="1"/>
      <c r="T89" s="1"/>
      <c r="XFC89" s="1"/>
    </row>
    <row r="90" s="42" customFormat="true" ht="23.85" hidden="false" customHeight="false" outlineLevel="0" collapsed="false">
      <c r="A90" s="34" t="s">
        <v>186</v>
      </c>
      <c r="B90" s="35" t="s">
        <v>187</v>
      </c>
      <c r="C90" s="36" t="s">
        <v>49</v>
      </c>
      <c r="D90" s="37" t="n">
        <v>1238.74</v>
      </c>
      <c r="E90" s="38" t="n">
        <v>45.44</v>
      </c>
      <c r="F90" s="38" t="n">
        <v>50.57</v>
      </c>
      <c r="G90" s="69" t="n">
        <v>0</v>
      </c>
      <c r="H90" s="70" t="n">
        <f aca="false">G90*F90</f>
        <v>0</v>
      </c>
      <c r="I90" s="71" t="n">
        <f aca="false">G90/D90</f>
        <v>0</v>
      </c>
      <c r="J90" s="94"/>
      <c r="K90" s="72" t="n">
        <f aca="false">TRUNC((J90*F90),2)</f>
        <v>0</v>
      </c>
      <c r="L90" s="71" t="n">
        <f aca="false">J90/D90</f>
        <v>0</v>
      </c>
      <c r="M90" s="73" t="n">
        <f aca="false">G90+J90</f>
        <v>0</v>
      </c>
      <c r="N90" s="74" t="n">
        <f aca="false">H90+K90</f>
        <v>0</v>
      </c>
      <c r="O90" s="75" t="n">
        <f aca="false">I90+L90</f>
        <v>0</v>
      </c>
      <c r="Q90" s="43"/>
      <c r="R90" s="76"/>
      <c r="S90" s="1"/>
      <c r="T90" s="1"/>
      <c r="XFC90" s="1"/>
    </row>
    <row r="91" s="42" customFormat="true" ht="13.8" hidden="false" customHeight="false" outlineLevel="0" collapsed="false">
      <c r="A91" s="34" t="s">
        <v>188</v>
      </c>
      <c r="B91" s="35" t="s">
        <v>189</v>
      </c>
      <c r="C91" s="36" t="s">
        <v>39</v>
      </c>
      <c r="D91" s="37" t="n">
        <v>2</v>
      </c>
      <c r="E91" s="38" t="n">
        <v>30439.44</v>
      </c>
      <c r="F91" s="38" t="n">
        <v>31535.26</v>
      </c>
      <c r="G91" s="69" t="n">
        <v>0</v>
      </c>
      <c r="H91" s="70" t="n">
        <f aca="false">G91*F91</f>
        <v>0</v>
      </c>
      <c r="I91" s="71" t="n">
        <f aca="false">G91/D91</f>
        <v>0</v>
      </c>
      <c r="J91" s="94"/>
      <c r="K91" s="72" t="n">
        <f aca="false">TRUNC((J91*F91),2)</f>
        <v>0</v>
      </c>
      <c r="L91" s="71" t="n">
        <f aca="false">J91/D91</f>
        <v>0</v>
      </c>
      <c r="M91" s="73" t="n">
        <f aca="false">G91+J91</f>
        <v>0</v>
      </c>
      <c r="N91" s="74" t="n">
        <f aca="false">H91+K91</f>
        <v>0</v>
      </c>
      <c r="O91" s="75" t="n">
        <f aca="false">I91+L91</f>
        <v>0</v>
      </c>
      <c r="Q91" s="43"/>
      <c r="R91" s="76"/>
      <c r="S91" s="1"/>
      <c r="T91" s="1"/>
      <c r="XFC91" s="1"/>
    </row>
    <row r="92" s="42" customFormat="true" ht="15" hidden="false" customHeight="false" outlineLevel="0" collapsed="false">
      <c r="A92" s="57" t="s">
        <v>190</v>
      </c>
      <c r="B92" s="81" t="s">
        <v>191</v>
      </c>
      <c r="C92" s="59"/>
      <c r="D92" s="60"/>
      <c r="E92" s="61"/>
      <c r="F92" s="61"/>
      <c r="G92" s="62"/>
      <c r="H92" s="63"/>
      <c r="I92" s="64"/>
      <c r="J92" s="96"/>
      <c r="K92" s="63"/>
      <c r="L92" s="64"/>
      <c r="M92" s="66"/>
      <c r="N92" s="63"/>
      <c r="O92" s="79"/>
      <c r="Q92" s="43"/>
      <c r="R92" s="76"/>
      <c r="S92" s="1"/>
      <c r="T92" s="1"/>
      <c r="XFC92" s="1"/>
    </row>
    <row r="93" s="42" customFormat="true" ht="13.8" hidden="false" customHeight="false" outlineLevel="0" collapsed="false">
      <c r="A93" s="34" t="s">
        <v>184</v>
      </c>
      <c r="B93" s="35" t="s">
        <v>192</v>
      </c>
      <c r="C93" s="36" t="s">
        <v>46</v>
      </c>
      <c r="D93" s="37" t="n">
        <v>47901</v>
      </c>
      <c r="E93" s="38" t="n">
        <v>4.04</v>
      </c>
      <c r="F93" s="38" t="n">
        <v>4.49</v>
      </c>
      <c r="G93" s="69" t="n">
        <v>0</v>
      </c>
      <c r="H93" s="70" t="n">
        <f aca="false">G93*F93</f>
        <v>0</v>
      </c>
      <c r="I93" s="71" t="n">
        <f aca="false">G93/D93</f>
        <v>0</v>
      </c>
      <c r="J93" s="94"/>
      <c r="K93" s="72" t="n">
        <f aca="false">TRUNC((J93*F93),2)</f>
        <v>0</v>
      </c>
      <c r="L93" s="71" t="n">
        <f aca="false">J93/D93</f>
        <v>0</v>
      </c>
      <c r="M93" s="73" t="n">
        <f aca="false">G93+J93</f>
        <v>0</v>
      </c>
      <c r="N93" s="74" t="n">
        <f aca="false">H93+K93</f>
        <v>0</v>
      </c>
      <c r="O93" s="75" t="n">
        <f aca="false">I93+L93</f>
        <v>0</v>
      </c>
      <c r="Q93" s="43"/>
      <c r="R93" s="76"/>
      <c r="S93" s="1"/>
      <c r="T93" s="1"/>
      <c r="XFC93" s="1"/>
    </row>
    <row r="94" s="42" customFormat="true" ht="13.8" hidden="false" customHeight="false" outlineLevel="0" collapsed="false">
      <c r="A94" s="49" t="n">
        <v>8</v>
      </c>
      <c r="B94" s="50" t="s">
        <v>193</v>
      </c>
      <c r="C94" s="51"/>
      <c r="D94" s="52"/>
      <c r="E94" s="53"/>
      <c r="F94" s="53"/>
      <c r="G94" s="54"/>
      <c r="H94" s="55"/>
      <c r="I94" s="56"/>
      <c r="J94" s="52"/>
      <c r="K94" s="55"/>
      <c r="L94" s="56"/>
      <c r="M94" s="55"/>
      <c r="N94" s="55"/>
      <c r="O94" s="56"/>
      <c r="Q94" s="43"/>
      <c r="R94" s="76"/>
      <c r="S94" s="1"/>
      <c r="T94" s="1"/>
      <c r="XFC94" s="1"/>
    </row>
    <row r="95" s="42" customFormat="true" ht="23.85" hidden="false" customHeight="false" outlineLevel="0" collapsed="false">
      <c r="A95" s="34" t="s">
        <v>194</v>
      </c>
      <c r="B95" s="35" t="s">
        <v>195</v>
      </c>
      <c r="C95" s="36" t="s">
        <v>39</v>
      </c>
      <c r="D95" s="37" t="n">
        <v>3</v>
      </c>
      <c r="E95" s="38" t="n">
        <v>29803.45</v>
      </c>
      <c r="F95" s="38" t="n">
        <v>30876.37</v>
      </c>
      <c r="G95" s="69" t="n">
        <v>1.49999983806387</v>
      </c>
      <c r="H95" s="70" t="n">
        <f aca="false">G95*F95</f>
        <v>46314.5500000001</v>
      </c>
      <c r="I95" s="71" t="n">
        <f aca="false">G95/D95</f>
        <v>0.49999994602129</v>
      </c>
      <c r="J95" s="94" t="n">
        <v>0.5</v>
      </c>
      <c r="K95" s="72" t="n">
        <f aca="false">TRUNC((J95*F95),2)</f>
        <v>15438.18</v>
      </c>
      <c r="L95" s="71" t="n">
        <f aca="false">J95/D95</f>
        <v>0.166666666666667</v>
      </c>
      <c r="M95" s="73" t="n">
        <f aca="false">G95+J95</f>
        <v>1.99999983806387</v>
      </c>
      <c r="N95" s="74" t="n">
        <f aca="false">H95+K95</f>
        <v>61752.7300000001</v>
      </c>
      <c r="O95" s="75" t="n">
        <f aca="false">I95+L95</f>
        <v>0.666666612687957</v>
      </c>
      <c r="P95" s="97"/>
      <c r="Q95" s="43"/>
      <c r="R95" s="76"/>
      <c r="S95" s="3"/>
      <c r="T95" s="1"/>
      <c r="XFC95" s="1"/>
    </row>
    <row r="96" s="42" customFormat="true" ht="23.85" hidden="false" customHeight="false" outlineLevel="0" collapsed="false">
      <c r="A96" s="34" t="s">
        <v>196</v>
      </c>
      <c r="B96" s="35" t="s">
        <v>197</v>
      </c>
      <c r="C96" s="36" t="s">
        <v>39</v>
      </c>
      <c r="D96" s="37" t="n">
        <v>3</v>
      </c>
      <c r="E96" s="38" t="n">
        <v>17859.59</v>
      </c>
      <c r="F96" s="38" t="n">
        <v>18502.53</v>
      </c>
      <c r="G96" s="69" t="n">
        <v>1</v>
      </c>
      <c r="H96" s="70" t="n">
        <f aca="false">G96*F96</f>
        <v>18502.53</v>
      </c>
      <c r="I96" s="71" t="n">
        <f aca="false">G96/D96</f>
        <v>0.333333333333333</v>
      </c>
      <c r="J96" s="94" t="n">
        <v>0.5</v>
      </c>
      <c r="K96" s="72" t="n">
        <f aca="false">TRUNC((J96*F96),2)</f>
        <v>9251.26</v>
      </c>
      <c r="L96" s="71" t="n">
        <f aca="false">J96/D96</f>
        <v>0.166666666666667</v>
      </c>
      <c r="M96" s="73" t="n">
        <f aca="false">G96+J96</f>
        <v>1.5</v>
      </c>
      <c r="N96" s="74" t="n">
        <f aca="false">H96+K96</f>
        <v>27753.79</v>
      </c>
      <c r="O96" s="75" t="n">
        <f aca="false">I96+L96</f>
        <v>0.5</v>
      </c>
      <c r="Q96" s="43"/>
      <c r="R96" s="76"/>
      <c r="S96" s="1"/>
      <c r="T96" s="1"/>
      <c r="XFC96" s="1"/>
    </row>
    <row r="97" s="42" customFormat="true" ht="13.8" hidden="false" customHeight="false" outlineLevel="0" collapsed="false">
      <c r="A97" s="34" t="s">
        <v>198</v>
      </c>
      <c r="B97" s="35" t="s">
        <v>199</v>
      </c>
      <c r="C97" s="36" t="s">
        <v>39</v>
      </c>
      <c r="D97" s="37" t="n">
        <v>2</v>
      </c>
      <c r="E97" s="38" t="n">
        <v>32898.61</v>
      </c>
      <c r="F97" s="38" t="n">
        <v>34082.96</v>
      </c>
      <c r="G97" s="69" t="n">
        <v>0</v>
      </c>
      <c r="H97" s="70" t="n">
        <f aca="false">G97*F97</f>
        <v>0</v>
      </c>
      <c r="I97" s="71" t="n">
        <f aca="false">G97/D97</f>
        <v>0</v>
      </c>
      <c r="J97" s="94" t="n">
        <v>0.5</v>
      </c>
      <c r="K97" s="72" t="n">
        <f aca="false">TRUNC((J97*F97),2)</f>
        <v>17041.48</v>
      </c>
      <c r="L97" s="71" t="n">
        <f aca="false">J97/D97</f>
        <v>0.25</v>
      </c>
      <c r="M97" s="73" t="n">
        <f aca="false">G97+J97</f>
        <v>0.5</v>
      </c>
      <c r="N97" s="74" t="n">
        <f aca="false">H97+K97</f>
        <v>17041.48</v>
      </c>
      <c r="O97" s="75" t="n">
        <f aca="false">I97+L97</f>
        <v>0.25</v>
      </c>
      <c r="Q97" s="43"/>
      <c r="R97" s="76"/>
      <c r="S97" s="1"/>
      <c r="T97" s="1"/>
      <c r="XFC97" s="1"/>
    </row>
    <row r="98" s="42" customFormat="true" ht="13.8" hidden="false" customHeight="false" outlineLevel="0" collapsed="false">
      <c r="A98" s="34" t="s">
        <v>200</v>
      </c>
      <c r="B98" s="35" t="s">
        <v>201</v>
      </c>
      <c r="C98" s="36" t="s">
        <v>39</v>
      </c>
      <c r="D98" s="37" t="n">
        <v>1</v>
      </c>
      <c r="E98" s="38" t="n">
        <v>32898.61</v>
      </c>
      <c r="F98" s="38" t="n">
        <v>34082.96</v>
      </c>
      <c r="G98" s="69" t="n">
        <v>0.5</v>
      </c>
      <c r="H98" s="70" t="n">
        <f aca="false">G98*F98</f>
        <v>17041.48</v>
      </c>
      <c r="I98" s="71" t="n">
        <f aca="false">G98/D98</f>
        <v>0.5</v>
      </c>
      <c r="J98" s="94"/>
      <c r="K98" s="72" t="n">
        <f aca="false">TRUNC((J98*F98),2)</f>
        <v>0</v>
      </c>
      <c r="L98" s="71" t="n">
        <f aca="false">J98/D98</f>
        <v>0</v>
      </c>
      <c r="M98" s="73" t="n">
        <f aca="false">G98+J98</f>
        <v>0.5</v>
      </c>
      <c r="N98" s="74" t="n">
        <f aca="false">H98+K98</f>
        <v>17041.48</v>
      </c>
      <c r="O98" s="75" t="n">
        <f aca="false">I98+L98</f>
        <v>0.5</v>
      </c>
      <c r="Q98" s="43"/>
      <c r="R98" s="76"/>
      <c r="S98" s="1"/>
      <c r="T98" s="1"/>
      <c r="XFC98" s="1"/>
    </row>
    <row r="99" s="42" customFormat="true" ht="15" hidden="false" customHeight="false" outlineLevel="0" collapsed="false">
      <c r="A99" s="57" t="s">
        <v>202</v>
      </c>
      <c r="B99" s="81" t="s">
        <v>203</v>
      </c>
      <c r="C99" s="59"/>
      <c r="D99" s="60"/>
      <c r="E99" s="61"/>
      <c r="F99" s="61"/>
      <c r="G99" s="62"/>
      <c r="H99" s="63"/>
      <c r="I99" s="64"/>
      <c r="J99" s="96"/>
      <c r="K99" s="63"/>
      <c r="L99" s="64"/>
      <c r="M99" s="66"/>
      <c r="N99" s="66"/>
      <c r="O99" s="79"/>
      <c r="Q99" s="43"/>
      <c r="R99" s="76"/>
      <c r="S99" s="1"/>
      <c r="T99" s="1"/>
      <c r="XFC99" s="1"/>
    </row>
    <row r="100" s="42" customFormat="true" ht="35.95" hidden="false" customHeight="false" outlineLevel="0" collapsed="false">
      <c r="A100" s="34" t="s">
        <v>204</v>
      </c>
      <c r="B100" s="35" t="s">
        <v>205</v>
      </c>
      <c r="C100" s="36" t="s">
        <v>70</v>
      </c>
      <c r="D100" s="37" t="n">
        <v>30</v>
      </c>
      <c r="E100" s="38" t="n">
        <v>920.58</v>
      </c>
      <c r="F100" s="38" t="n">
        <v>1033.81</v>
      </c>
      <c r="G100" s="69" t="n">
        <v>0</v>
      </c>
      <c r="H100" s="70" t="n">
        <f aca="false">G100*F100</f>
        <v>0</v>
      </c>
      <c r="I100" s="71" t="n">
        <f aca="false">G100/D100</f>
        <v>0</v>
      </c>
      <c r="J100" s="94"/>
      <c r="K100" s="72" t="n">
        <f aca="false">TRUNC((J100*F100),2)</f>
        <v>0</v>
      </c>
      <c r="L100" s="71" t="n">
        <f aca="false">J100/D100</f>
        <v>0</v>
      </c>
      <c r="M100" s="73" t="n">
        <f aca="false">G100+J100</f>
        <v>0</v>
      </c>
      <c r="N100" s="74" t="n">
        <f aca="false">H100+K100</f>
        <v>0</v>
      </c>
      <c r="O100" s="75" t="n">
        <f aca="false">I100+L100</f>
        <v>0</v>
      </c>
      <c r="Q100" s="43"/>
      <c r="R100" s="76"/>
      <c r="S100" s="1"/>
      <c r="T100" s="1"/>
      <c r="XFC100" s="1"/>
    </row>
    <row r="101" s="42" customFormat="true" ht="13.8" hidden="false" customHeight="false" outlineLevel="0" collapsed="false">
      <c r="A101" s="49" t="n">
        <v>9</v>
      </c>
      <c r="B101" s="50" t="s">
        <v>206</v>
      </c>
      <c r="C101" s="51"/>
      <c r="D101" s="52"/>
      <c r="E101" s="53"/>
      <c r="F101" s="53"/>
      <c r="G101" s="54"/>
      <c r="H101" s="55"/>
      <c r="I101" s="56"/>
      <c r="J101" s="52"/>
      <c r="K101" s="55"/>
      <c r="L101" s="56"/>
      <c r="M101" s="55"/>
      <c r="N101" s="55"/>
      <c r="O101" s="56"/>
      <c r="Q101" s="43"/>
      <c r="R101" s="76"/>
      <c r="S101" s="1"/>
      <c r="T101" s="1"/>
      <c r="XFC101" s="1"/>
    </row>
    <row r="102" s="42" customFormat="true" ht="13.8" hidden="false" customHeight="false" outlineLevel="0" collapsed="false">
      <c r="A102" s="34" t="s">
        <v>207</v>
      </c>
      <c r="B102" s="35" t="s">
        <v>208</v>
      </c>
      <c r="C102" s="36" t="s">
        <v>176</v>
      </c>
      <c r="D102" s="37" t="n">
        <v>1</v>
      </c>
      <c r="E102" s="38" t="n">
        <v>103120.31</v>
      </c>
      <c r="F102" s="38" t="n">
        <v>106832.63</v>
      </c>
      <c r="G102" s="69" t="n">
        <v>1</v>
      </c>
      <c r="H102" s="70" t="n">
        <f aca="false">G102*F102</f>
        <v>106832.63</v>
      </c>
      <c r="I102" s="71" t="n">
        <f aca="false">G102/D102</f>
        <v>1</v>
      </c>
      <c r="J102" s="94"/>
      <c r="K102" s="72" t="n">
        <f aca="false">TRUNC((J102*F102),2)</f>
        <v>0</v>
      </c>
      <c r="L102" s="71" t="n">
        <f aca="false">J102/D102</f>
        <v>0</v>
      </c>
      <c r="M102" s="73" t="n">
        <f aca="false">G102+J102</f>
        <v>1</v>
      </c>
      <c r="N102" s="74" t="n">
        <f aca="false">H102+K102</f>
        <v>106832.63</v>
      </c>
      <c r="O102" s="75" t="n">
        <f aca="false">I102+L102</f>
        <v>1</v>
      </c>
      <c r="Q102" s="43"/>
      <c r="R102" s="76"/>
      <c r="S102" s="1"/>
      <c r="T102" s="1"/>
      <c r="XFC102" s="1"/>
    </row>
    <row r="103" s="42" customFormat="true" ht="13.8" hidden="false" customHeight="false" outlineLevel="0" collapsed="false">
      <c r="A103" s="49" t="n">
        <v>10</v>
      </c>
      <c r="B103" s="50" t="s">
        <v>209</v>
      </c>
      <c r="C103" s="51"/>
      <c r="D103" s="52"/>
      <c r="E103" s="53"/>
      <c r="F103" s="53"/>
      <c r="G103" s="54"/>
      <c r="H103" s="55"/>
      <c r="I103" s="56"/>
      <c r="J103" s="52"/>
      <c r="K103" s="55"/>
      <c r="L103" s="56"/>
      <c r="M103" s="55"/>
      <c r="N103" s="55"/>
      <c r="O103" s="56"/>
      <c r="Q103" s="43"/>
      <c r="R103" s="76"/>
      <c r="S103" s="1"/>
      <c r="T103" s="1"/>
      <c r="XFC103" s="1"/>
    </row>
    <row r="104" s="42" customFormat="true" ht="13.8" hidden="false" customHeight="false" outlineLevel="0" collapsed="false">
      <c r="A104" s="34" t="s">
        <v>210</v>
      </c>
      <c r="B104" s="35" t="s">
        <v>211</v>
      </c>
      <c r="C104" s="36" t="s">
        <v>176</v>
      </c>
      <c r="D104" s="37" t="n">
        <v>1</v>
      </c>
      <c r="E104" s="38" t="n">
        <v>40824.86</v>
      </c>
      <c r="F104" s="38" t="n">
        <v>42294.55</v>
      </c>
      <c r="G104" s="69" t="n">
        <v>0</v>
      </c>
      <c r="H104" s="70" t="n">
        <f aca="false">G104*F104</f>
        <v>0</v>
      </c>
      <c r="I104" s="71" t="n">
        <f aca="false">G104/D104</f>
        <v>0</v>
      </c>
      <c r="J104" s="94"/>
      <c r="K104" s="72" t="n">
        <f aca="false">TRUNC((J104*F104),2)</f>
        <v>0</v>
      </c>
      <c r="L104" s="71" t="n">
        <f aca="false">J104/D104</f>
        <v>0</v>
      </c>
      <c r="M104" s="73" t="n">
        <f aca="false">G104+J104</f>
        <v>0</v>
      </c>
      <c r="N104" s="74" t="n">
        <f aca="false">H104+K104</f>
        <v>0</v>
      </c>
      <c r="O104" s="75" t="n">
        <f aca="false">I104+L104</f>
        <v>0</v>
      </c>
      <c r="Q104" s="43"/>
      <c r="R104" s="76"/>
      <c r="S104" s="1"/>
      <c r="T104" s="1"/>
      <c r="XFC104" s="1"/>
    </row>
    <row r="105" s="42" customFormat="true" ht="13.8" hidden="false" customHeight="false" outlineLevel="0" collapsed="false">
      <c r="A105" s="49" t="n">
        <v>11</v>
      </c>
      <c r="B105" s="50" t="s">
        <v>212</v>
      </c>
      <c r="C105" s="51"/>
      <c r="D105" s="52"/>
      <c r="E105" s="53"/>
      <c r="F105" s="53"/>
      <c r="G105" s="54"/>
      <c r="H105" s="55"/>
      <c r="I105" s="56"/>
      <c r="J105" s="52"/>
      <c r="K105" s="55"/>
      <c r="L105" s="56"/>
      <c r="M105" s="55"/>
      <c r="N105" s="55"/>
      <c r="O105" s="56"/>
      <c r="Q105" s="43"/>
      <c r="R105" s="76"/>
      <c r="S105" s="1"/>
      <c r="T105" s="1"/>
      <c r="XFC105" s="1"/>
    </row>
    <row r="106" s="42" customFormat="true" ht="13.8" hidden="false" customHeight="false" outlineLevel="0" collapsed="false">
      <c r="A106" s="34" t="s">
        <v>213</v>
      </c>
      <c r="B106" s="35" t="s">
        <v>214</v>
      </c>
      <c r="C106" s="36" t="s">
        <v>176</v>
      </c>
      <c r="D106" s="37" t="n">
        <v>1</v>
      </c>
      <c r="E106" s="38" t="n">
        <v>2625.87</v>
      </c>
      <c r="F106" s="38" t="n">
        <v>2751.91</v>
      </c>
      <c r="G106" s="69" t="n">
        <v>0</v>
      </c>
      <c r="H106" s="70" t="n">
        <f aca="false">G106*F106</f>
        <v>0</v>
      </c>
      <c r="I106" s="71" t="n">
        <f aca="false">G106/D106</f>
        <v>0</v>
      </c>
      <c r="J106" s="94"/>
      <c r="K106" s="72" t="n">
        <f aca="false">TRUNC((J106*F106),2)</f>
        <v>0</v>
      </c>
      <c r="L106" s="71" t="n">
        <f aca="false">J106/D106</f>
        <v>0</v>
      </c>
      <c r="M106" s="73" t="n">
        <f aca="false">G106+J106</f>
        <v>0</v>
      </c>
      <c r="N106" s="74" t="n">
        <f aca="false">H106+K106</f>
        <v>0</v>
      </c>
      <c r="O106" s="75" t="n">
        <f aca="false">I106+L106</f>
        <v>0</v>
      </c>
      <c r="Q106" s="43"/>
      <c r="R106" s="76"/>
      <c r="S106" s="1"/>
      <c r="T106" s="1"/>
      <c r="XFC106" s="1"/>
    </row>
    <row r="107" s="42" customFormat="true" ht="13.8" hidden="false" customHeight="false" outlineLevel="0" collapsed="false">
      <c r="A107" s="98"/>
      <c r="B107" s="98"/>
      <c r="C107" s="99"/>
      <c r="D107" s="100"/>
      <c r="E107" s="101"/>
      <c r="F107" s="101"/>
      <c r="G107" s="102"/>
      <c r="H107" s="103"/>
      <c r="I107" s="104"/>
      <c r="J107" s="105"/>
      <c r="K107" s="106" t="n">
        <f aca="false">(SUM(K12:K106))</f>
        <v>758372.70859</v>
      </c>
      <c r="L107" s="107"/>
      <c r="M107" s="108"/>
      <c r="N107" s="106" t="n">
        <f aca="false">TRUNC(SUM(N12:N106),2)</f>
        <v>3587031.64</v>
      </c>
      <c r="O107" s="109"/>
      <c r="P107" s="1"/>
      <c r="Q107" s="3"/>
      <c r="R107" s="1"/>
      <c r="S107" s="1"/>
      <c r="T107" s="1"/>
      <c r="XFC107" s="1"/>
    </row>
    <row r="108" s="42" customFormat="true" ht="13.8" hidden="false" customHeight="false" outlineLevel="0" collapsed="false">
      <c r="A108" s="110"/>
      <c r="B108" s="110"/>
      <c r="C108" s="110"/>
      <c r="D108" s="110"/>
      <c r="E108" s="110"/>
      <c r="F108" s="110"/>
      <c r="G108" s="110"/>
      <c r="H108" s="110"/>
      <c r="I108" s="110"/>
      <c r="J108" s="110"/>
      <c r="K108" s="110"/>
      <c r="L108" s="110"/>
      <c r="M108" s="110"/>
      <c r="N108" s="110"/>
      <c r="O108" s="110"/>
      <c r="P108" s="1"/>
      <c r="Q108" s="3"/>
      <c r="R108" s="1"/>
      <c r="S108" s="1"/>
      <c r="T108" s="1"/>
      <c r="XFC108" s="1"/>
    </row>
    <row r="109" s="42" customFormat="true" ht="15.75" hidden="false" customHeight="true" outlineLevel="0" collapsed="false">
      <c r="A109" s="111" t="s">
        <v>215</v>
      </c>
      <c r="B109" s="111"/>
      <c r="C109" s="112" t="n">
        <v>6790924.69</v>
      </c>
      <c r="D109" s="112"/>
      <c r="E109" s="113" t="s">
        <v>216</v>
      </c>
      <c r="F109" s="113"/>
      <c r="G109" s="113"/>
      <c r="H109" s="113"/>
      <c r="I109" s="113"/>
      <c r="J109" s="113"/>
      <c r="K109" s="114" t="s">
        <v>217</v>
      </c>
      <c r="L109" s="114"/>
      <c r="M109" s="114"/>
      <c r="N109" s="114"/>
      <c r="O109" s="114"/>
      <c r="Q109" s="43"/>
      <c r="R109" s="1"/>
      <c r="S109" s="1"/>
      <c r="T109" s="1"/>
      <c r="XFC109" s="1"/>
    </row>
    <row r="110" s="42" customFormat="true" ht="16.5" hidden="false" customHeight="true" outlineLevel="0" collapsed="false">
      <c r="A110" s="115"/>
      <c r="B110" s="115"/>
      <c r="C110" s="116"/>
      <c r="D110" s="116"/>
      <c r="E110" s="117" t="s">
        <v>218</v>
      </c>
      <c r="F110" s="117"/>
      <c r="G110" s="118" t="str">
        <f aca="false">J8</f>
        <v>MEDIÇÃO 09</v>
      </c>
      <c r="H110" s="118"/>
      <c r="I110" s="119" t="n">
        <f aca="false">K107/C109</f>
        <v>0.111674439521726</v>
      </c>
      <c r="J110" s="119"/>
      <c r="K110" s="120" t="str">
        <f aca="false">J8</f>
        <v>MEDIÇÃO 09</v>
      </c>
      <c r="L110" s="120"/>
      <c r="M110" s="121" t="n">
        <f aca="false">K107</f>
        <v>758372.70859</v>
      </c>
      <c r="N110" s="121"/>
      <c r="O110" s="121"/>
      <c r="Q110" s="43"/>
      <c r="R110" s="1"/>
      <c r="S110" s="1"/>
      <c r="T110" s="1"/>
      <c r="XFC110" s="1"/>
    </row>
    <row r="111" s="42" customFormat="true" ht="13.8" hidden="false" customHeight="true" outlineLevel="0" collapsed="false">
      <c r="A111" s="122"/>
      <c r="B111" s="122"/>
      <c r="C111" s="122"/>
      <c r="D111" s="122"/>
      <c r="E111" s="123" t="s">
        <v>219</v>
      </c>
      <c r="F111" s="123"/>
      <c r="G111" s="123"/>
      <c r="H111" s="123"/>
      <c r="I111" s="124" t="n">
        <f aca="false">N107/C109</f>
        <v>0.528209603808756</v>
      </c>
      <c r="J111" s="124"/>
      <c r="K111" s="125" t="s">
        <v>220</v>
      </c>
      <c r="L111" s="125"/>
      <c r="M111" s="126" t="n">
        <f aca="false">N107</f>
        <v>3587031.64</v>
      </c>
      <c r="N111" s="126"/>
      <c r="O111" s="126"/>
      <c r="P111" s="43" t="n">
        <v>2828658.93</v>
      </c>
      <c r="Q111" s="43"/>
      <c r="R111" s="1"/>
      <c r="S111" s="1"/>
      <c r="T111" s="1"/>
      <c r="XFC111" s="1"/>
    </row>
    <row r="112" s="42" customFormat="true" ht="13.8" hidden="false" customHeight="true" outlineLevel="0" collapsed="false">
      <c r="A112" s="122"/>
      <c r="B112" s="122"/>
      <c r="C112" s="122"/>
      <c r="D112" s="122"/>
      <c r="E112" s="127" t="s">
        <v>221</v>
      </c>
      <c r="F112" s="127"/>
      <c r="G112" s="127"/>
      <c r="H112" s="127"/>
      <c r="I112" s="128" t="n">
        <f aca="false">100%-I111</f>
        <v>0.471790396191244</v>
      </c>
      <c r="J112" s="128"/>
      <c r="K112" s="129" t="s">
        <v>222</v>
      </c>
      <c r="L112" s="129"/>
      <c r="M112" s="130" t="n">
        <f aca="false">C109-M111</f>
        <v>3203893.05</v>
      </c>
      <c r="N112" s="130"/>
      <c r="O112" s="130"/>
      <c r="Q112" s="43"/>
      <c r="R112" s="1"/>
      <c r="S112" s="1"/>
      <c r="T112" s="1"/>
      <c r="XFC112" s="1"/>
    </row>
    <row r="113" s="42" customFormat="true" ht="13.8" hidden="false" customHeight="false" outlineLevel="0" collapsed="false">
      <c r="A113" s="122"/>
      <c r="B113" s="122"/>
      <c r="C113" s="122"/>
      <c r="D113" s="122"/>
      <c r="E113" s="131"/>
      <c r="F113" s="131"/>
      <c r="G113" s="132"/>
      <c r="H113" s="131"/>
      <c r="I113" s="131"/>
      <c r="J113" s="133"/>
      <c r="K113" s="134"/>
      <c r="L113" s="133"/>
      <c r="M113" s="135"/>
      <c r="N113" s="136"/>
      <c r="O113" s="137"/>
      <c r="P113" s="1"/>
      <c r="Q113" s="3"/>
      <c r="R113" s="1"/>
      <c r="S113" s="1"/>
      <c r="T113" s="1"/>
      <c r="XFC113" s="1"/>
    </row>
    <row r="114" s="42" customFormat="true" ht="13.8" hidden="false" customHeight="false" outlineLevel="0" collapsed="false">
      <c r="A114" s="138"/>
      <c r="B114" s="138"/>
      <c r="C114" s="138"/>
      <c r="D114" s="138"/>
      <c r="E114" s="131"/>
      <c r="F114" s="131"/>
      <c r="G114" s="132"/>
      <c r="H114" s="131"/>
      <c r="I114" s="131"/>
      <c r="J114" s="133"/>
      <c r="K114" s="134"/>
      <c r="L114" s="133"/>
      <c r="M114" s="135"/>
      <c r="N114" s="139"/>
      <c r="O114" s="137"/>
      <c r="P114" s="1"/>
      <c r="Q114" s="3"/>
      <c r="R114" s="1"/>
      <c r="S114" s="1"/>
      <c r="T114" s="1"/>
      <c r="XFC114" s="1"/>
    </row>
    <row r="115" s="42" customFormat="true" ht="13.8" hidden="false" customHeight="false" outlineLevel="0" collapsed="false">
      <c r="A115" s="140"/>
      <c r="B115" s="141"/>
      <c r="C115" s="142"/>
      <c r="D115" s="131"/>
      <c r="E115" s="131"/>
      <c r="F115" s="131"/>
      <c r="G115" s="132"/>
      <c r="H115" s="131"/>
      <c r="I115" s="131"/>
      <c r="J115" s="133"/>
      <c r="K115" s="134"/>
      <c r="L115" s="133"/>
      <c r="M115" s="135"/>
      <c r="N115" s="136"/>
      <c r="O115" s="137"/>
      <c r="P115" s="1"/>
      <c r="Q115" s="3"/>
      <c r="R115" s="1"/>
      <c r="S115" s="1"/>
      <c r="T115" s="1"/>
      <c r="XFC115" s="1"/>
    </row>
    <row r="116" s="42" customFormat="true" ht="13.8" hidden="false" customHeight="true" outlineLevel="0" collapsed="false">
      <c r="A116" s="140"/>
      <c r="B116" s="141"/>
      <c r="C116" s="142"/>
      <c r="D116" s="131"/>
      <c r="E116" s="143" t="s">
        <v>223</v>
      </c>
      <c r="F116" s="143"/>
      <c r="G116" s="143"/>
      <c r="H116" s="143"/>
      <c r="I116" s="143"/>
      <c r="J116" s="143"/>
      <c r="K116" s="134"/>
      <c r="L116" s="133"/>
      <c r="M116" s="135"/>
      <c r="N116" s="136"/>
      <c r="O116" s="137"/>
      <c r="P116" s="1"/>
      <c r="Q116" s="3"/>
      <c r="R116" s="1"/>
      <c r="S116" s="1"/>
      <c r="T116" s="1"/>
      <c r="XFC116" s="1"/>
    </row>
    <row r="117" s="42" customFormat="true" ht="13.8" hidden="false" customHeight="true" outlineLevel="0" collapsed="false">
      <c r="A117" s="140"/>
      <c r="B117" s="141"/>
      <c r="C117" s="142"/>
      <c r="D117" s="131"/>
      <c r="E117" s="132" t="s">
        <v>224</v>
      </c>
      <c r="F117" s="132"/>
      <c r="G117" s="132"/>
      <c r="H117" s="132"/>
      <c r="I117" s="132"/>
      <c r="J117" s="132"/>
      <c r="K117" s="134"/>
      <c r="L117" s="133"/>
      <c r="M117" s="135"/>
      <c r="N117" s="136"/>
      <c r="O117" s="137"/>
      <c r="P117" s="1"/>
      <c r="Q117" s="3"/>
      <c r="R117" s="1"/>
      <c r="S117" s="1"/>
      <c r="T117" s="1"/>
      <c r="XFC117" s="1"/>
    </row>
    <row r="118" s="42" customFormat="true" ht="13.8" hidden="false" customHeight="true" outlineLevel="0" collapsed="false">
      <c r="A118" s="140"/>
      <c r="B118" s="141"/>
      <c r="C118" s="142"/>
      <c r="D118" s="131"/>
      <c r="E118" s="132" t="s">
        <v>225</v>
      </c>
      <c r="F118" s="132"/>
      <c r="G118" s="132"/>
      <c r="H118" s="132"/>
      <c r="I118" s="132"/>
      <c r="J118" s="132"/>
      <c r="K118" s="134"/>
      <c r="L118" s="133"/>
      <c r="M118" s="135"/>
      <c r="N118" s="136"/>
      <c r="O118" s="137"/>
      <c r="P118" s="1"/>
      <c r="Q118" s="3"/>
      <c r="R118" s="1"/>
      <c r="S118" s="1"/>
      <c r="T118" s="1"/>
      <c r="XFC118" s="1"/>
    </row>
    <row r="119" s="42" customFormat="true" ht="13.8" hidden="false" customHeight="true" outlineLevel="0" collapsed="false">
      <c r="A119" s="144"/>
      <c r="B119" s="145"/>
      <c r="C119" s="146"/>
      <c r="D119" s="147"/>
      <c r="E119" s="148" t="s">
        <v>226</v>
      </c>
      <c r="F119" s="148"/>
      <c r="G119" s="148"/>
      <c r="H119" s="148"/>
      <c r="I119" s="148"/>
      <c r="J119" s="148"/>
      <c r="K119" s="149"/>
      <c r="L119" s="150"/>
      <c r="M119" s="151"/>
      <c r="N119" s="152"/>
      <c r="O119" s="153"/>
      <c r="P119" s="1"/>
      <c r="Q119" s="3"/>
      <c r="R119" s="1"/>
      <c r="S119" s="1"/>
      <c r="T119" s="1"/>
      <c r="XFC119" s="1"/>
    </row>
    <row r="120" s="42" customFormat="true" ht="13.8" hidden="false" customHeight="false" outlineLevel="0" collapsed="false">
      <c r="A120" s="1"/>
      <c r="B120" s="2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3"/>
      <c r="R120" s="1"/>
      <c r="S120" s="1"/>
      <c r="T120" s="1"/>
      <c r="XFC120" s="1"/>
    </row>
    <row r="121" s="42" customFormat="true" ht="13.8" hidden="false" customHeight="false" outlineLevel="0" collapsed="false">
      <c r="A121" s="1"/>
      <c r="B121" s="2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3"/>
      <c r="R121" s="1"/>
      <c r="S121" s="1"/>
      <c r="T121" s="1"/>
      <c r="XFC121" s="1"/>
    </row>
    <row r="122" s="42" customFormat="true" ht="13.8" hidden="false" customHeight="false" outlineLevel="0" collapsed="false">
      <c r="A122" s="1"/>
      <c r="B122" s="2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3"/>
      <c r="R122" s="1"/>
      <c r="S122" s="1"/>
      <c r="T122" s="1"/>
      <c r="XFC122" s="1"/>
    </row>
    <row r="123" s="42" customFormat="true" ht="13.8" hidden="false" customHeight="false" outlineLevel="0" collapsed="false">
      <c r="A123" s="1"/>
      <c r="B123" s="2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3"/>
      <c r="R123" s="1"/>
      <c r="S123" s="1"/>
      <c r="T123" s="1"/>
      <c r="XFC123" s="1"/>
    </row>
    <row r="124" s="42" customFormat="true" ht="13.8" hidden="false" customHeight="false" outlineLevel="0" collapsed="false">
      <c r="A124" s="1"/>
      <c r="B124" s="2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3"/>
      <c r="R124" s="1"/>
      <c r="S124" s="1"/>
      <c r="T124" s="1"/>
      <c r="XFC124" s="1"/>
    </row>
    <row r="125" s="42" customFormat="true" ht="13.8" hidden="false" customHeight="false" outlineLevel="0" collapsed="false">
      <c r="A125" s="1"/>
      <c r="B125" s="2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3"/>
      <c r="R125" s="1"/>
      <c r="S125" s="1"/>
      <c r="T125" s="1"/>
      <c r="XFC125" s="1"/>
    </row>
    <row r="126" s="42" customFormat="true" ht="13.8" hidden="false" customHeight="false" outlineLevel="0" collapsed="false">
      <c r="A126" s="1"/>
      <c r="B126" s="2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3"/>
      <c r="R126" s="1"/>
      <c r="S126" s="1"/>
      <c r="T126" s="1"/>
      <c r="XFC126" s="1"/>
    </row>
    <row r="127" s="42" customFormat="true" ht="13.8" hidden="false" customHeight="false" outlineLevel="0" collapsed="false">
      <c r="A127" s="1"/>
      <c r="B127" s="2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3"/>
      <c r="R127" s="1"/>
      <c r="S127" s="1"/>
      <c r="T127" s="1"/>
      <c r="XFC127" s="1"/>
    </row>
    <row r="128" s="42" customFormat="true" ht="13.8" hidden="false" customHeight="false" outlineLevel="0" collapsed="false">
      <c r="A128" s="1"/>
      <c r="B128" s="2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3"/>
      <c r="R128" s="1"/>
      <c r="S128" s="1"/>
      <c r="T128" s="1"/>
      <c r="XFC128" s="1"/>
    </row>
    <row r="129" s="42" customFormat="true" ht="13.8" hidden="false" customHeight="false" outlineLevel="0" collapsed="false">
      <c r="A129" s="1"/>
      <c r="B129" s="2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3"/>
      <c r="R129" s="1"/>
      <c r="S129" s="1"/>
      <c r="T129" s="1"/>
      <c r="XFC129" s="1"/>
    </row>
    <row r="130" s="42" customFormat="true" ht="13.8" hidden="false" customHeight="false" outlineLevel="0" collapsed="false">
      <c r="A130" s="1"/>
      <c r="B130" s="2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3"/>
      <c r="R130" s="1"/>
      <c r="S130" s="1"/>
      <c r="T130" s="1"/>
      <c r="XFC130" s="1"/>
    </row>
    <row r="131" s="42" customFormat="true" ht="13.8" hidden="false" customHeight="false" outlineLevel="0" collapsed="false">
      <c r="A131" s="1"/>
      <c r="B131" s="2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3"/>
      <c r="R131" s="1"/>
      <c r="S131" s="1"/>
      <c r="T131" s="1"/>
      <c r="XFC131" s="1"/>
    </row>
    <row r="132" s="42" customFormat="true" ht="13.8" hidden="false" customHeight="false" outlineLevel="0" collapsed="false">
      <c r="A132" s="1"/>
      <c r="B132" s="2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3"/>
      <c r="R132" s="1"/>
      <c r="S132" s="1"/>
      <c r="T132" s="1"/>
      <c r="XFC132" s="1"/>
    </row>
    <row r="133" s="42" customFormat="true" ht="13.8" hidden="false" customHeight="false" outlineLevel="0" collapsed="false">
      <c r="A133" s="1"/>
      <c r="B133" s="2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3"/>
      <c r="R133" s="1"/>
      <c r="S133" s="1"/>
      <c r="T133" s="1"/>
      <c r="XFC133" s="1"/>
    </row>
    <row r="134" s="42" customFormat="true" ht="13.8" hidden="false" customHeight="false" outlineLevel="0" collapsed="false">
      <c r="A134" s="1"/>
      <c r="B134" s="2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3"/>
      <c r="R134" s="1"/>
      <c r="S134" s="1"/>
      <c r="T134" s="1"/>
      <c r="XFC134" s="1"/>
    </row>
    <row r="135" s="42" customFormat="true" ht="13.8" hidden="false" customHeight="false" outlineLevel="0" collapsed="false">
      <c r="A135" s="1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3"/>
      <c r="R135" s="1"/>
      <c r="S135" s="1"/>
      <c r="T135" s="1"/>
      <c r="XFC135" s="1"/>
    </row>
    <row r="136" s="42" customFormat="true" ht="13.8" hidden="false" customHeight="false" outlineLevel="0" collapsed="false">
      <c r="A136" s="1"/>
      <c r="B136" s="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3"/>
      <c r="R136" s="1"/>
      <c r="S136" s="1"/>
      <c r="T136" s="1"/>
      <c r="XFC136" s="1"/>
    </row>
    <row r="137" s="42" customFormat="true" ht="13.8" hidden="false" customHeight="false" outlineLevel="0" collapsed="false">
      <c r="A137" s="1"/>
      <c r="B137" s="2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3"/>
      <c r="R137" s="1"/>
      <c r="S137" s="1"/>
      <c r="T137" s="1"/>
      <c r="XFC137" s="1"/>
    </row>
    <row r="138" s="42" customFormat="true" ht="13.8" hidden="false" customHeight="false" outlineLevel="0" collapsed="false">
      <c r="A138" s="1"/>
      <c r="B138" s="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3"/>
      <c r="R138" s="1"/>
      <c r="S138" s="1"/>
      <c r="T138" s="1"/>
      <c r="XFC138" s="1"/>
    </row>
    <row r="139" s="42" customFormat="true" ht="13.8" hidden="false" customHeight="false" outlineLevel="0" collapsed="false">
      <c r="A139" s="1"/>
      <c r="B139" s="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3"/>
      <c r="R139" s="1"/>
      <c r="S139" s="1"/>
      <c r="T139" s="1"/>
      <c r="XFC139" s="1"/>
    </row>
    <row r="140" s="42" customFormat="true" ht="13.8" hidden="false" customHeight="false" outlineLevel="0" collapsed="false">
      <c r="A140" s="1"/>
      <c r="B140" s="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3"/>
      <c r="R140" s="1"/>
      <c r="S140" s="1"/>
      <c r="T140" s="1"/>
      <c r="XFC140" s="1"/>
    </row>
    <row r="141" s="42" customFormat="true" ht="13.8" hidden="false" customHeight="false" outlineLevel="0" collapsed="false">
      <c r="A141" s="1"/>
      <c r="B141" s="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3"/>
      <c r="R141" s="1"/>
      <c r="S141" s="1"/>
      <c r="T141" s="1"/>
      <c r="XFC141" s="1"/>
    </row>
    <row r="142" s="42" customFormat="true" ht="13.8" hidden="false" customHeight="false" outlineLevel="0" collapsed="false">
      <c r="A142" s="1"/>
      <c r="B142" s="2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3"/>
      <c r="R142" s="1"/>
      <c r="S142" s="1"/>
      <c r="T142" s="1"/>
      <c r="XFC142" s="1"/>
    </row>
    <row r="143" s="42" customFormat="true" ht="13.8" hidden="false" customHeight="false" outlineLevel="0" collapsed="false">
      <c r="A143" s="1"/>
      <c r="B143" s="2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3"/>
      <c r="R143" s="1"/>
      <c r="S143" s="1"/>
      <c r="T143" s="1"/>
      <c r="XFC143" s="1"/>
    </row>
    <row r="144" s="42" customFormat="true" ht="13.8" hidden="false" customHeight="false" outlineLevel="0" collapsed="false">
      <c r="A144" s="1"/>
      <c r="B144" s="2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3"/>
      <c r="R144" s="1"/>
      <c r="S144" s="1"/>
      <c r="T144" s="1"/>
      <c r="XFC144" s="1"/>
    </row>
    <row r="145" s="42" customFormat="true" ht="13.8" hidden="false" customHeight="false" outlineLevel="0" collapsed="false">
      <c r="A145" s="1"/>
      <c r="B145" s="2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3"/>
      <c r="R145" s="1"/>
      <c r="S145" s="1"/>
      <c r="T145" s="1"/>
      <c r="XFC145" s="1"/>
    </row>
    <row r="146" s="42" customFormat="true" ht="13.8" hidden="false" customHeight="false" outlineLevel="0" collapsed="false">
      <c r="A146" s="1"/>
      <c r="B146" s="2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3"/>
      <c r="R146" s="1"/>
      <c r="S146" s="1"/>
      <c r="T146" s="1"/>
      <c r="XFC146" s="1"/>
    </row>
    <row r="147" s="42" customFormat="true" ht="13.8" hidden="false" customHeight="false" outlineLevel="0" collapsed="false">
      <c r="A147" s="1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3"/>
      <c r="R147" s="1"/>
      <c r="S147" s="1"/>
      <c r="T147" s="1"/>
      <c r="XFC147" s="1"/>
    </row>
    <row r="148" s="42" customFormat="true" ht="13.8" hidden="false" customHeight="false" outlineLevel="0" collapsed="false">
      <c r="A148" s="1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3"/>
      <c r="R148" s="1"/>
      <c r="S148" s="1"/>
      <c r="T148" s="1"/>
      <c r="XFC148" s="1"/>
    </row>
    <row r="149" s="42" customFormat="true" ht="13.8" hidden="false" customHeight="false" outlineLevel="0" collapsed="false">
      <c r="A149" s="1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3"/>
      <c r="R149" s="1"/>
      <c r="S149" s="1"/>
      <c r="T149" s="1"/>
      <c r="XFC149" s="1"/>
    </row>
    <row r="150" s="42" customFormat="true" ht="13.8" hidden="false" customHeight="false" outlineLevel="0" collapsed="false">
      <c r="A150" s="1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3"/>
      <c r="R150" s="1"/>
      <c r="S150" s="1"/>
      <c r="T150" s="1"/>
      <c r="XFC150" s="1"/>
    </row>
    <row r="151" s="42" customFormat="true" ht="13.8" hidden="false" customHeight="false" outlineLevel="0" collapsed="false">
      <c r="A151" s="1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3"/>
      <c r="R151" s="1"/>
      <c r="S151" s="1"/>
      <c r="T151" s="1"/>
      <c r="XFC151" s="1"/>
    </row>
    <row r="152" s="42" customFormat="true" ht="13.8" hidden="false" customHeight="false" outlineLevel="0" collapsed="false">
      <c r="A152" s="1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3"/>
      <c r="R152" s="1"/>
      <c r="S152" s="1"/>
      <c r="T152" s="1"/>
      <c r="XFC152" s="1"/>
    </row>
    <row r="153" s="42" customFormat="true" ht="13.8" hidden="false" customHeight="false" outlineLevel="0" collapsed="false">
      <c r="A153" s="1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3"/>
      <c r="R153" s="1"/>
      <c r="S153" s="1"/>
      <c r="T153" s="1"/>
      <c r="XFC153" s="1"/>
    </row>
    <row r="154" s="42" customFormat="true" ht="13.8" hidden="false" customHeight="false" outlineLevel="0" collapsed="false">
      <c r="A154" s="1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3"/>
      <c r="R154" s="1"/>
      <c r="S154" s="1"/>
      <c r="T154" s="1"/>
      <c r="XFC154" s="1"/>
    </row>
    <row r="155" s="42" customFormat="true" ht="13.8" hidden="false" customHeight="false" outlineLevel="0" collapsed="false">
      <c r="A155" s="1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3"/>
      <c r="R155" s="1"/>
      <c r="S155" s="1"/>
      <c r="T155" s="1"/>
      <c r="XFC155" s="1"/>
    </row>
    <row r="156" s="42" customFormat="true" ht="13.8" hidden="false" customHeight="false" outlineLevel="0" collapsed="false">
      <c r="A156" s="1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3"/>
      <c r="R156" s="1"/>
      <c r="S156" s="1"/>
      <c r="T156" s="1"/>
      <c r="XFC156" s="1"/>
    </row>
    <row r="157" s="42" customFormat="true" ht="13.8" hidden="false" customHeight="false" outlineLevel="0" collapsed="false">
      <c r="A157" s="1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3"/>
      <c r="R157" s="1"/>
      <c r="S157" s="1"/>
      <c r="T157" s="1"/>
      <c r="XFC157" s="1"/>
    </row>
    <row r="158" s="42" customFormat="true" ht="13.8" hidden="false" customHeight="false" outlineLevel="0" collapsed="false">
      <c r="A158" s="1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3"/>
      <c r="R158" s="1"/>
      <c r="S158" s="1"/>
      <c r="T158" s="1"/>
      <c r="XFC158" s="1"/>
    </row>
    <row r="159" s="42" customFormat="true" ht="13.8" hidden="false" customHeight="false" outlineLevel="0" collapsed="false">
      <c r="A159" s="1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3"/>
      <c r="R159" s="1"/>
      <c r="S159" s="1"/>
      <c r="T159" s="1"/>
      <c r="XFC159" s="1"/>
    </row>
    <row r="160" s="42" customFormat="true" ht="13.8" hidden="false" customHeight="false" outlineLevel="0" collapsed="false">
      <c r="A160" s="1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3"/>
      <c r="R160" s="1"/>
      <c r="S160" s="1"/>
      <c r="T160" s="1"/>
      <c r="XFC160" s="1"/>
    </row>
    <row r="161" s="42" customFormat="true" ht="13.8" hidden="false" customHeight="false" outlineLevel="0" collapsed="false">
      <c r="A161" s="1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3"/>
      <c r="R161" s="1"/>
      <c r="S161" s="1"/>
      <c r="T161" s="1"/>
      <c r="XFC161" s="1"/>
    </row>
    <row r="162" s="42" customFormat="true" ht="13.8" hidden="false" customHeight="false" outlineLevel="0" collapsed="false">
      <c r="A162" s="1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3"/>
      <c r="R162" s="1"/>
      <c r="S162" s="1"/>
      <c r="T162" s="1"/>
      <c r="XFC162" s="1"/>
    </row>
    <row r="163" s="42" customFormat="true" ht="13.8" hidden="false" customHeight="false" outlineLevel="0" collapsed="false">
      <c r="A163" s="1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3"/>
      <c r="R163" s="1"/>
      <c r="S163" s="1"/>
      <c r="T163" s="1"/>
      <c r="XFC163" s="1"/>
    </row>
    <row r="164" s="42" customFormat="true" ht="13.8" hidden="false" customHeight="false" outlineLevel="0" collapsed="false">
      <c r="A164" s="1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3"/>
      <c r="R164" s="1"/>
      <c r="S164" s="1"/>
      <c r="T164" s="1"/>
      <c r="XFC164" s="1"/>
    </row>
    <row r="165" s="42" customFormat="true" ht="13.8" hidden="false" customHeight="false" outlineLevel="0" collapsed="false">
      <c r="A165" s="1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3"/>
      <c r="R165" s="1"/>
      <c r="S165" s="1"/>
      <c r="T165" s="1"/>
      <c r="XFC165" s="1"/>
    </row>
    <row r="166" s="42" customFormat="true" ht="13.8" hidden="false" customHeight="false" outlineLevel="0" collapsed="false">
      <c r="A166" s="1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3"/>
      <c r="R166" s="1"/>
      <c r="S166" s="1"/>
      <c r="T166" s="1"/>
      <c r="XFC166" s="1"/>
    </row>
    <row r="167" s="42" customFormat="true" ht="13.8" hidden="false" customHeight="false" outlineLevel="0" collapsed="false">
      <c r="A167" s="1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3"/>
      <c r="R167" s="1"/>
      <c r="S167" s="1"/>
      <c r="T167" s="1"/>
      <c r="XFC167" s="1"/>
    </row>
    <row r="168" s="42" customFormat="true" ht="13.8" hidden="false" customHeight="false" outlineLevel="0" collapsed="false">
      <c r="A168" s="1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3"/>
      <c r="R168" s="1"/>
      <c r="S168" s="1"/>
      <c r="T168" s="1"/>
      <c r="XFC168" s="1"/>
    </row>
    <row r="169" s="42" customFormat="true" ht="13.8" hidden="false" customHeight="false" outlineLevel="0" collapsed="false">
      <c r="A169" s="1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3"/>
      <c r="R169" s="1"/>
      <c r="S169" s="1"/>
      <c r="T169" s="1"/>
      <c r="XFC169" s="1"/>
    </row>
    <row r="170" s="42" customFormat="true" ht="13.8" hidden="false" customHeight="false" outlineLevel="0" collapsed="false">
      <c r="A170" s="1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3"/>
      <c r="R170" s="1"/>
      <c r="S170" s="1"/>
      <c r="T170" s="1"/>
      <c r="XFC170" s="1"/>
    </row>
    <row r="171" s="42" customFormat="true" ht="13.8" hidden="false" customHeight="false" outlineLevel="0" collapsed="false">
      <c r="A171" s="1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3"/>
      <c r="R171" s="1"/>
      <c r="S171" s="1"/>
      <c r="T171" s="1"/>
      <c r="XFC171" s="1"/>
    </row>
    <row r="172" s="42" customFormat="true" ht="13.8" hidden="false" customHeight="false" outlineLevel="0" collapsed="false">
      <c r="A172" s="1"/>
      <c r="B172" s="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3"/>
      <c r="R172" s="1"/>
      <c r="S172" s="1"/>
      <c r="T172" s="1"/>
      <c r="XFC172" s="1"/>
    </row>
    <row r="173" customFormat="false" ht="13.8" hidden="false" customHeight="false" outlineLevel="0" collapsed="false">
      <c r="XFD173" s="42"/>
    </row>
    <row r="175" s="154" customFormat="true" ht="13.8" hidden="false" customHeight="false" outlineLevel="0" collapsed="false">
      <c r="A175" s="1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3"/>
      <c r="R175" s="1"/>
      <c r="S175" s="1"/>
      <c r="T175" s="1"/>
      <c r="XFC175" s="1"/>
      <c r="XFD175" s="1"/>
    </row>
    <row r="176" customFormat="false" ht="13.8" hidden="false" customHeight="false" outlineLevel="0" collapsed="false">
      <c r="XFD176" s="154"/>
    </row>
    <row r="178" s="154" customFormat="true" ht="13.8" hidden="false" customHeight="false" outlineLevel="0" collapsed="false">
      <c r="A178" s="1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3"/>
      <c r="R178" s="1"/>
      <c r="S178" s="1"/>
      <c r="T178" s="1"/>
      <c r="XFC178" s="1"/>
      <c r="XFD178" s="1"/>
    </row>
    <row r="179" s="154" customFormat="true" ht="13.8" hidden="false" customHeight="false" outlineLevel="0" collapsed="false">
      <c r="A179" s="1"/>
      <c r="B179" s="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3"/>
      <c r="R179" s="1"/>
      <c r="S179" s="1"/>
      <c r="T179" s="1"/>
      <c r="XFC179" s="1"/>
    </row>
    <row r="180" customFormat="false" ht="13.8" hidden="false" customHeight="false" outlineLevel="0" collapsed="false">
      <c r="XFD180" s="154"/>
    </row>
    <row r="183" s="154" customFormat="true" ht="13.8" hidden="false" customHeight="false" outlineLevel="0" collapsed="false">
      <c r="A183" s="1"/>
      <c r="B183" s="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3"/>
      <c r="R183" s="1"/>
      <c r="S183" s="1"/>
      <c r="T183" s="1"/>
      <c r="XFC183" s="1"/>
      <c r="XFD183" s="1"/>
    </row>
    <row r="184" customFormat="false" ht="13.8" hidden="false" customHeight="false" outlineLevel="0" collapsed="false">
      <c r="XFD184" s="154"/>
    </row>
    <row r="212" s="154" customFormat="true" ht="13.8" hidden="false" customHeight="false" outlineLevel="0" collapsed="false">
      <c r="A212" s="1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3"/>
      <c r="R212" s="1"/>
      <c r="S212" s="1"/>
      <c r="T212" s="1"/>
      <c r="XFC212" s="1"/>
      <c r="XFD212" s="1"/>
    </row>
    <row r="213" customFormat="false" ht="13.8" hidden="false" customHeight="false" outlineLevel="0" collapsed="false">
      <c r="XFD213" s="154"/>
    </row>
    <row r="220" s="154" customFormat="true" ht="13.8" hidden="false" customHeight="false" outlineLevel="0" collapsed="false">
      <c r="A220" s="1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3"/>
      <c r="R220" s="1"/>
      <c r="S220" s="1"/>
      <c r="T220" s="1"/>
      <c r="XFC220" s="1"/>
      <c r="XFD220" s="1"/>
    </row>
    <row r="221" customFormat="false" ht="13.8" hidden="false" customHeight="false" outlineLevel="0" collapsed="false">
      <c r="XFD221" s="154"/>
    </row>
    <row r="259" s="154" customFormat="true" ht="13.8" hidden="false" customHeight="false" outlineLevel="0" collapsed="false">
      <c r="A259" s="1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3"/>
      <c r="R259" s="1"/>
      <c r="S259" s="1"/>
      <c r="T259" s="1"/>
      <c r="XFC259" s="1"/>
      <c r="XFD259" s="1"/>
    </row>
    <row r="260" customFormat="false" ht="13.8" hidden="false" customHeight="false" outlineLevel="0" collapsed="false">
      <c r="XFD260" s="154"/>
    </row>
    <row r="262" s="154" customFormat="true" ht="13.8" hidden="false" customHeight="false" outlineLevel="0" collapsed="false">
      <c r="A262" s="1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3"/>
      <c r="R262" s="1"/>
      <c r="S262" s="1"/>
      <c r="T262" s="1"/>
      <c r="XFC262" s="1"/>
      <c r="XFD262" s="1"/>
    </row>
    <row r="263" customFormat="false" ht="13.8" hidden="false" customHeight="false" outlineLevel="0" collapsed="false">
      <c r="XFD263" s="154"/>
    </row>
    <row r="376" s="42" customFormat="true" ht="13.8" hidden="false" customHeight="false" outlineLevel="0" collapsed="false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3"/>
      <c r="R376" s="1"/>
      <c r="S376" s="1"/>
      <c r="T376" s="1"/>
      <c r="XFC376" s="1"/>
      <c r="XFD376" s="1"/>
    </row>
    <row r="377" s="42" customFormat="true" ht="13.8" hidden="false" customHeight="false" outlineLevel="0" collapsed="false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3"/>
      <c r="R377" s="1"/>
      <c r="S377" s="1"/>
      <c r="T377" s="1"/>
      <c r="XFC377" s="1"/>
    </row>
    <row r="378" s="42" customFormat="true" ht="13.8" hidden="false" customHeight="false" outlineLevel="0" collapsed="false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3"/>
      <c r="R378" s="1"/>
      <c r="S378" s="1"/>
      <c r="T378" s="1"/>
      <c r="XFC378" s="1"/>
    </row>
    <row r="379" s="42" customFormat="true" ht="13.8" hidden="false" customHeight="false" outlineLevel="0" collapsed="false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3"/>
      <c r="R379" s="1"/>
      <c r="S379" s="1"/>
      <c r="T379" s="1"/>
      <c r="XFC379" s="1"/>
    </row>
    <row r="380" customFormat="false" ht="13.8" hidden="false" customHeight="false" outlineLevel="0" collapsed="false">
      <c r="XFD380" s="42"/>
    </row>
  </sheetData>
  <autoFilter ref="R1:R106"/>
  <mergeCells count="56">
    <mergeCell ref="A1:O1"/>
    <mergeCell ref="A2:D3"/>
    <mergeCell ref="E2:K3"/>
    <mergeCell ref="L2:O3"/>
    <mergeCell ref="A4:C5"/>
    <mergeCell ref="D4:E5"/>
    <mergeCell ref="F4:H5"/>
    <mergeCell ref="I4:K5"/>
    <mergeCell ref="L4:M4"/>
    <mergeCell ref="N4:O4"/>
    <mergeCell ref="L5:M5"/>
    <mergeCell ref="N5:O5"/>
    <mergeCell ref="A6:C6"/>
    <mergeCell ref="D6:F6"/>
    <mergeCell ref="G6:H6"/>
    <mergeCell ref="J6:K6"/>
    <mergeCell ref="L6:M6"/>
    <mergeCell ref="N6:O6"/>
    <mergeCell ref="A7:F7"/>
    <mergeCell ref="G7:I7"/>
    <mergeCell ref="J7:K7"/>
    <mergeCell ref="A8:A9"/>
    <mergeCell ref="B8:B9"/>
    <mergeCell ref="C8:C9"/>
    <mergeCell ref="D8:D9"/>
    <mergeCell ref="E8:E9"/>
    <mergeCell ref="F8:F9"/>
    <mergeCell ref="G8:I8"/>
    <mergeCell ref="J8:L8"/>
    <mergeCell ref="M8:O8"/>
    <mergeCell ref="A107:B107"/>
    <mergeCell ref="A108:O108"/>
    <mergeCell ref="A109:B109"/>
    <mergeCell ref="C109:D109"/>
    <mergeCell ref="E109:J109"/>
    <mergeCell ref="K109:O109"/>
    <mergeCell ref="A110:B110"/>
    <mergeCell ref="C110:D110"/>
    <mergeCell ref="G110:H110"/>
    <mergeCell ref="I110:J110"/>
    <mergeCell ref="K110:L110"/>
    <mergeCell ref="M110:O110"/>
    <mergeCell ref="A111:D113"/>
    <mergeCell ref="E111:H111"/>
    <mergeCell ref="I111:J111"/>
    <mergeCell ref="K111:L111"/>
    <mergeCell ref="M111:O111"/>
    <mergeCell ref="E112:H112"/>
    <mergeCell ref="I112:J112"/>
    <mergeCell ref="K112:L112"/>
    <mergeCell ref="M112:O112"/>
    <mergeCell ref="A114:D114"/>
    <mergeCell ref="E116:J116"/>
    <mergeCell ref="E117:J117"/>
    <mergeCell ref="E118:J118"/>
    <mergeCell ref="E119:J119"/>
  </mergeCells>
  <conditionalFormatting sqref="O12:O13 O27:O28 O31 O51:O57 O59:O61 O71:O77 O89:O91 O95:O98 O100 O104 O33:O35 O46:O48 O63:O69 O80 O82 O84:O86 O93 O102 O106 O38:O44 O15:O25">
    <cfRule type="cellIs" priority="2" operator="equal" aboveAverage="0" equalAverage="0" bottom="0" percent="0" rank="0" text="" dxfId="2">
      <formula>1</formula>
    </cfRule>
  </conditionalFormatting>
  <conditionalFormatting sqref="O12:O13 O27:O28 O31 O51:O57 O59:O61 O71:O77 O89:O91 O95:O98 O100 O104 O33:O35 O46:O48 O63:O69 O80 O82 O84:O86 O93 O102 O106 O38:O44 O15:O25">
    <cfRule type="cellIs" priority="3" operator="greaterThan" aboveAverage="0" equalAverage="0" bottom="0" percent="0" rank="0" text="" dxfId="3">
      <formula>1</formula>
    </cfRule>
  </conditionalFormatting>
  <printOptions headings="false" gridLines="false" gridLinesSet="true" horizontalCentered="true" verticalCentered="false"/>
  <pageMargins left="0.354861111111111" right="0.511805555555556" top="0.313194444444444" bottom="0.438194444444444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F83"/>
  <sheetViews>
    <sheetView showFormulas="false" showGridLines="true" showRowColHeaders="true" showZeros="true" rightToLeft="false" tabSelected="true" showOutlineSymbols="true" defaultGridColor="true" view="pageBreakPreview" topLeftCell="A1" colorId="64" zoomScale="110" zoomScaleNormal="100" zoomScalePageLayoutView="110" workbookViewId="0">
      <selection pane="topLeft" activeCell="B47" activeCellId="0" sqref="B47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9"/>
    <col collapsed="false" customWidth="true" hidden="false" outlineLevel="0" max="5" min="5" style="1" width="13.71"/>
    <col collapsed="false" customWidth="true" hidden="false" outlineLevel="0" max="6" min="6" style="1" width="3.42"/>
  </cols>
  <sheetData>
    <row r="2" customFormat="false" ht="15" hidden="false" customHeight="true" outlineLevel="0" collapsed="false">
      <c r="A2" s="155"/>
      <c r="B2" s="156" t="s">
        <v>227</v>
      </c>
      <c r="C2" s="156"/>
      <c r="D2" s="156"/>
      <c r="E2" s="156"/>
    </row>
    <row r="3" customFormat="false" ht="13.8" hidden="false" customHeight="false" outlineLevel="0" collapsed="false">
      <c r="B3" s="156"/>
      <c r="C3" s="156"/>
      <c r="D3" s="156"/>
      <c r="E3" s="156"/>
    </row>
    <row r="4" customFormat="false" ht="13.8" hidden="false" customHeight="false" outlineLevel="0" collapsed="false">
      <c r="B4" s="156"/>
      <c r="C4" s="156"/>
      <c r="D4" s="156"/>
      <c r="E4" s="156"/>
    </row>
    <row r="5" customFormat="false" ht="13.8" hidden="false" customHeight="false" outlineLevel="0" collapsed="false">
      <c r="B5" s="156"/>
      <c r="C5" s="156"/>
      <c r="D5" s="156"/>
      <c r="E5" s="156"/>
    </row>
    <row r="6" customFormat="false" ht="13.8" hidden="false" customHeight="false" outlineLevel="0" collapsed="false">
      <c r="B6" s="156"/>
      <c r="C6" s="156"/>
      <c r="D6" s="156"/>
      <c r="E6" s="156"/>
    </row>
    <row r="7" customFormat="false" ht="26.1" hidden="false" customHeight="true" outlineLevel="0" collapsed="false">
      <c r="B7" s="156"/>
      <c r="C7" s="156"/>
      <c r="D7" s="156"/>
      <c r="E7" s="156"/>
    </row>
    <row r="8" customFormat="false" ht="15.75" hidden="false" customHeight="true" outlineLevel="0" collapsed="false">
      <c r="B8" s="157" t="s">
        <v>228</v>
      </c>
      <c r="C8" s="157"/>
      <c r="D8" s="157"/>
      <c r="E8" s="157"/>
    </row>
    <row r="9" customFormat="false" ht="31.5" hidden="false" customHeight="true" outlineLevel="0" collapsed="false">
      <c r="B9" s="158" t="s">
        <v>229</v>
      </c>
      <c r="C9" s="158"/>
      <c r="D9" s="159" t="s">
        <v>230</v>
      </c>
      <c r="E9" s="159"/>
    </row>
    <row r="10" customFormat="false" ht="15" hidden="false" customHeight="true" outlineLevel="0" collapsed="false">
      <c r="B10" s="158" t="s">
        <v>231</v>
      </c>
      <c r="C10" s="158"/>
      <c r="D10" s="159"/>
      <c r="E10" s="159"/>
    </row>
    <row r="11" customFormat="false" ht="15" hidden="false" customHeight="false" outlineLevel="0" collapsed="false">
      <c r="B11" s="160" t="s">
        <v>232</v>
      </c>
      <c r="C11" s="160" t="s">
        <v>233</v>
      </c>
      <c r="D11" s="160" t="s">
        <v>167</v>
      </c>
      <c r="E11" s="161" t="s">
        <v>234</v>
      </c>
    </row>
    <row r="12" customFormat="false" ht="15" hidden="false" customHeight="false" outlineLevel="0" collapsed="false">
      <c r="B12" s="162" t="n">
        <v>1</v>
      </c>
      <c r="C12" s="163" t="str">
        <f aca="false">VLOOKUP(B12,'MEDIÇÃO 9'!$A$10:$O$107,2,0)</f>
        <v>SERVIÇOS PRELIMINARES</v>
      </c>
      <c r="D12" s="163"/>
      <c r="E12" s="163"/>
    </row>
    <row r="13" customFormat="false" ht="15" hidden="false" customHeight="false" outlineLevel="0" collapsed="false">
      <c r="B13" s="164" t="s">
        <v>64</v>
      </c>
      <c r="C13" s="165" t="str">
        <f aca="false">VLOOKUP(B13,'MEDIÇÃO 9'!$A$10:$O$107,2,0)</f>
        <v>DEMOLIZAÇÃO DO CANTEIRO DE OBRAS</v>
      </c>
      <c r="D13" s="165"/>
      <c r="E13" s="165"/>
    </row>
    <row r="14" customFormat="false" ht="15" hidden="false" customHeight="false" outlineLevel="0" collapsed="false">
      <c r="B14" s="166" t="s">
        <v>66</v>
      </c>
      <c r="C14" s="167" t="str">
        <f aca="false">VLOOKUP(B14,'MEDIÇÃO 9'!$A$10:$O$107,2,0)</f>
        <v>Demolição de edificações</v>
      </c>
      <c r="D14" s="168" t="str">
        <f aca="false">VLOOKUP(B14,'MEDIÇÃO 9'!$A$10:$O$107,3,0)</f>
        <v>M2</v>
      </c>
      <c r="E14" s="169" t="n">
        <f aca="false">VLOOKUP($B14,'MEDIÇÃO 9'!$A$10:$O$106,10,0)</f>
        <v>78.65</v>
      </c>
    </row>
    <row r="15" customFormat="false" ht="15.75" hidden="false" customHeight="true" outlineLevel="0" collapsed="false">
      <c r="B15" s="170" t="s">
        <v>235</v>
      </c>
      <c r="C15" s="170"/>
      <c r="D15" s="168"/>
      <c r="E15" s="169"/>
    </row>
    <row r="16" customFormat="false" ht="15" hidden="false" customHeight="false" outlineLevel="0" collapsed="false">
      <c r="A16" s="171"/>
      <c r="B16" s="170"/>
      <c r="C16" s="170"/>
      <c r="D16" s="170"/>
      <c r="E16" s="170"/>
      <c r="F16" s="171"/>
    </row>
    <row r="17" customFormat="false" ht="15.75" hidden="false" customHeight="true" outlineLevel="0" collapsed="false">
      <c r="A17" s="171"/>
      <c r="B17" s="164" t="n">
        <v>2</v>
      </c>
      <c r="C17" s="172" t="str">
        <f aca="false">VLOOKUP(B17,'MEDIÇÃO 9'!$A$10:$O$107,2,0)</f>
        <v>SUPRESSÃO VEGETAL</v>
      </c>
      <c r="D17" s="172"/>
      <c r="E17" s="172"/>
      <c r="F17" s="171"/>
    </row>
    <row r="18" customFormat="false" ht="15.75" hidden="false" customHeight="true" outlineLevel="0" collapsed="false">
      <c r="A18" s="171"/>
      <c r="B18" s="164" t="s">
        <v>76</v>
      </c>
      <c r="C18" s="172" t="str">
        <f aca="false">VLOOKUP(B18,'MEDIÇÃO 9'!$A$10:$O$107,2,0)</f>
        <v>ESCAVAÇÃO DA ÁREA INUNDAÇÃO</v>
      </c>
      <c r="D18" s="172"/>
      <c r="E18" s="172"/>
      <c r="F18" s="171"/>
    </row>
    <row r="19" customFormat="false" ht="28.45" hidden="false" customHeight="false" outlineLevel="0" collapsed="false">
      <c r="A19" s="171"/>
      <c r="B19" s="166" t="s">
        <v>78</v>
      </c>
      <c r="C19" s="173" t="str">
        <f aca="false">VLOOKUP(B19,'MEDIÇÃO 9'!$A$10:$O$107,2,0)</f>
        <v>Limpeza, desmatamento e destocamento de árvores com diâmetro até 15 cm, com trator de esteira</v>
      </c>
      <c r="D19" s="174" t="str">
        <f aca="false">VLOOKUP(B19,'MEDIÇÃO 9'!$A$10:$O$107,3,0)</f>
        <v>M2</v>
      </c>
      <c r="E19" s="169" t="n">
        <f aca="false">VLOOKUP($B19,'MEDIÇÃO 9'!$A$10:$O$106,10,0)</f>
        <v>4769.67</v>
      </c>
      <c r="F19" s="171"/>
    </row>
    <row r="20" customFormat="false" ht="15.75" hidden="false" customHeight="true" outlineLevel="0" collapsed="false">
      <c r="A20" s="171"/>
      <c r="B20" s="170" t="s">
        <v>236</v>
      </c>
      <c r="C20" s="170"/>
      <c r="D20" s="174"/>
      <c r="E20" s="169"/>
      <c r="F20" s="171"/>
    </row>
    <row r="21" customFormat="false" ht="26.85" hidden="false" customHeight="true" outlineLevel="0" collapsed="false">
      <c r="A21" s="171"/>
      <c r="B21" s="166" t="s">
        <v>79</v>
      </c>
      <c r="C21" s="173" t="str">
        <f aca="false">VLOOKUP(B21,'MEDIÇÃO 9'!$A$10:$O$107,2,0)</f>
        <v>Escavação e carga de material de 1ª categoria com escavadeira</v>
      </c>
      <c r="D21" s="174" t="str">
        <f aca="false">VLOOKUP(B21,'MEDIÇÃO 9'!$A$10:$O$107,3,0)</f>
        <v>M3</v>
      </c>
      <c r="E21" s="169" t="n">
        <f aca="false">VLOOKUP($B21,'MEDIÇÃO 9'!$A$10:$O$106,10,0)</f>
        <v>40489.92</v>
      </c>
      <c r="F21" s="171"/>
    </row>
    <row r="22" customFormat="false" ht="15.75" hidden="false" customHeight="true" outlineLevel="0" collapsed="false">
      <c r="A22" s="171"/>
      <c r="B22" s="170" t="s">
        <v>237</v>
      </c>
      <c r="C22" s="170"/>
      <c r="D22" s="174"/>
      <c r="E22" s="169"/>
      <c r="F22" s="171"/>
    </row>
    <row r="23" customFormat="false" ht="42.05" hidden="false" customHeight="false" outlineLevel="0" collapsed="false">
      <c r="A23" s="171"/>
      <c r="B23" s="166" t="s">
        <v>82</v>
      </c>
      <c r="C23" s="173" t="str">
        <f aca="false">VLOOKUP(B23,'MEDIÇÃO 9'!$A$10:$O$107,2,0)</f>
        <v>LOCAL COM DMT ATÉ 3,0 KM (Caminhão basculante) - 1,147XP+1,268XR+2,013 Sendo XP = 0,0 e XR = 2 (Centro bacia inundação &gt; Bota-Fora) - Transporte de argila com peso específico de 1,4 t/m3</v>
      </c>
      <c r="D23" s="174" t="str">
        <f aca="false">VLOOKUP(B23,'MEDIÇÃO 9'!$A$10:$O$107,3,0)</f>
        <v>T</v>
      </c>
      <c r="E23" s="169" t="n">
        <f aca="false">VLOOKUP($B23,'MEDIÇÃO 9'!$A$10:$O$106,10,0)</f>
        <v>56685.88</v>
      </c>
      <c r="F23" s="171"/>
    </row>
    <row r="24" customFormat="false" ht="15.75" hidden="false" customHeight="true" outlineLevel="0" collapsed="false">
      <c r="A24" s="171"/>
      <c r="B24" s="170" t="s">
        <v>238</v>
      </c>
      <c r="C24" s="170"/>
      <c r="D24" s="174"/>
      <c r="E24" s="169"/>
      <c r="F24" s="171"/>
    </row>
    <row r="25" customFormat="false" ht="15.75" hidden="false" customHeight="true" outlineLevel="0" collapsed="false">
      <c r="A25" s="171"/>
      <c r="B25" s="170"/>
      <c r="C25" s="170"/>
      <c r="D25" s="170"/>
      <c r="E25" s="170"/>
      <c r="F25" s="171"/>
    </row>
    <row r="26" customFormat="false" ht="15.75" hidden="false" customHeight="true" outlineLevel="0" collapsed="false">
      <c r="A26" s="171"/>
      <c r="B26" s="164" t="n">
        <v>3</v>
      </c>
      <c r="C26" s="172" t="str">
        <f aca="false">VLOOKUP(B26,'MEDIÇÃO 9'!$A$10:$O$107,2,0)</f>
        <v>ENSECADEIRA</v>
      </c>
      <c r="D26" s="172"/>
      <c r="E26" s="172"/>
      <c r="F26" s="171"/>
    </row>
    <row r="27" customFormat="false" ht="15.75" hidden="false" customHeight="true" outlineLevel="0" collapsed="false">
      <c r="A27" s="171"/>
      <c r="B27" s="164" t="s">
        <v>86</v>
      </c>
      <c r="C27" s="172" t="str">
        <f aca="false">VLOOKUP(B27,'MEDIÇÃO 9'!$A$10:$O$107,2,0)</f>
        <v>ENSECADEIRA 1ª ETAPA</v>
      </c>
      <c r="D27" s="172"/>
      <c r="E27" s="172"/>
      <c r="F27" s="171"/>
    </row>
    <row r="28" customFormat="false" ht="15" hidden="false" customHeight="false" outlineLevel="0" collapsed="false">
      <c r="A28" s="171"/>
      <c r="B28" s="166" t="s">
        <v>94</v>
      </c>
      <c r="C28" s="173" t="str">
        <f aca="false">VLOOKUP(B28,'MEDIÇÃO 9'!$A$10:$O$107,2,0)</f>
        <v>Demolição mecânica de concreto - Barragem existente</v>
      </c>
      <c r="D28" s="174" t="str">
        <f aca="false">VLOOKUP(B28,'MEDIÇÃO 9'!$A$10:$O$107,3,0)</f>
        <v>M3</v>
      </c>
      <c r="E28" s="169" t="n">
        <f aca="false">VLOOKUP($B28,'MEDIÇÃO 9'!$A$10:$O$106,10,0)</f>
        <v>30</v>
      </c>
      <c r="F28" s="171"/>
    </row>
    <row r="29" customFormat="false" ht="15.75" hidden="false" customHeight="true" outlineLevel="0" collapsed="false">
      <c r="A29" s="171"/>
      <c r="B29" s="175" t="s">
        <v>239</v>
      </c>
      <c r="C29" s="175"/>
      <c r="D29" s="174"/>
      <c r="E29" s="169"/>
      <c r="F29" s="171"/>
    </row>
    <row r="30" customFormat="false" ht="15.75" hidden="false" customHeight="true" outlineLevel="0" collapsed="false">
      <c r="A30" s="171"/>
      <c r="B30" s="166" t="s">
        <v>96</v>
      </c>
      <c r="C30" s="173" t="str">
        <f aca="false">VLOOKUP(B30,'MEDIÇÃO 9'!$A$10:$O$107,2,0)</f>
        <v>Carga de material de 3ª categoria</v>
      </c>
      <c r="D30" s="174" t="str">
        <f aca="false">VLOOKUP(B30,'MEDIÇÃO 9'!$A$10:$O$107,3,0)</f>
        <v>M3</v>
      </c>
      <c r="E30" s="169" t="n">
        <f aca="false">VLOOKUP($B30,'MEDIÇÃO 9'!$A$10:$O$106,10,0)</f>
        <v>45</v>
      </c>
      <c r="F30" s="171"/>
    </row>
    <row r="31" customFormat="false" ht="15.75" hidden="false" customHeight="true" outlineLevel="0" collapsed="false">
      <c r="A31" s="171"/>
      <c r="B31" s="175" t="s">
        <v>240</v>
      </c>
      <c r="C31" s="175"/>
      <c r="D31" s="174"/>
      <c r="E31" s="169"/>
      <c r="F31" s="171"/>
    </row>
    <row r="32" customFormat="false" ht="42.05" hidden="false" customHeight="false" outlineLevel="0" collapsed="false">
      <c r="A32" s="171"/>
      <c r="B32" s="166" t="s">
        <v>98</v>
      </c>
      <c r="C32" s="173" t="str">
        <f aca="false">VLOOKUP(B32,'MEDIÇÃO 9'!$A$10:$O$107,2,0)</f>
        <v>LOCAL COM DMT ATÉ 3,0 KM (Caminhão basculante) - 1,147XP+1,268XR+2,013 Sendo XP = 0,0 e XR = 1 (Barragem existente &gt; Bota-Fora) - Transporte de concreto com peso específico de 1,6 t/m3 </v>
      </c>
      <c r="D32" s="174" t="str">
        <f aca="false">VLOOKUP(B32,'MEDIÇÃO 9'!$A$10:$O$107,3,0)</f>
        <v>T</v>
      </c>
      <c r="E32" s="169" t="n">
        <f aca="false">VLOOKUP($B32,'MEDIÇÃO 9'!$A$10:$O$106,10,0)</f>
        <v>48</v>
      </c>
      <c r="F32" s="171"/>
    </row>
    <row r="33" customFormat="false" ht="15" hidden="false" customHeight="true" outlineLevel="0" collapsed="false">
      <c r="A33" s="171"/>
      <c r="B33" s="175" t="s">
        <v>241</v>
      </c>
      <c r="C33" s="175"/>
      <c r="D33" s="174"/>
      <c r="E33" s="169"/>
      <c r="F33" s="171"/>
    </row>
    <row r="34" customFormat="false" ht="28.45" hidden="false" customHeight="false" outlineLevel="0" collapsed="false">
      <c r="A34" s="171"/>
      <c r="B34" s="166" t="s">
        <v>100</v>
      </c>
      <c r="C34" s="167" t="str">
        <f aca="false">VLOOKUP(B34,'MEDIÇÃO 9'!$A$10:$O$107,2,0)</f>
        <v>Espalhamento / regularização / compactação de material em bota-fora (Empolamento do material [item 3.1.4] = 50%)</v>
      </c>
      <c r="D34" s="166" t="str">
        <f aca="false">VLOOKUP(B34,'MEDIÇÃO 9'!$A$10:$O$107,3,0)</f>
        <v>M3</v>
      </c>
      <c r="E34" s="169" t="n">
        <f aca="false">VLOOKUP($B34,'MEDIÇÃO 9'!$A$10:$O$106,10,0)</f>
        <v>45</v>
      </c>
      <c r="F34" s="171"/>
    </row>
    <row r="35" customFormat="false" ht="15" hidden="false" customHeight="true" outlineLevel="0" collapsed="false">
      <c r="A35" s="171"/>
      <c r="B35" s="175" t="s">
        <v>240</v>
      </c>
      <c r="C35" s="175"/>
      <c r="D35" s="166"/>
      <c r="E35" s="169"/>
      <c r="F35" s="171"/>
    </row>
    <row r="36" customFormat="false" ht="15" hidden="false" customHeight="false" outlineLevel="0" collapsed="false">
      <c r="A36" s="171"/>
      <c r="B36" s="175"/>
      <c r="C36" s="175"/>
      <c r="D36" s="175"/>
      <c r="E36" s="175"/>
      <c r="F36" s="171"/>
    </row>
    <row r="37" customFormat="false" ht="15" hidden="false" customHeight="false" outlineLevel="0" collapsed="false">
      <c r="A37" s="171"/>
      <c r="B37" s="164" t="n">
        <v>4</v>
      </c>
      <c r="C37" s="172" t="str">
        <f aca="false">VLOOKUP(B37,'MEDIÇÃO 9'!$A$10:$O$107,2,0)</f>
        <v>MACIÇO DE CONCRETO</v>
      </c>
      <c r="D37" s="172"/>
      <c r="E37" s="172"/>
      <c r="F37" s="171"/>
    </row>
    <row r="38" customFormat="false" ht="15" hidden="false" customHeight="false" outlineLevel="0" collapsed="false">
      <c r="A38" s="171"/>
      <c r="B38" s="164" t="s">
        <v>110</v>
      </c>
      <c r="C38" s="172" t="str">
        <f aca="false">VLOOKUP(B38,'MEDIÇÃO 9'!$A$10:$O$107,2,0)</f>
        <v>FUNDAÇÃO DA BARRAGEM</v>
      </c>
      <c r="D38" s="172"/>
      <c r="E38" s="172"/>
      <c r="F38" s="171"/>
    </row>
    <row r="39" customFormat="false" ht="15" hidden="false" customHeight="false" outlineLevel="0" collapsed="false">
      <c r="A39" s="171"/>
      <c r="B39" s="166" t="s">
        <v>112</v>
      </c>
      <c r="C39" s="173" t="str">
        <f aca="false">VLOOKUP(B39,'MEDIÇÃO 9'!$A$10:$O$107,2,0)</f>
        <v>Escavação e carga de material de 1ª categoria com escavadeira - Fundação da barragem</v>
      </c>
      <c r="D39" s="174" t="str">
        <f aca="false">VLOOKUP(B39,'MEDIÇÃO 9'!$A$10:$O$107,3,0)</f>
        <v>M3</v>
      </c>
      <c r="E39" s="169" t="n">
        <f aca="false">VLOOKUP($B39,'MEDIÇÃO 9'!$A$10:$O$106,10,0)</f>
        <v>120</v>
      </c>
      <c r="F39" s="171"/>
    </row>
    <row r="40" customFormat="false" ht="15" hidden="false" customHeight="true" outlineLevel="0" collapsed="false">
      <c r="A40" s="171"/>
      <c r="B40" s="175" t="s">
        <v>242</v>
      </c>
      <c r="C40" s="175"/>
      <c r="D40" s="174"/>
      <c r="E40" s="169"/>
      <c r="F40" s="171"/>
    </row>
    <row r="41" customFormat="false" ht="42.05" hidden="false" customHeight="false" outlineLevel="0" collapsed="false">
      <c r="A41" s="171"/>
      <c r="B41" s="166" t="s">
        <v>114</v>
      </c>
      <c r="C41" s="173" t="str">
        <f aca="false">VLOOKUP(B41,'MEDIÇÃO 9'!$A$10:$O$107,2,0)</f>
        <v>LOCAL COM DMT ATÉ 3,0 KM (Caminhão basculante) - 1,147XP+1,268XR+2,013 Sendo XP = 0,0 e XR = 2 (Fundação da Barragem &gt; Bota-Fora) - Transporte de argila com peso específico de 1,4 t/m3 </v>
      </c>
      <c r="D41" s="174" t="str">
        <f aca="false">VLOOKUP(B41,'MEDIÇÃO 9'!$A$10:$O$107,3,0)</f>
        <v>T</v>
      </c>
      <c r="E41" s="169" t="n">
        <f aca="false">VLOOKUP($B41,'MEDIÇÃO 9'!$A$10:$O$106,10,0)</f>
        <v>168</v>
      </c>
      <c r="F41" s="171"/>
    </row>
    <row r="42" customFormat="false" ht="15" hidden="false" customHeight="true" outlineLevel="0" collapsed="false">
      <c r="A42" s="171"/>
      <c r="B42" s="175" t="s">
        <v>243</v>
      </c>
      <c r="C42" s="175"/>
      <c r="D42" s="174"/>
      <c r="E42" s="169"/>
      <c r="F42" s="171"/>
    </row>
    <row r="43" customFormat="false" ht="28.45" hidden="false" customHeight="false" outlineLevel="0" collapsed="false">
      <c r="A43" s="171"/>
      <c r="B43" s="166" t="s">
        <v>116</v>
      </c>
      <c r="C43" s="173" t="str">
        <f aca="false">VLOOKUP(B43,'MEDIÇÃO 9'!$A$10:$O$107,2,0)</f>
        <v>Espalhamento / regularização / compactação de material em bota-fora (Empolamento do material [item 4.1.1] = 40%)</v>
      </c>
      <c r="D43" s="174" t="str">
        <f aca="false">VLOOKUP(B43,'MEDIÇÃO 9'!$A$10:$O$107,3,0)</f>
        <v>M3</v>
      </c>
      <c r="E43" s="169" t="n">
        <f aca="false">VLOOKUP($B43,'MEDIÇÃO 9'!$A$10:$O$106,10,0)</f>
        <v>168</v>
      </c>
      <c r="F43" s="171"/>
    </row>
    <row r="44" customFormat="false" ht="15" hidden="false" customHeight="true" outlineLevel="0" collapsed="false">
      <c r="A44" s="171"/>
      <c r="B44" s="175" t="s">
        <v>244</v>
      </c>
      <c r="C44" s="175"/>
      <c r="D44" s="174"/>
      <c r="E44" s="169"/>
      <c r="F44" s="171"/>
    </row>
    <row r="45" customFormat="false" ht="28.45" hidden="false" customHeight="false" outlineLevel="0" collapsed="false">
      <c r="A45" s="171"/>
      <c r="B45" s="166" t="s">
        <v>124</v>
      </c>
      <c r="C45" s="167" t="str">
        <f aca="false">VLOOKUP(B45,'MEDIÇÃO 9'!$A$10:$O$107,2,0)</f>
        <v>Esgotamento de escavações para rebaixamento do nível dágua nos serviços de bueiros,galerias e outros, com conj. moto bomba</v>
      </c>
      <c r="D45" s="166" t="str">
        <f aca="false">VLOOKUP(B45,'MEDIÇÃO 9'!$A$10:$O$107,3,0)</f>
        <v>mês</v>
      </c>
      <c r="E45" s="169" t="n">
        <f aca="false">VLOOKUP($B45,'MEDIÇÃO 9'!$A$10:$O$106,10,0)</f>
        <v>1</v>
      </c>
      <c r="F45" s="171"/>
    </row>
    <row r="46" customFormat="false" ht="15" hidden="false" customHeight="true" outlineLevel="0" collapsed="false">
      <c r="A46" s="171"/>
      <c r="B46" s="175" t="s">
        <v>245</v>
      </c>
      <c r="C46" s="175"/>
      <c r="D46" s="166"/>
      <c r="E46" s="169"/>
      <c r="F46" s="171"/>
    </row>
    <row r="47" customFormat="false" ht="15" hidden="false" customHeight="false" outlineLevel="0" collapsed="false">
      <c r="A47" s="171"/>
      <c r="B47" s="164" t="s">
        <v>126</v>
      </c>
      <c r="C47" s="172" t="str">
        <f aca="false">VLOOKUP(B47,'MEDIÇÃO 9'!$A$10:$O$107,2,0)</f>
        <v>TRATAMENTO DA FUNDAÇÃO</v>
      </c>
      <c r="D47" s="172"/>
      <c r="E47" s="172"/>
      <c r="F47" s="171"/>
    </row>
    <row r="48" customFormat="false" ht="15" hidden="false" customHeight="false" outlineLevel="0" collapsed="false">
      <c r="A48" s="171"/>
      <c r="B48" s="166" t="s">
        <v>128</v>
      </c>
      <c r="C48" s="173" t="str">
        <f aca="false">VLOOKUP(B48,'MEDIÇÃO 9'!$A$10:$O$107,2,0)</f>
        <v>Preparo da fundação com jateamento de água e ar, inclusive apicoamento e "bate-choco"</v>
      </c>
      <c r="D48" s="174" t="str">
        <f aca="false">VLOOKUP(B48,'MEDIÇÃO 9'!$A$10:$O$107,3,0)</f>
        <v>M2</v>
      </c>
      <c r="E48" s="169" t="n">
        <f aca="false">VLOOKUP($B48,'MEDIÇÃO 9'!$A$10:$O$106,10,0)</f>
        <v>60</v>
      </c>
      <c r="F48" s="171"/>
    </row>
    <row r="49" customFormat="false" ht="15" hidden="false" customHeight="true" outlineLevel="0" collapsed="false">
      <c r="A49" s="171"/>
      <c r="B49" s="175" t="s">
        <v>246</v>
      </c>
      <c r="C49" s="175"/>
      <c r="D49" s="174"/>
      <c r="E49" s="169"/>
      <c r="F49" s="171"/>
    </row>
    <row r="50" customFormat="false" ht="15" hidden="false" customHeight="true" outlineLevel="0" collapsed="false">
      <c r="A50" s="171"/>
      <c r="B50" s="166" t="s">
        <v>130</v>
      </c>
      <c r="C50" s="167" t="str">
        <f aca="false">VLOOKUP(B50,'MEDIÇÃO 9'!$A$10:$O$107,2,0)</f>
        <v>Perfuração de rocha para fixação de chumbadores</v>
      </c>
      <c r="D50" s="166" t="str">
        <f aca="false">VLOOKUP(B50,'MEDIÇÃO 9'!$A$10:$O$107,3,0)</f>
        <v>M</v>
      </c>
      <c r="E50" s="169" t="n">
        <f aca="false">VLOOKUP($B50,'MEDIÇÃO 9'!$A$10:$O$106,10,0)</f>
        <v>45</v>
      </c>
      <c r="F50" s="171"/>
    </row>
    <row r="51" customFormat="false" ht="15" hidden="false" customHeight="true" outlineLevel="0" collapsed="false">
      <c r="A51" s="171"/>
      <c r="B51" s="175" t="s">
        <v>247</v>
      </c>
      <c r="C51" s="175"/>
      <c r="D51" s="166"/>
      <c r="E51" s="169"/>
      <c r="F51" s="171"/>
    </row>
    <row r="52" customFormat="false" ht="15" hidden="false" customHeight="true" outlineLevel="0" collapsed="false">
      <c r="A52" s="171"/>
      <c r="B52" s="166" t="s">
        <v>132</v>
      </c>
      <c r="C52" s="167" t="str">
        <f aca="false">VLOOKUP(B52,'MEDIÇÃO 9'!$A$10:$O$107,2,0)</f>
        <v>fornecimento e fixação de grampos diam. 40 mm com resina epoxi (prof. 100 cm em rocha).</v>
      </c>
      <c r="D52" s="166" t="str">
        <f aca="false">VLOOKUP(B52,'MEDIÇÃO 9'!$A$10:$O$107,3,0)</f>
        <v>und</v>
      </c>
      <c r="E52" s="169" t="n">
        <f aca="false">VLOOKUP($B52,'MEDIÇÃO 9'!$A$10:$O$106,10,0)</f>
        <v>45</v>
      </c>
      <c r="F52" s="171"/>
    </row>
    <row r="53" customFormat="false" ht="15" hidden="false" customHeight="true" outlineLevel="0" collapsed="false">
      <c r="A53" s="171"/>
      <c r="B53" s="175" t="s">
        <v>248</v>
      </c>
      <c r="C53" s="175"/>
      <c r="D53" s="166"/>
      <c r="E53" s="169"/>
      <c r="F53" s="171"/>
    </row>
    <row r="54" customFormat="false" ht="15" hidden="false" customHeight="false" outlineLevel="0" collapsed="false">
      <c r="A54" s="171"/>
      <c r="B54" s="164" t="s">
        <v>134</v>
      </c>
      <c r="C54" s="165" t="str">
        <f aca="false">VLOOKUP(B54,'MEDIÇÃO 9'!$A$10:$O$107,2,0)</f>
        <v>MACIÇO DE CONCRETO</v>
      </c>
      <c r="D54" s="165"/>
      <c r="E54" s="165"/>
      <c r="F54" s="171"/>
    </row>
    <row r="55" customFormat="false" ht="15" hidden="false" customHeight="false" outlineLevel="0" collapsed="false">
      <c r="A55" s="171"/>
      <c r="B55" s="166" t="s">
        <v>135</v>
      </c>
      <c r="C55" s="167" t="str">
        <f aca="false">VLOOKUP(B55,'MEDIÇÃO 9'!$A$10:$O$107,2,0)</f>
        <v>Andaime de madeira para altura até 7 m, compreendendo montagem e desmontagem</v>
      </c>
      <c r="D55" s="166" t="str">
        <f aca="false">VLOOKUP(B55,'MEDIÇÃO 9'!$A$10:$O$107,3,0)</f>
        <v>M3</v>
      </c>
      <c r="E55" s="169" t="n">
        <f aca="false">VLOOKUP($B55,'MEDIÇÃO 9'!$A$10:$O$106,10,0)</f>
        <v>90</v>
      </c>
      <c r="F55" s="171"/>
    </row>
    <row r="56" customFormat="false" ht="15" hidden="false" customHeight="true" outlineLevel="0" collapsed="false">
      <c r="A56" s="171"/>
      <c r="B56" s="175" t="s">
        <v>249</v>
      </c>
      <c r="C56" s="175"/>
      <c r="D56" s="166"/>
      <c r="E56" s="169"/>
      <c r="F56" s="171"/>
    </row>
    <row r="57" customFormat="false" ht="28.45" hidden="false" customHeight="false" outlineLevel="0" collapsed="false">
      <c r="A57" s="171"/>
      <c r="B57" s="166" t="s">
        <v>137</v>
      </c>
      <c r="C57" s="167" t="str">
        <f aca="false">VLOOKUP(B57,'MEDIÇÃO 9'!$A$10:$O$107,2,0)</f>
        <v>Formas planas de madeirit meso e superestrutura com 1 reaproveitamento esp. = 17 mm, inclusive fornecimento e transporte das madeiras - Paramento de montante e Jusante</v>
      </c>
      <c r="D57" s="166" t="str">
        <f aca="false">VLOOKUP(B57,'MEDIÇÃO 9'!$A$10:$O$107,3,0)</f>
        <v>M2</v>
      </c>
      <c r="E57" s="169" t="n">
        <f aca="false">VLOOKUP($B57,'MEDIÇÃO 9'!$A$10:$O$106,10,0)</f>
        <v>125</v>
      </c>
      <c r="F57" s="171"/>
    </row>
    <row r="58" customFormat="false" ht="15" hidden="false" customHeight="true" outlineLevel="0" collapsed="false">
      <c r="A58" s="171"/>
      <c r="B58" s="175" t="s">
        <v>250</v>
      </c>
      <c r="C58" s="175"/>
      <c r="D58" s="166"/>
      <c r="E58" s="169"/>
      <c r="F58" s="171"/>
    </row>
    <row r="59" customFormat="false" ht="28.45" hidden="false" customHeight="false" outlineLevel="0" collapsed="false">
      <c r="A59" s="171"/>
      <c r="B59" s="166" t="s">
        <v>139</v>
      </c>
      <c r="C59" s="167" t="str">
        <f aca="false">VLOOKUP(B59,'MEDIÇÃO 9'!$A$10:$O$107,2,0)</f>
        <v>Formas planas de madeirit meso e superestrutura com 1 reaproveitamento esp. = 17 mm, inclusive fornecimento e transporte das madeiras -Contra-Fortes </v>
      </c>
      <c r="D59" s="166" t="str">
        <f aca="false">VLOOKUP(B59,'MEDIÇÃO 9'!$A$10:$O$107,3,0)</f>
        <v>M2</v>
      </c>
      <c r="E59" s="169" t="n">
        <f aca="false">VLOOKUP($B59,'MEDIÇÃO 9'!$A$10:$O$106,10,0)</f>
        <v>70</v>
      </c>
      <c r="F59" s="171"/>
    </row>
    <row r="60" customFormat="false" ht="15" hidden="false" customHeight="true" outlineLevel="0" collapsed="false">
      <c r="A60" s="171"/>
      <c r="B60" s="175" t="s">
        <v>251</v>
      </c>
      <c r="C60" s="175"/>
      <c r="D60" s="166"/>
      <c r="E60" s="169"/>
      <c r="F60" s="171"/>
    </row>
    <row r="61" customFormat="false" ht="28.45" hidden="false" customHeight="false" outlineLevel="0" collapsed="false">
      <c r="A61" s="171"/>
      <c r="B61" s="166" t="s">
        <v>141</v>
      </c>
      <c r="C61" s="167" t="str">
        <f aca="false">VLOOKUP(B61,'MEDIÇÃO 9'!$A$10:$O$107,2,0)</f>
        <v>Formas planas de madeirit meso e superestrutura com 1 reaproveitamento esp. = 17 mm, inclusive fornecimento e transporte das madeiras - Torres</v>
      </c>
      <c r="D61" s="166" t="str">
        <f aca="false">VLOOKUP(B61,'MEDIÇÃO 9'!$A$10:$O$107,3,0)</f>
        <v>M2</v>
      </c>
      <c r="E61" s="169" t="n">
        <f aca="false">VLOOKUP($B61,'MEDIÇÃO 9'!$A$10:$O$106,10,0)</f>
        <v>65</v>
      </c>
      <c r="F61" s="171"/>
    </row>
    <row r="62" customFormat="false" ht="15" hidden="false" customHeight="true" outlineLevel="0" collapsed="false">
      <c r="A62" s="171"/>
      <c r="B62" s="175" t="s">
        <v>252</v>
      </c>
      <c r="C62" s="175"/>
      <c r="D62" s="166"/>
      <c r="E62" s="169"/>
      <c r="F62" s="171"/>
    </row>
    <row r="63" customFormat="false" ht="28.45" hidden="false" customHeight="false" outlineLevel="0" collapsed="false">
      <c r="A63" s="171"/>
      <c r="B63" s="166" t="s">
        <v>145</v>
      </c>
      <c r="C63" s="167" t="str">
        <f aca="false">VLOOKUP(B63,'MEDIÇÃO 9'!$A$10:$O$107,2,0)</f>
        <v>Aço CA-50, fornecimento, dobragem e colocação nas formas (preço médio das bitolas)</v>
      </c>
      <c r="D63" s="166" t="str">
        <f aca="false">VLOOKUP(B63,'MEDIÇÃO 9'!$A$10:$O$107,3,0)</f>
        <v>KG</v>
      </c>
      <c r="E63" s="169" t="n">
        <f aca="false">VLOOKUP($B63,'MEDIÇÃO 9'!$A$10:$O$106,10,0)</f>
        <v>4750</v>
      </c>
      <c r="F63" s="171"/>
    </row>
    <row r="64" customFormat="false" ht="15" hidden="false" customHeight="true" outlineLevel="0" collapsed="false">
      <c r="A64" s="171"/>
      <c r="B64" s="175" t="s">
        <v>253</v>
      </c>
      <c r="C64" s="175"/>
      <c r="D64" s="166"/>
      <c r="E64" s="169"/>
      <c r="F64" s="171"/>
    </row>
    <row r="65" customFormat="false" ht="28.45" hidden="false" customHeight="false" outlineLevel="0" collapsed="false">
      <c r="A65" s="171"/>
      <c r="B65" s="166" t="s">
        <v>148</v>
      </c>
      <c r="C65" s="167" t="str">
        <f aca="false">VLOOKUP(B65,'MEDIÇÃO 9'!$A$10:$O$107,2,0)</f>
        <v>Fornecimento e aplicação de concreto USINADO Fck=30 MPa - considerando BOMBEAMENTO (5% de perdas já incluído no custo) (6% de taxa p/ concr. bombeavel)</v>
      </c>
      <c r="D65" s="166" t="str">
        <f aca="false">VLOOKUP(B65,'MEDIÇÃO 9'!$A$10:$O$107,3,0)</f>
        <v>M3</v>
      </c>
      <c r="E65" s="169" t="n">
        <f aca="false">VLOOKUP($B65,'MEDIÇÃO 9'!$A$10:$O$106,10,0)</f>
        <v>100</v>
      </c>
      <c r="F65" s="171"/>
    </row>
    <row r="66" customFormat="false" ht="15" hidden="false" customHeight="true" outlineLevel="0" collapsed="false">
      <c r="A66" s="171"/>
      <c r="B66" s="175" t="s">
        <v>254</v>
      </c>
      <c r="C66" s="175"/>
      <c r="D66" s="166"/>
      <c r="E66" s="169"/>
      <c r="F66" s="171"/>
    </row>
    <row r="67" customFormat="false" ht="15" hidden="false" customHeight="false" outlineLevel="0" collapsed="false">
      <c r="A67" s="171"/>
      <c r="B67" s="175"/>
      <c r="C67" s="175"/>
      <c r="D67" s="175"/>
      <c r="E67" s="175"/>
      <c r="F67" s="171"/>
    </row>
    <row r="68" customFormat="false" ht="15" hidden="false" customHeight="false" outlineLevel="0" collapsed="false">
      <c r="A68" s="171"/>
      <c r="B68" s="164" t="n">
        <v>8</v>
      </c>
      <c r="C68" s="172" t="str">
        <f aca="false">VLOOKUP(B68,'MEDIÇÃO 9'!$A$10:$O$107,2,0)</f>
        <v>ACOMPANHAMENTO TÉCNICO</v>
      </c>
      <c r="D68" s="172"/>
      <c r="E68" s="172"/>
      <c r="F68" s="171"/>
    </row>
    <row r="69" customFormat="false" ht="15" hidden="false" customHeight="false" outlineLevel="0" collapsed="false">
      <c r="A69" s="171"/>
      <c r="B69" s="166" t="s">
        <v>194</v>
      </c>
      <c r="C69" s="173" t="str">
        <f aca="false">VLOOKUP(B69,'MEDIÇÃO 9'!$A$10:$O$107,2,0)</f>
        <v>Topografia (levantamentos, equipamentos, deslocamentos e mão de obra - equipe de topografia)</v>
      </c>
      <c r="D69" s="174" t="str">
        <f aca="false">VLOOKUP(B69,'MEDIÇÃO 9'!$A$10:$O$107,3,0)</f>
        <v>mês</v>
      </c>
      <c r="E69" s="169" t="n">
        <f aca="false">VLOOKUP($B69,'MEDIÇÃO 9'!$A$10:$O$106,10,0)</f>
        <v>0.5</v>
      </c>
      <c r="F69" s="171"/>
    </row>
    <row r="70" customFormat="false" ht="15" hidden="false" customHeight="true" outlineLevel="0" collapsed="false">
      <c r="A70" s="171"/>
      <c r="B70" s="175" t="s">
        <v>255</v>
      </c>
      <c r="C70" s="175"/>
      <c r="D70" s="174"/>
      <c r="E70" s="169"/>
      <c r="F70" s="171"/>
    </row>
    <row r="71" customFormat="false" ht="28.45" hidden="false" customHeight="false" outlineLevel="0" collapsed="false">
      <c r="A71" s="171"/>
      <c r="B71" s="166" t="s">
        <v>196</v>
      </c>
      <c r="C71" s="173" t="str">
        <f aca="false">VLOOKUP(B71,'MEDIÇÃO 9'!$A$10:$O$107,2,0)</f>
        <v>Controle tecnológico de concreto e Solos (Ensaios, equipamentos e mão de obra - Equipe de Laboratório)</v>
      </c>
      <c r="D71" s="174" t="str">
        <f aca="false">VLOOKUP(B71,'MEDIÇÃO 9'!$A$10:$O$107,3,0)</f>
        <v>mês</v>
      </c>
      <c r="E71" s="169" t="n">
        <f aca="false">VLOOKUP($B71,'MEDIÇÃO 9'!$A$10:$O$106,10,0)</f>
        <v>0.5</v>
      </c>
      <c r="F71" s="171"/>
    </row>
    <row r="72" customFormat="false" ht="15" hidden="false" customHeight="true" outlineLevel="0" collapsed="false">
      <c r="A72" s="171"/>
      <c r="B72" s="175" t="s">
        <v>255</v>
      </c>
      <c r="C72" s="175"/>
      <c r="D72" s="174"/>
      <c r="E72" s="169"/>
      <c r="F72" s="171"/>
    </row>
    <row r="73" customFormat="false" ht="15" hidden="false" customHeight="false" outlineLevel="0" collapsed="false">
      <c r="A73" s="171"/>
      <c r="B73" s="166" t="s">
        <v>198</v>
      </c>
      <c r="C73" s="173" t="str">
        <f aca="false">VLOOKUP(B73,'MEDIÇÃO 9'!$A$10:$O$107,2,0)</f>
        <v>Engenheiro sênior - Consultoria em Concreto</v>
      </c>
      <c r="D73" s="174" t="str">
        <f aca="false">VLOOKUP(B73,'MEDIÇÃO 9'!$A$10:$O$107,3,0)</f>
        <v>mês</v>
      </c>
      <c r="E73" s="169" t="n">
        <f aca="false">VLOOKUP($B73,'MEDIÇÃO 9'!$A$10:$O$106,10,0)</f>
        <v>0.5</v>
      </c>
      <c r="F73" s="171"/>
    </row>
    <row r="74" customFormat="false" ht="15" hidden="false" customHeight="true" outlineLevel="0" collapsed="false">
      <c r="A74" s="171"/>
      <c r="B74" s="175" t="s">
        <v>255</v>
      </c>
      <c r="C74" s="175"/>
      <c r="D74" s="174"/>
      <c r="E74" s="169"/>
      <c r="F74" s="171"/>
    </row>
    <row r="79" customFormat="false" ht="13.8" hidden="false" customHeight="false" outlineLevel="0" collapsed="false">
      <c r="B79" s="176" t="s">
        <v>256</v>
      </c>
      <c r="C79" s="176"/>
      <c r="D79" s="176"/>
      <c r="E79" s="176"/>
      <c r="F79" s="131"/>
    </row>
    <row r="80" customFormat="false" ht="13.8" hidden="false" customHeight="false" outlineLevel="0" collapsed="false">
      <c r="B80" s="177" t="s">
        <v>257</v>
      </c>
      <c r="C80" s="177"/>
      <c r="D80" s="177"/>
      <c r="E80" s="177"/>
      <c r="F80" s="178"/>
    </row>
    <row r="81" customFormat="false" ht="13.8" hidden="false" customHeight="false" outlineLevel="0" collapsed="false">
      <c r="B81" s="176" t="s">
        <v>258</v>
      </c>
      <c r="C81" s="176"/>
      <c r="D81" s="176"/>
      <c r="E81" s="176"/>
      <c r="F81" s="132"/>
    </row>
    <row r="82" customFormat="false" ht="13.8" hidden="false" customHeight="false" outlineLevel="0" collapsed="false">
      <c r="B82" s="176" t="s">
        <v>259</v>
      </c>
      <c r="C82" s="176"/>
      <c r="D82" s="176"/>
      <c r="E82" s="176"/>
      <c r="F82" s="132"/>
    </row>
    <row r="83" customFormat="false" ht="13.8" hidden="false" customHeight="false" outlineLevel="0" collapsed="false">
      <c r="B83" s="176" t="s">
        <v>260</v>
      </c>
      <c r="C83" s="176"/>
      <c r="D83" s="176"/>
      <c r="E83" s="176"/>
      <c r="F83" s="132"/>
    </row>
  </sheetData>
  <mergeCells count="86">
    <mergeCell ref="B2:E7"/>
    <mergeCell ref="B8:E8"/>
    <mergeCell ref="B9:C9"/>
    <mergeCell ref="D9:E10"/>
    <mergeCell ref="B10:C10"/>
    <mergeCell ref="D14:D15"/>
    <mergeCell ref="E14:E15"/>
    <mergeCell ref="B15:C15"/>
    <mergeCell ref="B16:E16"/>
    <mergeCell ref="D19:D20"/>
    <mergeCell ref="E19:E20"/>
    <mergeCell ref="B20:C20"/>
    <mergeCell ref="D21:D22"/>
    <mergeCell ref="E21:E22"/>
    <mergeCell ref="B22:C22"/>
    <mergeCell ref="D23:D24"/>
    <mergeCell ref="E23:E24"/>
    <mergeCell ref="B24:C24"/>
    <mergeCell ref="B25:E25"/>
    <mergeCell ref="D28:D29"/>
    <mergeCell ref="E28:E29"/>
    <mergeCell ref="B29:C29"/>
    <mergeCell ref="D30:D31"/>
    <mergeCell ref="E30:E31"/>
    <mergeCell ref="B31:C31"/>
    <mergeCell ref="D32:D33"/>
    <mergeCell ref="E32:E33"/>
    <mergeCell ref="B33:C33"/>
    <mergeCell ref="D34:D35"/>
    <mergeCell ref="E34:E35"/>
    <mergeCell ref="B35:C35"/>
    <mergeCell ref="B36:E36"/>
    <mergeCell ref="D39:D40"/>
    <mergeCell ref="E39:E40"/>
    <mergeCell ref="B40:C40"/>
    <mergeCell ref="D41:D42"/>
    <mergeCell ref="E41:E42"/>
    <mergeCell ref="B42:C42"/>
    <mergeCell ref="D43:D44"/>
    <mergeCell ref="E43:E44"/>
    <mergeCell ref="B44:C44"/>
    <mergeCell ref="D45:D46"/>
    <mergeCell ref="E45:E46"/>
    <mergeCell ref="B46:C46"/>
    <mergeCell ref="D48:D49"/>
    <mergeCell ref="E48:E49"/>
    <mergeCell ref="B49:C49"/>
    <mergeCell ref="D50:D51"/>
    <mergeCell ref="E50:E51"/>
    <mergeCell ref="B51:C51"/>
    <mergeCell ref="D52:D53"/>
    <mergeCell ref="E52:E53"/>
    <mergeCell ref="B53:C53"/>
    <mergeCell ref="D55:D56"/>
    <mergeCell ref="E55:E56"/>
    <mergeCell ref="B56:C56"/>
    <mergeCell ref="D57:D58"/>
    <mergeCell ref="E57:E58"/>
    <mergeCell ref="B58:C58"/>
    <mergeCell ref="D59:D60"/>
    <mergeCell ref="E59:E60"/>
    <mergeCell ref="B60:C60"/>
    <mergeCell ref="D61:D62"/>
    <mergeCell ref="E61:E62"/>
    <mergeCell ref="B62:C62"/>
    <mergeCell ref="D63:D64"/>
    <mergeCell ref="E63:E64"/>
    <mergeCell ref="B64:C64"/>
    <mergeCell ref="D65:D66"/>
    <mergeCell ref="E65:E66"/>
    <mergeCell ref="B66:C66"/>
    <mergeCell ref="B67:E67"/>
    <mergeCell ref="D69:D70"/>
    <mergeCell ref="E69:E70"/>
    <mergeCell ref="B70:C70"/>
    <mergeCell ref="D71:D72"/>
    <mergeCell ref="E71:E72"/>
    <mergeCell ref="B72:C72"/>
    <mergeCell ref="D73:D74"/>
    <mergeCell ref="E73:E74"/>
    <mergeCell ref="B74:C74"/>
    <mergeCell ref="B79:E79"/>
    <mergeCell ref="B80:E80"/>
    <mergeCell ref="B81:E81"/>
    <mergeCell ref="B82:E82"/>
    <mergeCell ref="B83:E83"/>
  </mergeCells>
  <printOptions headings="false" gridLines="false" gridLinesSet="true" horizontalCentered="false" verticalCentered="false"/>
  <pageMargins left="0.333333333333333" right="0.259722222222222" top="1.05277777777778" bottom="1.05277777777778" header="0.7875" footer="0.7875"/>
  <pageSetup paperSize="9" scale="79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Roman,Normal"&amp;12&amp;Kffffff&amp;A</oddHeader>
    <oddFooter>&amp;C&amp;"Times New Roman,Normal"&amp;12&amp;KffffffPágina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1130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2024-08-05T10:59:40Z</cp:lastPrinted>
  <dcterms:modified xsi:type="dcterms:W3CDTF">2024-09-04T13:42:21Z</dcterms:modified>
  <cp:revision>98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