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3" sheetId="1" state="visible" r:id="rId2"/>
    <sheet name="MEMÓRIA DE CALCULO 13" sheetId="2" state="visible" r:id="rId3"/>
  </sheets>
  <definedNames>
    <definedName function="false" hidden="false" localSheetId="0" name="_xlnm.Print_Area" vbProcedure="false">'MEDIÇÃO 13'!$A$1:$R$131</definedName>
    <definedName function="false" hidden="false" localSheetId="0" name="_xlnm.Print_Titles" vbProcedure="false">'MEDIÇÃO 13'!$A:$A,'MEDIÇÃO 13'!$1:$1</definedName>
    <definedName function="false" hidden="true" localSheetId="0" name="_xlnm._FilterDatabase" vbProcedure="false">'MEDIÇÃO 13'!$U$1:$U$106</definedName>
    <definedName function="false" hidden="false" localSheetId="0" name="_xlnm.Print_Area" vbProcedure="false">'MEDIÇÃO 13'!$A$1:$R$119</definedName>
    <definedName function="false" hidden="false" localSheetId="0" name="_xlnm.Print_Area_0" vbProcedure="false">'MEDIÇÃO 13'!$A$2:$R$119</definedName>
    <definedName function="false" hidden="false" localSheetId="0" name="_xlnm.Print_Area_0_0" vbProcedure="false">'MEDIÇÃO 13'!$A$2:$R$120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<sst xmlns="http://schemas.openxmlformats.org/spreadsheetml/2006/main" count="360" uniqueCount="262">
  <si>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</si>
  <si>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</si>
  <si>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</si>
  <si>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</si>
  <si>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</si>
  <si>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</si>
  <si>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</si>
  <si>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</si>
  <si>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</si>
  <si>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</si>
  <si>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</si>
  <si>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</si>
  <si>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 + 270 DIAS + 103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</si>
  <si>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</si>
  <si>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</si>
  <si>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</si>
  <si>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</si>
  <si>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</si>
  <si>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</si>
  <si>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</si>
  <si>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</si>
  <si>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</si>
  <si>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1º REPLANILHAMENTO</t>
  </si>
  <si>
    <t xml:space="preserve">ACUMULADO ANTERIOR</t>
  </si>
  <si>
    <t xml:space="preserve">MEDIÇÃO 13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</si>
  <si>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</si>
  <si>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</si>
  <si>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</si>
  <si>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</si>
  <si>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</si>
  <si>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</si>
  <si>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</si>
  <si>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</si>
  <si>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</si>
  <si>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</si>
  <si>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</si>
  <si>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</si>
  <si>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</si>
  <si>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</si>
  <si>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</si>
  <si>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</si>
  <si>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</si>
  <si>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</si>
  <si>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</si>
  <si>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</si>
  <si>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</si>
  <si>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</si>
  <si>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</si>
  <si>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</si>
  <si>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</si>
  <si>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</si>
  <si>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</si>
  <si>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</si>
  <si>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</si>
  <si>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</si>
  <si>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</si>
  <si>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</si>
  <si>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</si>
  <si>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</si>
  <si>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</si>
  <si>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</si>
  <si>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</si>
  <si>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</si>
  <si>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</si>
  <si>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</si>
  <si>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</si>
  <si>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</si>
  <si>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</si>
  <si>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</si>
  <si>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</si>
  <si>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</si>
  <si>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</si>
  <si>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</si>
  <si>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</si>
  <si>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</si>
  <si>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</si>
  <si>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</si>
  <si>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</si>
  <si>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</si>
  <si>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</si>
  <si>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</si>
  <si>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</si>
  <si>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</si>
  <si>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</si>
  <si>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</si>
  <si>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</si>
  <si>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</si>
  <si>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</si>
  <si>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</si>
  <si>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</si>
  <si>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</si>
  <si>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</si>
  <si>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</si>
  <si>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</si>
  <si>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</si>
  <si>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</si>
  <si>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</si>
  <si>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</si>
  <si>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</si>
  <si>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</si>
  <si>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</si>
  <si>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</si>
  <si>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</si>
  <si>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</si>
  <si>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</si>
  <si>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</si>
  <si>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</si>
  <si>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</si>
  <si>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</si>
  <si>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</si>
  <si>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</si>
  <si>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</si>
  <si>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</si>
  <si>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</si>
  <si>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</si>
  <si>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</si>
  <si>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</si>
  <si>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</si>
  <si>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</si>
  <si>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</si>
  <si>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</si>
  <si>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</si>
  <si>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</si>
  <si>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</si>
  <si>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</si>
  <si>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</si>
  <si>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</si>
  <si>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</si>
  <si>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</si>
  <si>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</si>
  <si>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</si>
  <si>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</si>
  <si>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</si>
  <si>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</si>
  <si>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</si>
  <si>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</si>
  <si>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</si>
  <si>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</si>
  <si>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</si>
  <si>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</si>
  <si>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</si>
  <si>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</si>
  <si>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</si>
  <si>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</si>
  <si>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</si>
  <si>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</si>
  <si>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</si>
  <si>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</si>
  <si>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</si>
  <si>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</si>
  <si>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</si>
  <si>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</si>
  <si>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</si>
  <si>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</si>
  <si>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</si>
  <si>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</si>
  <si>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</si>
  <si>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</si>
  <si>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</si>
  <si>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</si>
  <si>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</si>
  <si>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</si>
  <si>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</si>
  <si>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</si>
  <si>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</si>
  <si>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</si>
  <si>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</si>
  <si>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</si>
  <si>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</si>
  <si>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</si>
  <si>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</si>
  <si>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</si>
  <si>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</si>
  <si>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</si>
  <si>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</si>
  <si>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</si>
  <si>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</si>
  <si>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</si>
  <si>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</si>
  <si>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</si>
  <si>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</si>
  <si>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</si>
  <si>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</si>
  <si>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</si>
  <si>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</si>
  <si>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</si>
  <si>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</si>
  <si>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</si>
  <si>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</si>
  <si>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</si>
  <si>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</si>
  <si>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</si>
  <si>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</si>
  <si>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</si>
  <si>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</si>
  <si>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</si>
  <si>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</si>
  <si>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</si>
  <si>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</si>
  <si>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</si>
  <si>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</si>
  <si>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</si>
  <si>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</si>
  <si>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</si>
  <si>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</si>
  <si>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</si>
  <si>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</si>
  <si>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</si>
  <si>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</si>
  <si>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</si>
  <si>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</si>
  <si>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</si>
  <si>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</si>
  <si>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</si>
  <si>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</si>
  <si>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</si>
  <si>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</si>
  <si>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</si>
  <si>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</si>
  <si>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</si>
  <si>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pactuado em contrato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</si>
  <si>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</si>
  <si>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</si>
  <si>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</si>
  <si>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</si>
  <si>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</si>
  <si>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</si>
  <si>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</si>
  <si>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</si>
  <si>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</si>
  <si>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TOTAL DA 13ª MEDIÇÃO</t>
  </si>
  <si>
    <t xml:space="preserve">REAJUSTE IGP-M (6,3251%)</t>
  </si>
  <si>
    <t xml:space="preserve">___________________________________________________________</t>
  </si>
  <si>
    <t xml:space="preserve">PEDRO JAYME LANI JUNIOR</t>
  </si>
  <si>
    <t xml:space="preserve">Fiscal da Obra</t>
  </si>
  <si>
    <t xml:space="preserve">Assessor de Assuntos de Gestão</t>
  </si>
  <si>
    <t xml:space="preserve">PREFEITURA MUNICIPAL DE SÃO ROQUE DO CANAÃ</t>
  </si>
  <si>
    <t xml:space="preserve">Memória de cálculo 13ª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</si>
  <si>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</si>
  <si>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08/05/2025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</si>
  <si>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</si>
  <si>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</si>
  <si>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</si>
  <si>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</si>
  <si>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unidades por mês</t>
  </si>
  <si>
    <t xml:space="preserve">1,00 unidade por mês</t>
  </si>
  <si>
    <t xml:space="preserve">10.500,00 m³</t>
  </si>
  <si>
    <t xml:space="preserve">14.700,00 toneladas</t>
  </si>
  <si>
    <t xml:space="preserve">1.200,00 m³</t>
  </si>
  <si>
    <t xml:space="preserve">1.680,00 toneladas</t>
  </si>
  <si>
    <t xml:space="preserve">30,00 m³</t>
  </si>
  <si>
    <t xml:space="preserve">42,00 m²</t>
  </si>
  <si>
    <t xml:space="preserve">24,00 m²</t>
  </si>
  <si>
    <t xml:space="preserve">20,00 m²</t>
  </si>
  <si>
    <t xml:space="preserve">10,00 unidades</t>
  </si>
  <si>
    <t xml:space="preserve">300 metros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</si>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</sst>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  <numFmt numFmtId="184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  <fill>
      <patternFill patternType="solid">
        <fgColor rgb="FFDDDDDD"/>
        <bgColor rgb="FFE7E6E6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4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1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8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22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713520</xdr:colOff>
      <xdr:row>0</xdr:row>
      <xdr:rowOff>1535760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576920" y="81720"/>
          <a:ext cx="1479240" cy="1454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636120</xdr:colOff>
      <xdr:row>6</xdr:row>
      <xdr:rowOff>163080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4960" cy="9684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Y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B137" activeCellId="0" sqref="B13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5.05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1.63"/>
    <col collapsed="false" customWidth="true" hidden="false" outlineLevel="0" max="8" min="8" style="1" width="10.61"/>
    <col collapsed="false" customWidth="true" hidden="false" outlineLevel="0" max="9" min="9" style="1" width="13.4"/>
    <col collapsed="false" customWidth="true" hidden="false" outlineLevel="0" max="10" min="10" style="1" width="10.61"/>
    <col collapsed="false" customWidth="true" hidden="false" outlineLevel="0" max="11" min="11" style="1" width="13.15"/>
    <col collapsed="false" customWidth="true" hidden="false" outlineLevel="0" max="12" min="12" style="1" width="9.29"/>
    <col collapsed="false" customWidth="true" hidden="false" outlineLevel="0" max="13" min="13" style="1" width="12.15"/>
    <col collapsed="false" customWidth="true" hidden="false" outlineLevel="0" max="14" min="14" style="1" width="16.96"/>
    <col collapsed="false" customWidth="true" hidden="false" outlineLevel="0" max="15" min="15" style="1" width="11.43"/>
    <col collapsed="false" customWidth="true" hidden="false" outlineLevel="0" max="16" min="16" style="1" width="11.58"/>
    <col collapsed="false" customWidth="true" hidden="false" outlineLevel="0" max="17" min="17" style="1" width="14.18"/>
    <col collapsed="false" customWidth="true" hidden="false" outlineLevel="0" max="18" min="18" style="1" width="9.48"/>
    <col collapsed="false" customWidth="true" hidden="false" outlineLevel="0" max="20" min="19" style="1" width="24.78"/>
    <col collapsed="false" customWidth="true" hidden="false" outlineLevel="0" max="21" min="21" style="1" width="12.52"/>
    <col collapsed="false" customWidth="true" hidden="false" outlineLevel="0" max="22" min="22" style="1" width="21.37"/>
    <col collapsed="false" customWidth="true" hidden="false" outlineLevel="0" max="24" min="24" style="1" width="17.32"/>
    <col collapsed="false" customWidth="true" hidden="false" outlineLevel="0" max="25" min="25" style="1" width="14.29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1"/>
      <c r="U1" s="1"/>
      <c r="V1" s="1"/>
      <c r="W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M8</f>
        <v>MEDIÇÃO 13</v>
      </c>
      <c r="F2" s="6"/>
      <c r="G2" s="6"/>
      <c r="H2" s="6"/>
      <c r="I2" s="6"/>
      <c r="J2" s="6"/>
      <c r="K2" s="6"/>
      <c r="L2" s="6"/>
      <c r="M2" s="6"/>
      <c r="N2" s="6"/>
      <c r="O2" s="7" t="n">
        <v>45785</v>
      </c>
      <c r="P2" s="7"/>
      <c r="Q2" s="7"/>
      <c r="R2" s="7"/>
      <c r="S2" s="1"/>
      <c r="U2" s="1"/>
      <c r="V2" s="1"/>
      <c r="W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1"/>
      <c r="U3" s="1"/>
      <c r="V3" s="1"/>
      <c r="W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0"/>
      <c r="J4" s="10"/>
      <c r="K4" s="10"/>
      <c r="L4" s="11" t="s">
        <v>5</v>
      </c>
      <c r="M4" s="11"/>
      <c r="N4" s="11"/>
      <c r="O4" s="12" t="s">
        <v>6</v>
      </c>
      <c r="P4" s="12"/>
      <c r="Q4" s="13" t="n">
        <v>44930</v>
      </c>
      <c r="R4" s="13"/>
      <c r="S4" s="1"/>
      <c r="U4" s="1"/>
      <c r="V4" s="1"/>
      <c r="W4" s="1"/>
    </row>
    <row r="5" s="14" customFormat="true" ht="28.3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0"/>
      <c r="J5" s="10"/>
      <c r="K5" s="10"/>
      <c r="L5" s="11"/>
      <c r="M5" s="11"/>
      <c r="N5" s="11"/>
      <c r="O5" s="15" t="s">
        <v>7</v>
      </c>
      <c r="P5" s="15"/>
      <c r="Q5" s="16" t="n">
        <v>46031</v>
      </c>
      <c r="R5" s="16"/>
      <c r="S5" s="1"/>
      <c r="U5" s="1"/>
      <c r="V5" s="1"/>
      <c r="W5" s="1"/>
    </row>
    <row r="6" s="14" customFormat="true" ht="47.4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8"/>
      <c r="H6" s="18"/>
      <c r="I6" s="18"/>
      <c r="J6" s="19" t="n">
        <v>45748</v>
      </c>
      <c r="K6" s="19"/>
      <c r="L6" s="20" t="s">
        <v>10</v>
      </c>
      <c r="M6" s="21" t="n">
        <v>45777</v>
      </c>
      <c r="N6" s="21"/>
      <c r="O6" s="22" t="s">
        <v>11</v>
      </c>
      <c r="P6" s="22"/>
      <c r="Q6" s="23" t="s">
        <v>12</v>
      </c>
      <c r="R6" s="23"/>
      <c r="S6" s="1"/>
      <c r="U6" s="1"/>
      <c r="V6" s="1"/>
      <c r="W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/>
      <c r="H7" s="25"/>
      <c r="I7" s="25"/>
      <c r="J7" s="26" t="str">
        <f aca="false">M8</f>
        <v>MEDIÇÃO 13</v>
      </c>
      <c r="K7" s="26"/>
      <c r="L7" s="26"/>
      <c r="M7" s="27" t="n">
        <f aca="false">P110</f>
        <v>198612.345</v>
      </c>
      <c r="N7" s="27"/>
      <c r="O7" s="28" t="s">
        <v>14</v>
      </c>
      <c r="P7" s="29" t="n">
        <f aca="false">L110</f>
        <v>0.0242177115222971</v>
      </c>
      <c r="Q7" s="30" t="s">
        <v>15</v>
      </c>
      <c r="R7" s="31" t="n">
        <f aca="false">L111</f>
        <v>0.654091174101848</v>
      </c>
      <c r="S7" s="1"/>
      <c r="U7" s="1"/>
      <c r="V7" s="1"/>
      <c r="W7" s="1"/>
    </row>
    <row r="8" s="40" customFormat="true" ht="16.5" hidden="false" customHeight="true" outlineLevel="0" collapsed="false">
      <c r="A8" s="32" t="s">
        <v>16</v>
      </c>
      <c r="B8" s="33" t="s">
        <v>17</v>
      </c>
      <c r="C8" s="34" t="s">
        <v>18</v>
      </c>
      <c r="D8" s="35" t="s">
        <v>19</v>
      </c>
      <c r="E8" s="36" t="s">
        <v>20</v>
      </c>
      <c r="F8" s="36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39" t="s">
        <v>25</v>
      </c>
      <c r="Q8" s="39"/>
      <c r="R8" s="39"/>
      <c r="S8" s="1"/>
      <c r="U8" s="1"/>
      <c r="V8" s="1"/>
      <c r="W8" s="1"/>
    </row>
    <row r="9" s="40" customFormat="true" ht="35.05" hidden="false" customHeight="false" outlineLevel="0" collapsed="false">
      <c r="A9" s="32"/>
      <c r="B9" s="33"/>
      <c r="C9" s="34"/>
      <c r="D9" s="35"/>
      <c r="E9" s="36"/>
      <c r="F9" s="36"/>
      <c r="G9" s="36" t="s">
        <v>26</v>
      </c>
      <c r="H9" s="41" t="s">
        <v>27</v>
      </c>
      <c r="I9" s="36" t="s">
        <v>28</v>
      </c>
      <c r="J9" s="42" t="s">
        <v>19</v>
      </c>
      <c r="K9" s="43" t="s">
        <v>29</v>
      </c>
      <c r="L9" s="44" t="s">
        <v>30</v>
      </c>
      <c r="M9" s="42" t="s">
        <v>19</v>
      </c>
      <c r="N9" s="45" t="s">
        <v>29</v>
      </c>
      <c r="O9" s="44" t="s">
        <v>30</v>
      </c>
      <c r="P9" s="46" t="s">
        <v>19</v>
      </c>
      <c r="Q9" s="45" t="s">
        <v>29</v>
      </c>
      <c r="R9" s="44" t="s">
        <v>30</v>
      </c>
      <c r="S9" s="1"/>
      <c r="U9" s="1"/>
      <c r="V9" s="1"/>
      <c r="W9" s="1"/>
    </row>
    <row r="10" s="40" customFormat="true" ht="13.8" hidden="false" customHeight="false" outlineLevel="0" collapsed="false">
      <c r="A10" s="47" t="n">
        <v>1</v>
      </c>
      <c r="B10" s="48" t="s">
        <v>31</v>
      </c>
      <c r="C10" s="49"/>
      <c r="D10" s="50"/>
      <c r="E10" s="51"/>
      <c r="F10" s="51"/>
      <c r="G10" s="51"/>
      <c r="H10" s="51"/>
      <c r="I10" s="51"/>
      <c r="J10" s="52"/>
      <c r="K10" s="53"/>
      <c r="L10" s="54"/>
      <c r="M10" s="50"/>
      <c r="N10" s="53"/>
      <c r="O10" s="54"/>
      <c r="P10" s="53"/>
      <c r="Q10" s="53"/>
      <c r="R10" s="54"/>
      <c r="S10" s="1"/>
      <c r="U10" s="1"/>
      <c r="V10" s="1"/>
      <c r="W10" s="1"/>
    </row>
    <row r="11" s="40" customFormat="true" ht="15" hidden="false" customHeight="false" outlineLevel="0" collapsed="false">
      <c r="A11" s="55" t="s">
        <v>32</v>
      </c>
      <c r="B11" s="56" t="s">
        <v>33</v>
      </c>
      <c r="C11" s="57"/>
      <c r="D11" s="58"/>
      <c r="E11" s="59"/>
      <c r="F11" s="59"/>
      <c r="G11" s="59"/>
      <c r="H11" s="59"/>
      <c r="I11" s="59"/>
      <c r="J11" s="60"/>
      <c r="K11" s="61"/>
      <c r="L11" s="62"/>
      <c r="M11" s="63"/>
      <c r="N11" s="61"/>
      <c r="O11" s="62"/>
      <c r="P11" s="64"/>
      <c r="Q11" s="65"/>
      <c r="R11" s="66"/>
      <c r="S11" s="1"/>
      <c r="U11" s="1"/>
      <c r="V11" s="1"/>
      <c r="W11" s="1"/>
    </row>
    <row r="12" s="76" customFormat="true" ht="13.8" hidden="false" customHeight="false" outlineLevel="0" collapsed="false">
      <c r="A12" s="32" t="s">
        <v>34</v>
      </c>
      <c r="B12" s="33" t="s">
        <v>35</v>
      </c>
      <c r="C12" s="34" t="s">
        <v>36</v>
      </c>
      <c r="D12" s="35" t="n">
        <v>1</v>
      </c>
      <c r="E12" s="36" t="n">
        <v>39300.82</v>
      </c>
      <c r="F12" s="36" t="n">
        <v>39300.82</v>
      </c>
      <c r="G12" s="36"/>
      <c r="H12" s="36"/>
      <c r="I12" s="36" t="n">
        <f aca="false">D12+G12-H12</f>
        <v>1</v>
      </c>
      <c r="J12" s="67" t="n">
        <v>1</v>
      </c>
      <c r="K12" s="68" t="n">
        <f aca="false">J12*F12</f>
        <v>39300.82</v>
      </c>
      <c r="L12" s="69" t="n">
        <f aca="false">J12/I12</f>
        <v>1</v>
      </c>
      <c r="M12" s="35"/>
      <c r="N12" s="70" t="n">
        <f aca="false">TRUNC((M12*F12),2)</f>
        <v>0</v>
      </c>
      <c r="O12" s="69" t="n">
        <f aca="false">M12/I12</f>
        <v>0</v>
      </c>
      <c r="P12" s="71" t="n">
        <f aca="false">J12+M12</f>
        <v>1</v>
      </c>
      <c r="Q12" s="72" t="n">
        <f aca="false">K12+N12</f>
        <v>39300.82</v>
      </c>
      <c r="R12" s="73" t="n">
        <f aca="false">L12+O12</f>
        <v>1</v>
      </c>
      <c r="S12" s="1"/>
      <c r="T12" s="74"/>
      <c r="U12" s="75"/>
      <c r="V12" s="1"/>
      <c r="W12" s="1"/>
    </row>
    <row r="13" s="40" customFormat="true" ht="13.8" hidden="false" customHeight="false" outlineLevel="0" collapsed="false">
      <c r="A13" s="32" t="s">
        <v>37</v>
      </c>
      <c r="B13" s="33" t="s">
        <v>38</v>
      </c>
      <c r="C13" s="34" t="s">
        <v>36</v>
      </c>
      <c r="D13" s="35" t="n">
        <v>1</v>
      </c>
      <c r="E13" s="36" t="n">
        <v>39300.82</v>
      </c>
      <c r="F13" s="36" t="n">
        <v>39300.82</v>
      </c>
      <c r="G13" s="36"/>
      <c r="H13" s="36"/>
      <c r="I13" s="36" t="n">
        <f aca="false">D13+G13-H13</f>
        <v>1</v>
      </c>
      <c r="J13" s="67" t="n">
        <v>0</v>
      </c>
      <c r="K13" s="68" t="n">
        <f aca="false">J13*F13</f>
        <v>0</v>
      </c>
      <c r="L13" s="69" t="n">
        <f aca="false">J13/I13</f>
        <v>0</v>
      </c>
      <c r="M13" s="35"/>
      <c r="N13" s="70" t="n">
        <f aca="false">TRUNC((M13*F13),2)</f>
        <v>0</v>
      </c>
      <c r="O13" s="69" t="n">
        <f aca="false">M13/I13</f>
        <v>0</v>
      </c>
      <c r="P13" s="71" t="n">
        <f aca="false">J13+M13</f>
        <v>0</v>
      </c>
      <c r="Q13" s="72" t="n">
        <f aca="false">K13+N13</f>
        <v>0</v>
      </c>
      <c r="R13" s="73" t="n">
        <f aca="false">L13+O13</f>
        <v>0</v>
      </c>
      <c r="S13" s="1"/>
      <c r="T13" s="74"/>
      <c r="U13" s="75"/>
      <c r="V13" s="1"/>
      <c r="W13" s="1"/>
    </row>
    <row r="14" s="40" customFormat="true" ht="15" hidden="false" customHeight="false" outlineLevel="0" collapsed="false">
      <c r="A14" s="55" t="s">
        <v>39</v>
      </c>
      <c r="B14" s="56" t="s">
        <v>40</v>
      </c>
      <c r="C14" s="57"/>
      <c r="D14" s="58"/>
      <c r="E14" s="59"/>
      <c r="F14" s="59"/>
      <c r="G14" s="59"/>
      <c r="H14" s="59"/>
      <c r="I14" s="59"/>
      <c r="J14" s="60"/>
      <c r="K14" s="61"/>
      <c r="L14" s="62"/>
      <c r="M14" s="63"/>
      <c r="N14" s="61"/>
      <c r="O14" s="62"/>
      <c r="P14" s="64"/>
      <c r="Q14" s="77"/>
      <c r="R14" s="78"/>
      <c r="S14" s="1"/>
      <c r="T14" s="74"/>
      <c r="U14" s="75"/>
      <c r="V14" s="1"/>
      <c r="W14" s="1"/>
    </row>
    <row r="15" s="40" customFormat="true" ht="57.45" hidden="false" customHeight="false" outlineLevel="0" collapsed="false">
      <c r="A15" s="32" t="s">
        <v>41</v>
      </c>
      <c r="B15" s="33" t="s">
        <v>42</v>
      </c>
      <c r="C15" s="34" t="s">
        <v>43</v>
      </c>
      <c r="D15" s="35" t="n">
        <v>16</v>
      </c>
      <c r="E15" s="36" t="n">
        <v>1022.97</v>
      </c>
      <c r="F15" s="36" t="n">
        <v>1022.97</v>
      </c>
      <c r="G15" s="36" t="n">
        <v>24</v>
      </c>
      <c r="H15" s="36"/>
      <c r="I15" s="36" t="n">
        <f aca="false">D15+G15-H15</f>
        <v>40</v>
      </c>
      <c r="J15" s="67" t="n">
        <v>16</v>
      </c>
      <c r="K15" s="68" t="n">
        <f aca="false">J15*F15</f>
        <v>16367.52</v>
      </c>
      <c r="L15" s="69" t="n">
        <f aca="false">J15/I15</f>
        <v>0.4</v>
      </c>
      <c r="M15" s="35" t="n">
        <v>2</v>
      </c>
      <c r="N15" s="70" t="n">
        <f aca="false">TRUNC((M15*F15),2)</f>
        <v>2045.94</v>
      </c>
      <c r="O15" s="69" t="n">
        <f aca="false">M15/I15</f>
        <v>0.05</v>
      </c>
      <c r="P15" s="71" t="n">
        <f aca="false">J15+M15</f>
        <v>18</v>
      </c>
      <c r="Q15" s="72" t="n">
        <f aca="false">K15+N15</f>
        <v>18413.46</v>
      </c>
      <c r="R15" s="73" t="n">
        <f aca="false">L15+O15</f>
        <v>0.45</v>
      </c>
      <c r="S15" s="1"/>
      <c r="T15" s="74"/>
      <c r="U15" s="75"/>
      <c r="V15" s="1"/>
      <c r="W15" s="1"/>
    </row>
    <row r="16" s="40" customFormat="true" ht="57.45" hidden="false" customHeight="false" outlineLevel="0" collapsed="false">
      <c r="A16" s="32" t="s">
        <v>44</v>
      </c>
      <c r="B16" s="33" t="s">
        <v>45</v>
      </c>
      <c r="C16" s="34" t="s">
        <v>43</v>
      </c>
      <c r="D16" s="35" t="n">
        <v>16</v>
      </c>
      <c r="E16" s="36" t="n">
        <v>934.19</v>
      </c>
      <c r="F16" s="36" t="n">
        <v>934.19</v>
      </c>
      <c r="G16" s="36" t="n">
        <v>24</v>
      </c>
      <c r="H16" s="36"/>
      <c r="I16" s="36" t="n">
        <f aca="false">D16+G16-H16</f>
        <v>40</v>
      </c>
      <c r="J16" s="67" t="n">
        <v>16</v>
      </c>
      <c r="K16" s="68" t="n">
        <f aca="false">J16*F16</f>
        <v>14947.04</v>
      </c>
      <c r="L16" s="69" t="n">
        <f aca="false">J16/I16</f>
        <v>0.4</v>
      </c>
      <c r="M16" s="35" t="n">
        <v>2</v>
      </c>
      <c r="N16" s="70" t="n">
        <f aca="false">TRUNC((M16*F16),2)</f>
        <v>1868.38</v>
      </c>
      <c r="O16" s="69" t="n">
        <f aca="false">M16/I16</f>
        <v>0.05</v>
      </c>
      <c r="P16" s="71" t="n">
        <f aca="false">J16+M16</f>
        <v>18</v>
      </c>
      <c r="Q16" s="72" t="n">
        <f aca="false">K16+N16</f>
        <v>16815.42</v>
      </c>
      <c r="R16" s="73" t="n">
        <f aca="false">L16+O16</f>
        <v>0.45</v>
      </c>
      <c r="S16" s="1"/>
      <c r="T16" s="74"/>
      <c r="U16" s="75"/>
      <c r="V16" s="1"/>
      <c r="W16" s="1"/>
    </row>
    <row r="17" s="76" customFormat="true" ht="35.05" hidden="false" customHeight="false" outlineLevel="0" collapsed="false">
      <c r="A17" s="32" t="s">
        <v>46</v>
      </c>
      <c r="B17" s="33" t="s">
        <v>47</v>
      </c>
      <c r="C17" s="34" t="s">
        <v>43</v>
      </c>
      <c r="D17" s="35" t="n">
        <v>8</v>
      </c>
      <c r="E17" s="36" t="n">
        <v>687.32</v>
      </c>
      <c r="F17" s="36" t="n">
        <v>687.32</v>
      </c>
      <c r="G17" s="36" t="n">
        <v>12</v>
      </c>
      <c r="H17" s="36"/>
      <c r="I17" s="36" t="n">
        <f aca="false">D17+G17-H17</f>
        <v>20</v>
      </c>
      <c r="J17" s="67" t="n">
        <v>8</v>
      </c>
      <c r="K17" s="68" t="n">
        <f aca="false">J17*F17</f>
        <v>5498.56</v>
      </c>
      <c r="L17" s="69" t="n">
        <f aca="false">J17/I17</f>
        <v>0.4</v>
      </c>
      <c r="M17" s="35" t="n">
        <v>1</v>
      </c>
      <c r="N17" s="70" t="n">
        <f aca="false">TRUNC((M17*F17),2)</f>
        <v>687.32</v>
      </c>
      <c r="O17" s="69" t="n">
        <f aca="false">M17/I17</f>
        <v>0.05</v>
      </c>
      <c r="P17" s="71" t="n">
        <f aca="false">J17+M17</f>
        <v>9</v>
      </c>
      <c r="Q17" s="72" t="n">
        <f aca="false">K17+N17</f>
        <v>6185.88</v>
      </c>
      <c r="R17" s="73" t="n">
        <f aca="false">L17+O17</f>
        <v>0.45</v>
      </c>
      <c r="S17" s="1"/>
      <c r="T17" s="74"/>
      <c r="U17" s="75"/>
      <c r="V17" s="1"/>
      <c r="W17" s="1"/>
    </row>
    <row r="18" s="40" customFormat="true" ht="35.05" hidden="false" customHeight="false" outlineLevel="0" collapsed="false">
      <c r="A18" s="32" t="s">
        <v>48</v>
      </c>
      <c r="B18" s="33" t="s">
        <v>49</v>
      </c>
      <c r="C18" s="34" t="s">
        <v>50</v>
      </c>
      <c r="D18" s="35" t="n">
        <v>42.35</v>
      </c>
      <c r="E18" s="36" t="n">
        <v>512.98</v>
      </c>
      <c r="F18" s="36" t="n">
        <v>512.98</v>
      </c>
      <c r="G18" s="36"/>
      <c r="H18" s="36"/>
      <c r="I18" s="36" t="n">
        <f aca="false">D18+G18-H18</f>
        <v>42.35</v>
      </c>
      <c r="J18" s="67" t="n">
        <v>42.35</v>
      </c>
      <c r="K18" s="68" t="n">
        <f aca="false">J18*F18</f>
        <v>21724.703</v>
      </c>
      <c r="L18" s="69" t="n">
        <f aca="false">J18/I18</f>
        <v>1</v>
      </c>
      <c r="M18" s="35"/>
      <c r="N18" s="70" t="n">
        <f aca="false">TRUNC((M18*F18),2)</f>
        <v>0</v>
      </c>
      <c r="O18" s="69" t="n">
        <f aca="false">M18/I18</f>
        <v>0</v>
      </c>
      <c r="P18" s="71" t="n">
        <f aca="false">J18+M18</f>
        <v>42.35</v>
      </c>
      <c r="Q18" s="72" t="n">
        <f aca="false">K18+N18</f>
        <v>21724.703</v>
      </c>
      <c r="R18" s="73" t="n">
        <f aca="false">L18+O18</f>
        <v>1</v>
      </c>
      <c r="S18" s="1"/>
      <c r="T18" s="74"/>
      <c r="U18" s="75"/>
      <c r="V18" s="1"/>
      <c r="W18" s="1"/>
    </row>
    <row r="19" s="40" customFormat="true" ht="47.45" hidden="false" customHeight="false" outlineLevel="0" collapsed="false">
      <c r="A19" s="32" t="s">
        <v>51</v>
      </c>
      <c r="B19" s="33" t="s">
        <v>52</v>
      </c>
      <c r="C19" s="34" t="s">
        <v>53</v>
      </c>
      <c r="D19" s="35" t="n">
        <v>2</v>
      </c>
      <c r="E19" s="36" t="n">
        <v>17091.27</v>
      </c>
      <c r="F19" s="36" t="n">
        <v>17091.27</v>
      </c>
      <c r="G19" s="36"/>
      <c r="H19" s="36"/>
      <c r="I19" s="36" t="n">
        <f aca="false">D19+G19-H19</f>
        <v>2</v>
      </c>
      <c r="J19" s="67" t="n">
        <v>2</v>
      </c>
      <c r="K19" s="68" t="n">
        <f aca="false">J19*F19</f>
        <v>34182.54</v>
      </c>
      <c r="L19" s="69" t="n">
        <f aca="false">J19/I19</f>
        <v>1</v>
      </c>
      <c r="M19" s="35"/>
      <c r="N19" s="70" t="n">
        <f aca="false">TRUNC((M19*F19),2)</f>
        <v>0</v>
      </c>
      <c r="O19" s="69" t="n">
        <f aca="false">M19/I19</f>
        <v>0</v>
      </c>
      <c r="P19" s="71" t="n">
        <f aca="false">J19+M19</f>
        <v>2</v>
      </c>
      <c r="Q19" s="72" t="n">
        <f aca="false">K19+N19</f>
        <v>34182.54</v>
      </c>
      <c r="R19" s="73" t="n">
        <f aca="false">L19+O19</f>
        <v>1</v>
      </c>
      <c r="S19" s="1"/>
      <c r="T19" s="74"/>
      <c r="U19" s="75"/>
      <c r="V19" s="1"/>
      <c r="W19" s="1"/>
    </row>
    <row r="20" s="40" customFormat="true" ht="23.85" hidden="false" customHeight="false" outlineLevel="0" collapsed="false">
      <c r="A20" s="32" t="s">
        <v>54</v>
      </c>
      <c r="B20" s="33" t="s">
        <v>55</v>
      </c>
      <c r="C20" s="34" t="s">
        <v>56</v>
      </c>
      <c r="D20" s="35" t="n">
        <v>3</v>
      </c>
      <c r="E20" s="36" t="n">
        <v>1242.39</v>
      </c>
      <c r="F20" s="36" t="n">
        <v>1242.39</v>
      </c>
      <c r="G20" s="36"/>
      <c r="H20" s="36"/>
      <c r="I20" s="36" t="n">
        <f aca="false">D20+G20-H20</f>
        <v>3</v>
      </c>
      <c r="J20" s="67" t="n">
        <v>3</v>
      </c>
      <c r="K20" s="68" t="n">
        <f aca="false">J20*F20</f>
        <v>3727.17</v>
      </c>
      <c r="L20" s="69" t="n">
        <f aca="false">J20/I20</f>
        <v>1</v>
      </c>
      <c r="M20" s="35"/>
      <c r="N20" s="70" t="n">
        <f aca="false">TRUNC((M20*F20),2)</f>
        <v>0</v>
      </c>
      <c r="O20" s="69" t="n">
        <f aca="false">M20/I20</f>
        <v>0</v>
      </c>
      <c r="P20" s="71" t="n">
        <f aca="false">J20+M20</f>
        <v>3</v>
      </c>
      <c r="Q20" s="72" t="n">
        <f aca="false">K20+N20</f>
        <v>3727.17</v>
      </c>
      <c r="R20" s="73" t="n">
        <f aca="false">L20+O20</f>
        <v>1</v>
      </c>
      <c r="S20" s="1"/>
      <c r="T20" s="74"/>
      <c r="U20" s="75"/>
      <c r="V20" s="1"/>
      <c r="W20" s="1"/>
    </row>
    <row r="21" s="40" customFormat="true" ht="35.95" hidden="false" customHeight="false" outlineLevel="0" collapsed="false">
      <c r="A21" s="32" t="s">
        <v>57</v>
      </c>
      <c r="B21" s="33" t="s">
        <v>58</v>
      </c>
      <c r="C21" s="34" t="s">
        <v>59</v>
      </c>
      <c r="D21" s="35" t="n">
        <v>50</v>
      </c>
      <c r="E21" s="36" t="n">
        <v>54.93</v>
      </c>
      <c r="F21" s="36" t="n">
        <v>54.93</v>
      </c>
      <c r="G21" s="36"/>
      <c r="H21" s="36"/>
      <c r="I21" s="36" t="n">
        <f aca="false">D21+G21-H21</f>
        <v>50</v>
      </c>
      <c r="J21" s="67" t="n">
        <v>50</v>
      </c>
      <c r="K21" s="68" t="n">
        <f aca="false">J21*F21</f>
        <v>2746.5</v>
      </c>
      <c r="L21" s="69" t="n">
        <f aca="false">J21/I21</f>
        <v>1</v>
      </c>
      <c r="M21" s="35"/>
      <c r="N21" s="70" t="n">
        <f aca="false">TRUNC((M21*F21),2)</f>
        <v>0</v>
      </c>
      <c r="O21" s="69" t="n">
        <f aca="false">M21/I21</f>
        <v>0</v>
      </c>
      <c r="P21" s="71" t="n">
        <f aca="false">J21+M21</f>
        <v>50</v>
      </c>
      <c r="Q21" s="72" t="n">
        <f aca="false">K21+N21</f>
        <v>2746.5</v>
      </c>
      <c r="R21" s="73" t="n">
        <f aca="false">L21+O21</f>
        <v>1</v>
      </c>
      <c r="S21" s="1"/>
      <c r="T21" s="74"/>
      <c r="U21" s="75"/>
      <c r="V21" s="1"/>
      <c r="W21" s="1"/>
    </row>
    <row r="22" s="40" customFormat="true" ht="13.8" hidden="false" customHeight="false" outlineLevel="0" collapsed="false">
      <c r="A22" s="32" t="s">
        <v>60</v>
      </c>
      <c r="B22" s="33" t="s">
        <v>61</v>
      </c>
      <c r="C22" s="34" t="s">
        <v>50</v>
      </c>
      <c r="D22" s="35" t="n">
        <v>8</v>
      </c>
      <c r="E22" s="36" t="n">
        <v>372.15</v>
      </c>
      <c r="F22" s="36" t="n">
        <v>372.15</v>
      </c>
      <c r="G22" s="36"/>
      <c r="H22" s="36"/>
      <c r="I22" s="36" t="n">
        <f aca="false">D22+G22-H22</f>
        <v>8</v>
      </c>
      <c r="J22" s="67" t="n">
        <v>8</v>
      </c>
      <c r="K22" s="68" t="n">
        <f aca="false">J22*F22</f>
        <v>2977.2</v>
      </c>
      <c r="L22" s="69" t="n">
        <f aca="false">J22/I22</f>
        <v>1</v>
      </c>
      <c r="M22" s="35"/>
      <c r="N22" s="70" t="n">
        <f aca="false">TRUNC((M22*F22),2)</f>
        <v>0</v>
      </c>
      <c r="O22" s="69" t="n">
        <f aca="false">M22/I22</f>
        <v>0</v>
      </c>
      <c r="P22" s="71" t="n">
        <f aca="false">J22+M22</f>
        <v>8</v>
      </c>
      <c r="Q22" s="72" t="n">
        <f aca="false">K22+N22</f>
        <v>2977.2</v>
      </c>
      <c r="R22" s="73" t="n">
        <f aca="false">L22+O22</f>
        <v>1</v>
      </c>
      <c r="S22" s="1"/>
      <c r="T22" s="74"/>
      <c r="U22" s="75"/>
      <c r="V22" s="1"/>
      <c r="W22" s="1"/>
    </row>
    <row r="23" s="40" customFormat="true" ht="23.85" hidden="false" customHeight="false" outlineLevel="0" collapsed="false">
      <c r="A23" s="32" t="s">
        <v>62</v>
      </c>
      <c r="B23" s="33" t="s">
        <v>63</v>
      </c>
      <c r="C23" s="34" t="s">
        <v>59</v>
      </c>
      <c r="D23" s="35" t="n">
        <v>20</v>
      </c>
      <c r="E23" s="36" t="n">
        <v>441.42</v>
      </c>
      <c r="F23" s="36" t="n">
        <v>441.42</v>
      </c>
      <c r="G23" s="36"/>
      <c r="H23" s="36"/>
      <c r="I23" s="36" t="n">
        <f aca="false">D23+G23-H23</f>
        <v>20</v>
      </c>
      <c r="J23" s="67" t="n">
        <v>20</v>
      </c>
      <c r="K23" s="68" t="n">
        <f aca="false">J23*F23</f>
        <v>8828.4</v>
      </c>
      <c r="L23" s="69" t="n">
        <f aca="false">J23/I23</f>
        <v>1</v>
      </c>
      <c r="M23" s="35"/>
      <c r="N23" s="70" t="n">
        <f aca="false">TRUNC((M23*F23),2)</f>
        <v>0</v>
      </c>
      <c r="O23" s="69" t="n">
        <f aca="false">M23/I23</f>
        <v>0</v>
      </c>
      <c r="P23" s="71" t="n">
        <f aca="false">J23+M23</f>
        <v>20</v>
      </c>
      <c r="Q23" s="72" t="n">
        <f aca="false">K23+N23</f>
        <v>8828.4</v>
      </c>
      <c r="R23" s="73" t="n">
        <f aca="false">L23+O23</f>
        <v>1</v>
      </c>
      <c r="S23" s="1"/>
      <c r="T23" s="74"/>
      <c r="U23" s="75"/>
      <c r="V23" s="1"/>
      <c r="W23" s="1"/>
    </row>
    <row r="24" s="40" customFormat="true" ht="35.05" hidden="false" customHeight="false" outlineLevel="0" collapsed="false">
      <c r="A24" s="32" t="s">
        <v>64</v>
      </c>
      <c r="B24" s="33" t="s">
        <v>65</v>
      </c>
      <c r="C24" s="34" t="s">
        <v>59</v>
      </c>
      <c r="D24" s="35" t="n">
        <v>50</v>
      </c>
      <c r="E24" s="36" t="n">
        <v>793.13</v>
      </c>
      <c r="F24" s="36" t="n">
        <v>793.13</v>
      </c>
      <c r="G24" s="36"/>
      <c r="H24" s="36"/>
      <c r="I24" s="36" t="n">
        <f aca="false">D24+G24-H24</f>
        <v>50</v>
      </c>
      <c r="J24" s="67" t="n">
        <v>50</v>
      </c>
      <c r="K24" s="68" t="n">
        <f aca="false">J24*F24</f>
        <v>39656.5</v>
      </c>
      <c r="L24" s="69" t="n">
        <f aca="false">J24/I24</f>
        <v>1</v>
      </c>
      <c r="M24" s="35"/>
      <c r="N24" s="70" t="n">
        <f aca="false">TRUNC((M24*F24),2)</f>
        <v>0</v>
      </c>
      <c r="O24" s="69" t="n">
        <f aca="false">M24/I24</f>
        <v>0</v>
      </c>
      <c r="P24" s="71" t="n">
        <f aca="false">J24+M24</f>
        <v>50</v>
      </c>
      <c r="Q24" s="72" t="n">
        <f aca="false">K24+N24</f>
        <v>39656.5</v>
      </c>
      <c r="R24" s="73" t="n">
        <f aca="false">L24+O24</f>
        <v>1</v>
      </c>
      <c r="S24" s="1"/>
      <c r="T24" s="74"/>
      <c r="U24" s="75"/>
      <c r="V24" s="1"/>
      <c r="W24" s="1"/>
    </row>
    <row r="25" s="40" customFormat="true" ht="35.05" hidden="false" customHeight="false" outlineLevel="0" collapsed="false">
      <c r="A25" s="32" t="s">
        <v>66</v>
      </c>
      <c r="B25" s="33" t="s">
        <v>67</v>
      </c>
      <c r="C25" s="34" t="s">
        <v>59</v>
      </c>
      <c r="D25" s="35" t="n">
        <v>400</v>
      </c>
      <c r="E25" s="36" t="n">
        <v>22.73</v>
      </c>
      <c r="F25" s="36" t="n">
        <v>22.73</v>
      </c>
      <c r="G25" s="36"/>
      <c r="H25" s="36"/>
      <c r="I25" s="36" t="n">
        <f aca="false">D25+G25-H25</f>
        <v>400</v>
      </c>
      <c r="J25" s="67" t="n">
        <v>400</v>
      </c>
      <c r="K25" s="68" t="n">
        <f aca="false">J25*F25</f>
        <v>9092</v>
      </c>
      <c r="L25" s="69" t="n">
        <f aca="false">J25/I25</f>
        <v>1</v>
      </c>
      <c r="M25" s="35"/>
      <c r="N25" s="70" t="n">
        <f aca="false">TRUNC((M25*F25),2)</f>
        <v>0</v>
      </c>
      <c r="O25" s="69" t="n">
        <f aca="false">M25/I25</f>
        <v>0</v>
      </c>
      <c r="P25" s="71" t="n">
        <f aca="false">J25+M25</f>
        <v>400</v>
      </c>
      <c r="Q25" s="72" t="n">
        <f aca="false">K25+N25</f>
        <v>9092</v>
      </c>
      <c r="R25" s="73" t="n">
        <f aca="false">L25+O25</f>
        <v>1</v>
      </c>
      <c r="S25" s="1"/>
      <c r="T25" s="74"/>
      <c r="U25" s="75"/>
      <c r="V25" s="1"/>
      <c r="W25" s="1"/>
    </row>
    <row r="26" s="40" customFormat="true" ht="15" hidden="false" customHeight="false" outlineLevel="0" collapsed="false">
      <c r="A26" s="55" t="s">
        <v>68</v>
      </c>
      <c r="B26" s="56" t="s">
        <v>69</v>
      </c>
      <c r="C26" s="57"/>
      <c r="D26" s="58"/>
      <c r="E26" s="59"/>
      <c r="F26" s="59"/>
      <c r="G26" s="59"/>
      <c r="H26" s="59"/>
      <c r="I26" s="59"/>
      <c r="J26" s="60"/>
      <c r="K26" s="61"/>
      <c r="L26" s="62"/>
      <c r="M26" s="63"/>
      <c r="N26" s="61"/>
      <c r="O26" s="62"/>
      <c r="P26" s="64"/>
      <c r="Q26" s="77"/>
      <c r="R26" s="78"/>
      <c r="S26" s="1"/>
      <c r="T26" s="74"/>
      <c r="U26" s="75"/>
      <c r="V26" s="1"/>
      <c r="W26" s="1"/>
    </row>
    <row r="27" s="40" customFormat="true" ht="13.8" hidden="false" customHeight="false" outlineLevel="0" collapsed="false">
      <c r="A27" s="32" t="s">
        <v>70</v>
      </c>
      <c r="B27" s="33" t="s">
        <v>71</v>
      </c>
      <c r="C27" s="34" t="s">
        <v>50</v>
      </c>
      <c r="D27" s="35" t="n">
        <v>78.65</v>
      </c>
      <c r="E27" s="36" t="n">
        <v>56.35</v>
      </c>
      <c r="F27" s="36" t="n">
        <v>59.05</v>
      </c>
      <c r="G27" s="36"/>
      <c r="H27" s="36"/>
      <c r="I27" s="36" t="n">
        <f aca="false">D27+G27-H27</f>
        <v>78.65</v>
      </c>
      <c r="J27" s="67" t="n">
        <v>78.6499576629975</v>
      </c>
      <c r="K27" s="68" t="n">
        <f aca="false">J27*F27</f>
        <v>4644.28</v>
      </c>
      <c r="L27" s="69" t="n">
        <f aca="false">J27/I27</f>
        <v>0.999999461703719</v>
      </c>
      <c r="M27" s="35"/>
      <c r="N27" s="70" t="n">
        <f aca="false">TRUNC((M27*F27),2)</f>
        <v>0</v>
      </c>
      <c r="O27" s="69" t="n">
        <f aca="false">M27/I27</f>
        <v>0</v>
      </c>
      <c r="P27" s="71" t="n">
        <f aca="false">J27+M27</f>
        <v>78.6499576629975</v>
      </c>
      <c r="Q27" s="72" t="n">
        <f aca="false">K27+N27</f>
        <v>4644.28</v>
      </c>
      <c r="R27" s="73" t="n">
        <f aca="false">L27+O27</f>
        <v>0.999999461703719</v>
      </c>
      <c r="S27" s="1"/>
      <c r="T27" s="74"/>
      <c r="U27" s="75"/>
      <c r="V27" s="1"/>
      <c r="W27" s="1"/>
    </row>
    <row r="28" s="40" customFormat="true" ht="13.8" hidden="false" customHeight="false" outlineLevel="0" collapsed="false">
      <c r="A28" s="32" t="s">
        <v>72</v>
      </c>
      <c r="B28" s="33" t="s">
        <v>73</v>
      </c>
      <c r="C28" s="34" t="s">
        <v>74</v>
      </c>
      <c r="D28" s="35" t="n">
        <v>400</v>
      </c>
      <c r="E28" s="36" t="n">
        <v>3.29</v>
      </c>
      <c r="F28" s="36" t="n">
        <v>3.8</v>
      </c>
      <c r="G28" s="36"/>
      <c r="H28" s="36"/>
      <c r="I28" s="36" t="n">
        <f aca="false">D28+G28-H28</f>
        <v>400</v>
      </c>
      <c r="J28" s="67" t="n">
        <v>400</v>
      </c>
      <c r="K28" s="68" t="n">
        <f aca="false">J28*F28</f>
        <v>1520</v>
      </c>
      <c r="L28" s="69" t="n">
        <f aca="false">J28/I28</f>
        <v>1</v>
      </c>
      <c r="M28" s="35"/>
      <c r="N28" s="70" t="n">
        <f aca="false">TRUNC((M28*F28),2)</f>
        <v>0</v>
      </c>
      <c r="O28" s="69" t="n">
        <f aca="false">M28/I28</f>
        <v>0</v>
      </c>
      <c r="P28" s="71" t="n">
        <f aca="false">J28+M28</f>
        <v>400</v>
      </c>
      <c r="Q28" s="72" t="n">
        <f aca="false">K28+N28</f>
        <v>1520</v>
      </c>
      <c r="R28" s="73" t="n">
        <f aca="false">L28+O28</f>
        <v>1</v>
      </c>
      <c r="S28" s="1"/>
      <c r="T28" s="74"/>
      <c r="U28" s="75"/>
      <c r="V28" s="1"/>
      <c r="W28" s="1"/>
    </row>
    <row r="29" s="40" customFormat="true" ht="13.8" hidden="false" customHeight="false" outlineLevel="0" collapsed="false">
      <c r="A29" s="47" t="n">
        <v>2</v>
      </c>
      <c r="B29" s="48" t="s">
        <v>75</v>
      </c>
      <c r="C29" s="49"/>
      <c r="D29" s="50"/>
      <c r="E29" s="51"/>
      <c r="F29" s="51"/>
      <c r="G29" s="51"/>
      <c r="H29" s="51"/>
      <c r="I29" s="51"/>
      <c r="J29" s="52"/>
      <c r="K29" s="53"/>
      <c r="L29" s="54"/>
      <c r="M29" s="50"/>
      <c r="N29" s="53"/>
      <c r="O29" s="54"/>
      <c r="P29" s="53"/>
      <c r="Q29" s="79"/>
      <c r="R29" s="54"/>
      <c r="S29" s="1"/>
      <c r="T29" s="74"/>
      <c r="U29" s="75"/>
      <c r="V29" s="1"/>
      <c r="W29" s="1"/>
    </row>
    <row r="30" s="40" customFormat="true" ht="15" hidden="false" customHeight="false" outlineLevel="0" collapsed="false">
      <c r="A30" s="55" t="s">
        <v>76</v>
      </c>
      <c r="B30" s="80" t="s">
        <v>77</v>
      </c>
      <c r="C30" s="57"/>
      <c r="D30" s="58"/>
      <c r="E30" s="59"/>
      <c r="F30" s="59"/>
      <c r="G30" s="59"/>
      <c r="H30" s="59"/>
      <c r="I30" s="59"/>
      <c r="J30" s="60"/>
      <c r="K30" s="61"/>
      <c r="L30" s="62"/>
      <c r="M30" s="63"/>
      <c r="N30" s="61"/>
      <c r="O30" s="62"/>
      <c r="P30" s="64"/>
      <c r="Q30" s="65"/>
      <c r="R30" s="78"/>
      <c r="S30" s="1"/>
      <c r="T30" s="74"/>
      <c r="U30" s="75"/>
      <c r="V30" s="1"/>
      <c r="W30" s="1"/>
    </row>
    <row r="31" s="40" customFormat="true" ht="23.85" hidden="false" customHeight="false" outlineLevel="0" collapsed="false">
      <c r="A31" s="32" t="s">
        <v>78</v>
      </c>
      <c r="B31" s="33" t="s">
        <v>79</v>
      </c>
      <c r="C31" s="34" t="s">
        <v>50</v>
      </c>
      <c r="D31" s="35" t="n">
        <v>5456</v>
      </c>
      <c r="E31" s="36" t="n">
        <v>0.6</v>
      </c>
      <c r="F31" s="36" t="n">
        <v>0.7</v>
      </c>
      <c r="G31" s="36"/>
      <c r="H31" s="36"/>
      <c r="I31" s="36" t="n">
        <f aca="false">D31+G31-H31</f>
        <v>5456</v>
      </c>
      <c r="J31" s="67" t="n">
        <v>5456</v>
      </c>
      <c r="K31" s="68" t="n">
        <f aca="false">J31*F31</f>
        <v>3819.2</v>
      </c>
      <c r="L31" s="69" t="n">
        <f aca="false">J31/I31</f>
        <v>1</v>
      </c>
      <c r="M31" s="35"/>
      <c r="N31" s="70" t="n">
        <f aca="false">TRUNC((M31*F31),2)</f>
        <v>0</v>
      </c>
      <c r="O31" s="69" t="n">
        <f aca="false">M31/I31</f>
        <v>0</v>
      </c>
      <c r="P31" s="71" t="n">
        <f aca="false">J31+M31</f>
        <v>5456</v>
      </c>
      <c r="Q31" s="72" t="n">
        <f aca="false">K31+N31</f>
        <v>3819.2</v>
      </c>
      <c r="R31" s="73" t="n">
        <f aca="false">L31+O31</f>
        <v>1</v>
      </c>
      <c r="S31" s="1"/>
      <c r="T31" s="74"/>
      <c r="U31" s="75"/>
      <c r="V31" s="1"/>
      <c r="W31" s="1"/>
    </row>
    <row r="32" s="40" customFormat="true" ht="15" hidden="false" customHeight="false" outlineLevel="0" collapsed="false">
      <c r="A32" s="55" t="s">
        <v>80</v>
      </c>
      <c r="B32" s="80" t="s">
        <v>81</v>
      </c>
      <c r="C32" s="57"/>
      <c r="D32" s="58"/>
      <c r="E32" s="59"/>
      <c r="F32" s="59"/>
      <c r="G32" s="59"/>
      <c r="H32" s="59"/>
      <c r="I32" s="59"/>
      <c r="J32" s="60"/>
      <c r="K32" s="61"/>
      <c r="L32" s="62"/>
      <c r="M32" s="63"/>
      <c r="N32" s="61"/>
      <c r="O32" s="62"/>
      <c r="P32" s="64"/>
      <c r="Q32" s="65"/>
      <c r="R32" s="78"/>
      <c r="S32" s="1"/>
      <c r="T32" s="74"/>
      <c r="U32" s="75"/>
      <c r="V32" s="1"/>
      <c r="W32" s="1"/>
    </row>
    <row r="33" s="40" customFormat="true" ht="23.85" hidden="false" customHeight="false" outlineLevel="0" collapsed="false">
      <c r="A33" s="32" t="s">
        <v>82</v>
      </c>
      <c r="B33" s="33" t="s">
        <v>79</v>
      </c>
      <c r="C33" s="34" t="s">
        <v>50</v>
      </c>
      <c r="D33" s="35" t="n">
        <v>100405</v>
      </c>
      <c r="E33" s="36" t="n">
        <v>0.6</v>
      </c>
      <c r="F33" s="36" t="n">
        <v>0.7</v>
      </c>
      <c r="G33" s="36"/>
      <c r="H33" s="36"/>
      <c r="I33" s="36" t="n">
        <f aca="false">D33+G33-H33</f>
        <v>100405</v>
      </c>
      <c r="J33" s="67" t="n">
        <v>99618.2635714286</v>
      </c>
      <c r="K33" s="68" t="n">
        <f aca="false">J33*F33</f>
        <v>69732.7845</v>
      </c>
      <c r="L33" s="69" t="n">
        <f aca="false">J33/I33</f>
        <v>0.992164370015722</v>
      </c>
      <c r="M33" s="35"/>
      <c r="N33" s="70" t="n">
        <f aca="false">TRUNC((M33*F33),2)</f>
        <v>0</v>
      </c>
      <c r="O33" s="69" t="n">
        <f aca="false">M33/I33</f>
        <v>0</v>
      </c>
      <c r="P33" s="71" t="n">
        <f aca="false">J33+M33</f>
        <v>99618.2635714286</v>
      </c>
      <c r="Q33" s="72" t="n">
        <f aca="false">K33+N33</f>
        <v>69732.7845</v>
      </c>
      <c r="R33" s="73" t="n">
        <f aca="false">L33+O33</f>
        <v>0.992164370015722</v>
      </c>
      <c r="S33" s="1"/>
      <c r="T33" s="74"/>
      <c r="U33" s="75"/>
      <c r="V33" s="81"/>
      <c r="W33" s="1"/>
      <c r="Y33" s="82"/>
    </row>
    <row r="34" s="40" customFormat="true" ht="13.8" hidden="false" customHeight="false" outlineLevel="0" collapsed="false">
      <c r="A34" s="32" t="s">
        <v>83</v>
      </c>
      <c r="B34" s="33" t="s">
        <v>84</v>
      </c>
      <c r="C34" s="34" t="s">
        <v>85</v>
      </c>
      <c r="D34" s="35" t="n">
        <v>299393.55</v>
      </c>
      <c r="E34" s="36" t="n">
        <v>3.4</v>
      </c>
      <c r="F34" s="36" t="n">
        <v>3.99</v>
      </c>
      <c r="G34" s="36" t="n">
        <v>111034.85</v>
      </c>
      <c r="H34" s="36"/>
      <c r="I34" s="36" t="n">
        <f aca="false">D34+G34-H34</f>
        <v>410428.4</v>
      </c>
      <c r="J34" s="67" t="n">
        <v>289457.311184211</v>
      </c>
      <c r="K34" s="68" t="n">
        <f aca="false">J34*F34</f>
        <v>1154934.671625</v>
      </c>
      <c r="L34" s="69" t="n">
        <f aca="false">J34/I34</f>
        <v>0.705256534840696</v>
      </c>
      <c r="M34" s="35" t="n">
        <v>10500</v>
      </c>
      <c r="N34" s="70" t="n">
        <f aca="false">TRUNC((M34*F34),2)</f>
        <v>41895</v>
      </c>
      <c r="O34" s="69" t="n">
        <f aca="false">M34/I34</f>
        <v>0.0255830249563627</v>
      </c>
      <c r="P34" s="71" t="n">
        <f aca="false">J34+M34</f>
        <v>299957.311184211</v>
      </c>
      <c r="Q34" s="72" t="n">
        <f aca="false">K34+N34</f>
        <v>1196829.671625</v>
      </c>
      <c r="R34" s="73" t="n">
        <f aca="false">L34+O34</f>
        <v>0.730839559797059</v>
      </c>
      <c r="S34" s="1"/>
      <c r="T34" s="74"/>
      <c r="U34" s="1"/>
      <c r="V34" s="83"/>
      <c r="W34" s="1"/>
      <c r="Y34" s="84"/>
    </row>
    <row r="35" s="40" customFormat="true" ht="47.45" hidden="false" customHeight="false" outlineLevel="0" collapsed="false">
      <c r="A35" s="32" t="s">
        <v>86</v>
      </c>
      <c r="B35" s="33" t="s">
        <v>87</v>
      </c>
      <c r="C35" s="34" t="s">
        <v>88</v>
      </c>
      <c r="D35" s="35" t="n">
        <v>419150.97</v>
      </c>
      <c r="E35" s="36" t="n">
        <v>4.45</v>
      </c>
      <c r="F35" s="36" t="n">
        <v>5.22</v>
      </c>
      <c r="G35" s="36" t="n">
        <v>155448.79</v>
      </c>
      <c r="H35" s="36"/>
      <c r="I35" s="36" t="n">
        <f aca="false">D35+G35-H35</f>
        <v>574599.76</v>
      </c>
      <c r="J35" s="67" t="n">
        <v>405240.229888851</v>
      </c>
      <c r="K35" s="68" t="n">
        <f aca="false">J35*F35</f>
        <v>2115354.0000198</v>
      </c>
      <c r="L35" s="69" t="n">
        <f aca="false">J35/I35</f>
        <v>0.705256524800586</v>
      </c>
      <c r="M35" s="35" t="n">
        <v>14700</v>
      </c>
      <c r="N35" s="70" t="n">
        <f aca="false">TRUNC((M35*F35),2)</f>
        <v>76734</v>
      </c>
      <c r="O35" s="69" t="n">
        <f aca="false">M35/I35</f>
        <v>0.0255830249563627</v>
      </c>
      <c r="P35" s="71" t="n">
        <f aca="false">J35+M35</f>
        <v>419940.229888851</v>
      </c>
      <c r="Q35" s="72" t="n">
        <f aca="false">K35+N35</f>
        <v>2192088.0000198</v>
      </c>
      <c r="R35" s="73" t="n">
        <f aca="false">L35+O35</f>
        <v>0.730839549756949</v>
      </c>
      <c r="S35" s="1"/>
      <c r="T35" s="74"/>
      <c r="U35" s="1"/>
      <c r="V35" s="85"/>
      <c r="W35" s="1"/>
      <c r="X35" s="86"/>
    </row>
    <row r="36" s="40" customFormat="true" ht="13.8" hidden="false" customHeight="false" outlineLevel="0" collapsed="false">
      <c r="A36" s="47" t="n">
        <v>3</v>
      </c>
      <c r="B36" s="48" t="s">
        <v>89</v>
      </c>
      <c r="C36" s="49"/>
      <c r="D36" s="50"/>
      <c r="E36" s="51"/>
      <c r="F36" s="51"/>
      <c r="G36" s="51"/>
      <c r="H36" s="51"/>
      <c r="I36" s="51"/>
      <c r="J36" s="52"/>
      <c r="K36" s="53"/>
      <c r="L36" s="54"/>
      <c r="M36" s="50"/>
      <c r="N36" s="53"/>
      <c r="O36" s="54"/>
      <c r="P36" s="53"/>
      <c r="Q36" s="53"/>
      <c r="R36" s="54"/>
      <c r="S36" s="1"/>
      <c r="T36" s="74"/>
      <c r="U36" s="75"/>
      <c r="V36" s="1"/>
      <c r="W36" s="1"/>
    </row>
    <row r="37" s="40" customFormat="true" ht="15" hidden="false" customHeight="false" outlineLevel="0" collapsed="false">
      <c r="A37" s="55" t="s">
        <v>90</v>
      </c>
      <c r="B37" s="56" t="s">
        <v>91</v>
      </c>
      <c r="C37" s="57"/>
      <c r="D37" s="58"/>
      <c r="E37" s="59"/>
      <c r="F37" s="59"/>
      <c r="G37" s="59"/>
      <c r="H37" s="59"/>
      <c r="I37" s="59"/>
      <c r="J37" s="60"/>
      <c r="K37" s="61"/>
      <c r="L37" s="62"/>
      <c r="M37" s="63"/>
      <c r="N37" s="61"/>
      <c r="O37" s="62"/>
      <c r="P37" s="64"/>
      <c r="Q37" s="64"/>
      <c r="R37" s="78"/>
      <c r="S37" s="1"/>
      <c r="T37" s="74"/>
      <c r="U37" s="75"/>
      <c r="V37" s="1"/>
      <c r="W37" s="1"/>
    </row>
    <row r="38" s="40" customFormat="true" ht="23.85" hidden="false" customHeight="false" outlineLevel="0" collapsed="false">
      <c r="A38" s="32" t="s">
        <v>92</v>
      </c>
      <c r="B38" s="33" t="s">
        <v>93</v>
      </c>
      <c r="C38" s="34" t="s">
        <v>85</v>
      </c>
      <c r="D38" s="35" t="n">
        <v>1710</v>
      </c>
      <c r="E38" s="36" t="n">
        <v>4.03</v>
      </c>
      <c r="F38" s="36" t="n">
        <v>4.72</v>
      </c>
      <c r="G38" s="36"/>
      <c r="H38" s="36"/>
      <c r="I38" s="36" t="n">
        <f aca="false">D38+G38-H38</f>
        <v>1710</v>
      </c>
      <c r="J38" s="67" t="n">
        <v>1710</v>
      </c>
      <c r="K38" s="68" t="n">
        <f aca="false">J38*F38</f>
        <v>8071.2</v>
      </c>
      <c r="L38" s="69" t="n">
        <f aca="false">J38/I38</f>
        <v>1</v>
      </c>
      <c r="M38" s="35"/>
      <c r="N38" s="70" t="n">
        <f aca="false">TRUNC((M38*F38),2)</f>
        <v>0</v>
      </c>
      <c r="O38" s="69" t="n">
        <f aca="false">M38/I38</f>
        <v>0</v>
      </c>
      <c r="P38" s="71" t="n">
        <f aca="false">J38+M38</f>
        <v>1710</v>
      </c>
      <c r="Q38" s="72" t="n">
        <f aca="false">K38+N38</f>
        <v>8071.2</v>
      </c>
      <c r="R38" s="73" t="n">
        <f aca="false">L38+O38</f>
        <v>1</v>
      </c>
      <c r="S38" s="1"/>
      <c r="T38" s="74"/>
      <c r="U38" s="75"/>
      <c r="V38" s="1"/>
      <c r="W38" s="1"/>
    </row>
    <row r="39" s="40" customFormat="true" ht="47.45" hidden="false" customHeight="false" outlineLevel="0" collapsed="false">
      <c r="A39" s="32" t="s">
        <v>94</v>
      </c>
      <c r="B39" s="33" t="s">
        <v>95</v>
      </c>
      <c r="C39" s="34" t="s">
        <v>88</v>
      </c>
      <c r="D39" s="35" t="n">
        <v>2394</v>
      </c>
      <c r="E39" s="36" t="n">
        <v>5.91</v>
      </c>
      <c r="F39" s="36" t="n">
        <v>6.93</v>
      </c>
      <c r="G39" s="36"/>
      <c r="H39" s="36"/>
      <c r="I39" s="36" t="n">
        <f aca="false">D39+G39-H39</f>
        <v>2394</v>
      </c>
      <c r="J39" s="67" t="n">
        <v>2394</v>
      </c>
      <c r="K39" s="68" t="n">
        <f aca="false">J39*F39</f>
        <v>16590.42</v>
      </c>
      <c r="L39" s="69" t="n">
        <f aca="false">J39/I39</f>
        <v>1</v>
      </c>
      <c r="M39" s="35"/>
      <c r="N39" s="70" t="n">
        <f aca="false">TRUNC((M39*F39),2)</f>
        <v>0</v>
      </c>
      <c r="O39" s="69" t="n">
        <f aca="false">M39/I39</f>
        <v>0</v>
      </c>
      <c r="P39" s="71" t="n">
        <f aca="false">J39+M39</f>
        <v>2394</v>
      </c>
      <c r="Q39" s="72" t="n">
        <f aca="false">K39+N39</f>
        <v>16590.42</v>
      </c>
      <c r="R39" s="73" t="n">
        <f aca="false">L39+O39</f>
        <v>1</v>
      </c>
      <c r="S39" s="1"/>
      <c r="T39" s="74"/>
      <c r="U39" s="75"/>
      <c r="V39" s="1"/>
      <c r="W39" s="1"/>
    </row>
    <row r="40" s="40" customFormat="true" ht="23.85" hidden="false" customHeight="false" outlineLevel="0" collapsed="false">
      <c r="A40" s="32" t="s">
        <v>96</v>
      </c>
      <c r="B40" s="33" t="s">
        <v>97</v>
      </c>
      <c r="C40" s="34" t="s">
        <v>85</v>
      </c>
      <c r="D40" s="35" t="n">
        <v>2394</v>
      </c>
      <c r="E40" s="36" t="n">
        <v>3.17</v>
      </c>
      <c r="F40" s="36" t="n">
        <v>3.72</v>
      </c>
      <c r="G40" s="36"/>
      <c r="H40" s="36"/>
      <c r="I40" s="36" t="n">
        <f aca="false">D40+G40-H40</f>
        <v>2394</v>
      </c>
      <c r="J40" s="67" t="n">
        <v>2394</v>
      </c>
      <c r="K40" s="68" t="n">
        <f aca="false">J40*F40</f>
        <v>8905.68</v>
      </c>
      <c r="L40" s="69" t="n">
        <f aca="false">J40/I40</f>
        <v>1</v>
      </c>
      <c r="M40" s="35"/>
      <c r="N40" s="70" t="n">
        <f aca="false">TRUNC((M40*F40),2)</f>
        <v>0</v>
      </c>
      <c r="O40" s="69" t="n">
        <f aca="false">M40/I40</f>
        <v>0</v>
      </c>
      <c r="P40" s="71" t="n">
        <f aca="false">J40+M40</f>
        <v>2394</v>
      </c>
      <c r="Q40" s="72" t="n">
        <f aca="false">K40+N40</f>
        <v>8905.68</v>
      </c>
      <c r="R40" s="73" t="n">
        <f aca="false">L40+O40</f>
        <v>1</v>
      </c>
      <c r="S40" s="1"/>
      <c r="T40" s="74"/>
      <c r="U40" s="75"/>
      <c r="V40" s="1"/>
      <c r="W40" s="1"/>
    </row>
    <row r="41" s="88" customFormat="true" ht="13.8" hidden="false" customHeight="false" outlineLevel="0" collapsed="false">
      <c r="A41" s="32" t="s">
        <v>98</v>
      </c>
      <c r="B41" s="33" t="s">
        <v>99</v>
      </c>
      <c r="C41" s="34" t="s">
        <v>85</v>
      </c>
      <c r="D41" s="35" t="n">
        <v>80.61</v>
      </c>
      <c r="E41" s="36" t="n">
        <v>208.25</v>
      </c>
      <c r="F41" s="36" t="n">
        <v>228.444237687632</v>
      </c>
      <c r="G41" s="36"/>
      <c r="H41" s="36"/>
      <c r="I41" s="36" t="n">
        <f aca="false">D41+G41-H41</f>
        <v>80.61</v>
      </c>
      <c r="J41" s="67" t="n">
        <v>39.9999583815053</v>
      </c>
      <c r="K41" s="68" t="n">
        <f aca="false">J41*F41</f>
        <v>9137.75999999999</v>
      </c>
      <c r="L41" s="69" t="n">
        <f aca="false">J41/I41</f>
        <v>0.496215834034305</v>
      </c>
      <c r="M41" s="35"/>
      <c r="N41" s="70" t="n">
        <f aca="false">TRUNC((M41*F41),2)</f>
        <v>0</v>
      </c>
      <c r="O41" s="69" t="n">
        <f aca="false">M41/I41</f>
        <v>0</v>
      </c>
      <c r="P41" s="71" t="n">
        <f aca="false">J41+M41</f>
        <v>39.9999583815053</v>
      </c>
      <c r="Q41" s="72" t="n">
        <f aca="false">K41+N41</f>
        <v>9137.75999999999</v>
      </c>
      <c r="R41" s="73" t="n">
        <f aca="false">L41+O41</f>
        <v>0.496215834034305</v>
      </c>
      <c r="S41" s="1"/>
      <c r="T41" s="74"/>
      <c r="U41" s="1"/>
      <c r="V41" s="87"/>
      <c r="W41" s="1"/>
    </row>
    <row r="42" s="40" customFormat="true" ht="13.8" hidden="false" customHeight="false" outlineLevel="0" collapsed="false">
      <c r="A42" s="32" t="s">
        <v>100</v>
      </c>
      <c r="B42" s="33" t="s">
        <v>101</v>
      </c>
      <c r="C42" s="34" t="s">
        <v>85</v>
      </c>
      <c r="D42" s="35" t="n">
        <v>120.91</v>
      </c>
      <c r="E42" s="36" t="n">
        <v>7.47</v>
      </c>
      <c r="F42" s="36" t="n">
        <v>8.770076917</v>
      </c>
      <c r="G42" s="36"/>
      <c r="H42" s="36"/>
      <c r="I42" s="36" t="n">
        <f aca="false">D42+G42-H42</f>
        <v>120.91</v>
      </c>
      <c r="J42" s="67" t="n">
        <v>59.9994737765651</v>
      </c>
      <c r="K42" s="68" t="n">
        <f aca="false">J42*F42</f>
        <v>526.2</v>
      </c>
      <c r="L42" s="69" t="n">
        <f aca="false">J42/I42</f>
        <v>0.496232518208296</v>
      </c>
      <c r="M42" s="35"/>
      <c r="N42" s="70" t="n">
        <f aca="false">TRUNC((M42*F42),2)</f>
        <v>0</v>
      </c>
      <c r="O42" s="69" t="n">
        <f aca="false">M42/I42</f>
        <v>0</v>
      </c>
      <c r="P42" s="71" t="n">
        <f aca="false">J42+M42</f>
        <v>59.9994737765651</v>
      </c>
      <c r="Q42" s="72" t="n">
        <f aca="false">K42+N42</f>
        <v>526.2</v>
      </c>
      <c r="R42" s="73" t="n">
        <f aca="false">L42+O42</f>
        <v>0.496232518208296</v>
      </c>
      <c r="S42" s="1"/>
      <c r="T42" s="74"/>
      <c r="U42" s="1"/>
      <c r="V42" s="1"/>
      <c r="W42" s="1"/>
    </row>
    <row r="43" s="40" customFormat="true" ht="47.45" hidden="false" customHeight="false" outlineLevel="0" collapsed="false">
      <c r="A43" s="32" t="s">
        <v>102</v>
      </c>
      <c r="B43" s="33" t="s">
        <v>103</v>
      </c>
      <c r="C43" s="34" t="s">
        <v>88</v>
      </c>
      <c r="D43" s="35" t="n">
        <v>128.97</v>
      </c>
      <c r="E43" s="36" t="n">
        <v>5.91</v>
      </c>
      <c r="F43" s="36" t="n">
        <v>6.930138792</v>
      </c>
      <c r="G43" s="36"/>
      <c r="H43" s="36"/>
      <c r="I43" s="36" t="n">
        <f aca="false">D43+G43-H43</f>
        <v>128.97</v>
      </c>
      <c r="J43" s="67" t="n">
        <v>63.9987182525103</v>
      </c>
      <c r="K43" s="68" t="n">
        <f aca="false">J43*F43</f>
        <v>443.52</v>
      </c>
      <c r="L43" s="69" t="n">
        <f aca="false">J43/I43</f>
        <v>0.496229497189349</v>
      </c>
      <c r="M43" s="35"/>
      <c r="N43" s="70" t="n">
        <f aca="false">TRUNC((M43*F43),2)</f>
        <v>0</v>
      </c>
      <c r="O43" s="69" t="n">
        <f aca="false">M43/I43</f>
        <v>0</v>
      </c>
      <c r="P43" s="71" t="n">
        <f aca="false">J43+M43</f>
        <v>63.9987182525103</v>
      </c>
      <c r="Q43" s="72" t="n">
        <f aca="false">K43+N43</f>
        <v>443.52</v>
      </c>
      <c r="R43" s="73" t="n">
        <f aca="false">L43+O43</f>
        <v>0.496229497189349</v>
      </c>
      <c r="S43" s="1"/>
      <c r="T43" s="74"/>
      <c r="U43" s="1"/>
      <c r="V43" s="1"/>
      <c r="W43" s="1"/>
    </row>
    <row r="44" s="40" customFormat="true" ht="23.85" hidden="false" customHeight="false" outlineLevel="0" collapsed="false">
      <c r="A44" s="32" t="s">
        <v>104</v>
      </c>
      <c r="B44" s="33" t="s">
        <v>105</v>
      </c>
      <c r="C44" s="34" t="s">
        <v>85</v>
      </c>
      <c r="D44" s="35" t="n">
        <v>120.91</v>
      </c>
      <c r="E44" s="36" t="n">
        <v>3.17</v>
      </c>
      <c r="F44" s="36" t="n">
        <v>3.720039699</v>
      </c>
      <c r="G44" s="36"/>
      <c r="H44" s="36"/>
      <c r="I44" s="36" t="n">
        <f aca="false">D44+G44-H44</f>
        <v>120.91</v>
      </c>
      <c r="J44" s="67" t="n">
        <v>59.9993597003815</v>
      </c>
      <c r="K44" s="68" t="n">
        <f aca="false">J44*F44</f>
        <v>223.2</v>
      </c>
      <c r="L44" s="69" t="n">
        <f aca="false">J44/I44</f>
        <v>0.496231574728157</v>
      </c>
      <c r="M44" s="89"/>
      <c r="N44" s="70" t="n">
        <f aca="false">TRUNC((M44*F44),2)</f>
        <v>0</v>
      </c>
      <c r="O44" s="69" t="n">
        <f aca="false">M44/I44</f>
        <v>0</v>
      </c>
      <c r="P44" s="71" t="n">
        <f aca="false">J44+M44</f>
        <v>59.9993597003815</v>
      </c>
      <c r="Q44" s="72" t="n">
        <f aca="false">K44+N44</f>
        <v>223.2</v>
      </c>
      <c r="R44" s="73" t="n">
        <f aca="false">L44+O44</f>
        <v>0.496231574728157</v>
      </c>
      <c r="S44" s="1"/>
      <c r="T44" s="74"/>
      <c r="U44" s="1"/>
      <c r="V44" s="1"/>
      <c r="W44" s="1"/>
    </row>
    <row r="45" s="40" customFormat="true" ht="15" hidden="false" customHeight="false" outlineLevel="0" collapsed="false">
      <c r="A45" s="55" t="s">
        <v>106</v>
      </c>
      <c r="B45" s="56" t="s">
        <v>107</v>
      </c>
      <c r="C45" s="57"/>
      <c r="D45" s="58"/>
      <c r="E45" s="59"/>
      <c r="F45" s="59"/>
      <c r="G45" s="59"/>
      <c r="H45" s="59"/>
      <c r="I45" s="59"/>
      <c r="J45" s="60"/>
      <c r="K45" s="61"/>
      <c r="L45" s="62"/>
      <c r="M45" s="63"/>
      <c r="N45" s="61"/>
      <c r="O45" s="62"/>
      <c r="P45" s="64"/>
      <c r="Q45" s="61"/>
      <c r="R45" s="78"/>
      <c r="S45" s="1"/>
      <c r="T45" s="74"/>
      <c r="U45" s="75"/>
      <c r="V45" s="1"/>
      <c r="W45" s="1"/>
    </row>
    <row r="46" s="40" customFormat="true" ht="23.85" hidden="false" customHeight="false" outlineLevel="0" collapsed="false">
      <c r="A46" s="32" t="s">
        <v>108</v>
      </c>
      <c r="B46" s="33" t="s">
        <v>109</v>
      </c>
      <c r="C46" s="34" t="s">
        <v>85</v>
      </c>
      <c r="D46" s="35" t="n">
        <v>3750</v>
      </c>
      <c r="E46" s="36" t="n">
        <v>4.03</v>
      </c>
      <c r="F46" s="36" t="n">
        <v>4.72</v>
      </c>
      <c r="G46" s="36"/>
      <c r="H46" s="36"/>
      <c r="I46" s="36" t="n">
        <f aca="false">D46+G46-H46</f>
        <v>3750</v>
      </c>
      <c r="J46" s="67" t="n">
        <v>1450</v>
      </c>
      <c r="K46" s="68" t="n">
        <f aca="false">J46*F46</f>
        <v>6844</v>
      </c>
      <c r="L46" s="69" t="n">
        <f aca="false">J46/I46</f>
        <v>0.386666666666667</v>
      </c>
      <c r="M46" s="90" t="n">
        <v>1200</v>
      </c>
      <c r="N46" s="70" t="n">
        <f aca="false">TRUNC((M46*F46),2)</f>
        <v>5664</v>
      </c>
      <c r="O46" s="69" t="n">
        <f aca="false">M46/I46</f>
        <v>0.32</v>
      </c>
      <c r="P46" s="71" t="n">
        <f aca="false">J46+M46</f>
        <v>2650</v>
      </c>
      <c r="Q46" s="72" t="n">
        <f aca="false">K46+N46</f>
        <v>12508</v>
      </c>
      <c r="R46" s="73" t="n">
        <f aca="false">L46+O46</f>
        <v>0.706666666666667</v>
      </c>
      <c r="S46" s="1"/>
      <c r="T46" s="74"/>
      <c r="U46" s="75"/>
      <c r="V46" s="1"/>
      <c r="W46" s="1"/>
    </row>
    <row r="47" s="40" customFormat="true" ht="47.45" hidden="false" customHeight="false" outlineLevel="0" collapsed="false">
      <c r="A47" s="32" t="s">
        <v>110</v>
      </c>
      <c r="B47" s="33" t="s">
        <v>111</v>
      </c>
      <c r="C47" s="34" t="s">
        <v>88</v>
      </c>
      <c r="D47" s="35" t="n">
        <v>5250</v>
      </c>
      <c r="E47" s="36" t="n">
        <v>3.44</v>
      </c>
      <c r="F47" s="36" t="n">
        <v>4.03</v>
      </c>
      <c r="G47" s="36"/>
      <c r="H47" s="36"/>
      <c r="I47" s="36" t="n">
        <f aca="false">D47+G47-H47</f>
        <v>5250</v>
      </c>
      <c r="J47" s="67" t="n">
        <v>2030</v>
      </c>
      <c r="K47" s="68" t="n">
        <f aca="false">J47*F47</f>
        <v>8180.9</v>
      </c>
      <c r="L47" s="69" t="n">
        <f aca="false">J47/I47</f>
        <v>0.386666666666667</v>
      </c>
      <c r="M47" s="90" t="n">
        <v>1680</v>
      </c>
      <c r="N47" s="70" t="n">
        <f aca="false">TRUNC((M47*F47),2)</f>
        <v>6770.4</v>
      </c>
      <c r="O47" s="69" t="n">
        <f aca="false">M47/I47</f>
        <v>0.32</v>
      </c>
      <c r="P47" s="71" t="n">
        <f aca="false">J47+M47</f>
        <v>3710</v>
      </c>
      <c r="Q47" s="72" t="n">
        <f aca="false">K47+N47</f>
        <v>14951.3</v>
      </c>
      <c r="R47" s="73" t="n">
        <f aca="false">L47+O47</f>
        <v>0.706666666666667</v>
      </c>
      <c r="S47" s="1"/>
      <c r="T47" s="74"/>
      <c r="U47" s="75"/>
      <c r="V47" s="1"/>
      <c r="W47" s="1"/>
    </row>
    <row r="48" s="40" customFormat="true" ht="23.85" hidden="false" customHeight="false" outlineLevel="0" collapsed="false">
      <c r="A48" s="32" t="s">
        <v>112</v>
      </c>
      <c r="B48" s="33" t="s">
        <v>113</v>
      </c>
      <c r="C48" s="34" t="s">
        <v>85</v>
      </c>
      <c r="D48" s="35" t="n">
        <v>3750</v>
      </c>
      <c r="E48" s="36" t="n">
        <v>7.69</v>
      </c>
      <c r="F48" s="36" t="n">
        <v>9.03</v>
      </c>
      <c r="G48" s="36"/>
      <c r="H48" s="36"/>
      <c r="I48" s="36" t="n">
        <f aca="false">D48+G48-H48</f>
        <v>3750</v>
      </c>
      <c r="J48" s="67" t="n">
        <v>1450</v>
      </c>
      <c r="K48" s="68" t="n">
        <f aca="false">J48*F48</f>
        <v>13093.5</v>
      </c>
      <c r="L48" s="69" t="n">
        <f aca="false">J48/I48</f>
        <v>0.386666666666667</v>
      </c>
      <c r="M48" s="90" t="n">
        <v>1200</v>
      </c>
      <c r="N48" s="70" t="n">
        <f aca="false">TRUNC((M48*F48),2)</f>
        <v>10836</v>
      </c>
      <c r="O48" s="69" t="n">
        <f aca="false">M48/I48</f>
        <v>0.32</v>
      </c>
      <c r="P48" s="71" t="n">
        <f aca="false">J48+M48</f>
        <v>2650</v>
      </c>
      <c r="Q48" s="72" t="n">
        <f aca="false">K48+N48</f>
        <v>23929.5</v>
      </c>
      <c r="R48" s="73" t="n">
        <f aca="false">L48+O48</f>
        <v>0.706666666666667</v>
      </c>
      <c r="S48" s="1"/>
      <c r="T48" s="74"/>
      <c r="U48" s="75"/>
      <c r="V48" s="1"/>
      <c r="W48" s="1"/>
    </row>
    <row r="49" s="40" customFormat="true" ht="13.8" hidden="false" customHeight="false" outlineLevel="0" collapsed="false">
      <c r="A49" s="47" t="n">
        <v>4</v>
      </c>
      <c r="B49" s="48" t="s">
        <v>114</v>
      </c>
      <c r="C49" s="49"/>
      <c r="D49" s="50"/>
      <c r="E49" s="51"/>
      <c r="F49" s="51"/>
      <c r="G49" s="51"/>
      <c r="H49" s="51"/>
      <c r="I49" s="51"/>
      <c r="J49" s="52"/>
      <c r="K49" s="53"/>
      <c r="L49" s="54"/>
      <c r="M49" s="50"/>
      <c r="N49" s="53"/>
      <c r="O49" s="54"/>
      <c r="P49" s="53"/>
      <c r="Q49" s="53"/>
      <c r="R49" s="54"/>
      <c r="S49" s="1"/>
      <c r="T49" s="74"/>
      <c r="U49" s="75"/>
      <c r="V49" s="1"/>
      <c r="W49" s="1"/>
    </row>
    <row r="50" s="40" customFormat="true" ht="15" hidden="false" customHeight="false" outlineLevel="0" collapsed="false">
      <c r="A50" s="55" t="s">
        <v>115</v>
      </c>
      <c r="B50" s="56" t="s">
        <v>116</v>
      </c>
      <c r="C50" s="57"/>
      <c r="D50" s="58"/>
      <c r="E50" s="59"/>
      <c r="F50" s="59"/>
      <c r="G50" s="59"/>
      <c r="H50" s="59"/>
      <c r="I50" s="59"/>
      <c r="J50" s="60"/>
      <c r="K50" s="61"/>
      <c r="L50" s="62"/>
      <c r="M50" s="63"/>
      <c r="N50" s="61"/>
      <c r="O50" s="62"/>
      <c r="P50" s="64"/>
      <c r="Q50" s="64"/>
      <c r="R50" s="78"/>
      <c r="S50" s="1"/>
      <c r="T50" s="74"/>
      <c r="U50" s="75"/>
      <c r="V50" s="1"/>
      <c r="W50" s="1"/>
    </row>
    <row r="51" s="40" customFormat="true" ht="23.85" hidden="false" customHeight="false" outlineLevel="0" collapsed="false">
      <c r="A51" s="32" t="s">
        <v>117</v>
      </c>
      <c r="B51" s="33" t="s">
        <v>118</v>
      </c>
      <c r="C51" s="34" t="s">
        <v>85</v>
      </c>
      <c r="D51" s="35" t="n">
        <v>452.28</v>
      </c>
      <c r="E51" s="36" t="n">
        <v>4.03</v>
      </c>
      <c r="F51" s="36" t="n">
        <v>4.719974352</v>
      </c>
      <c r="G51" s="36"/>
      <c r="H51" s="36"/>
      <c r="I51" s="36" t="n">
        <f aca="false">D51+G51-H51</f>
        <v>452.28</v>
      </c>
      <c r="J51" s="67" t="n">
        <v>389.999576845158</v>
      </c>
      <c r="K51" s="68" t="n">
        <f aca="false">J51*F51</f>
        <v>1840.788</v>
      </c>
      <c r="L51" s="69" t="n">
        <f aca="false">J51/I51</f>
        <v>0.862296756091709</v>
      </c>
      <c r="M51" s="90"/>
      <c r="N51" s="70" t="n">
        <f aca="false">TRUNC((M51*F51),3)</f>
        <v>0</v>
      </c>
      <c r="O51" s="69" t="n">
        <f aca="false">M51/I51</f>
        <v>0</v>
      </c>
      <c r="P51" s="71" t="n">
        <f aca="false">J51+M51</f>
        <v>389.999576845158</v>
      </c>
      <c r="Q51" s="72" t="n">
        <f aca="false">K51+N51</f>
        <v>1840.788</v>
      </c>
      <c r="R51" s="73" t="n">
        <f aca="false">L51+O51</f>
        <v>0.862296756091709</v>
      </c>
      <c r="S51" s="1"/>
      <c r="T51" s="74"/>
      <c r="U51" s="1"/>
      <c r="V51" s="91"/>
      <c r="W51" s="1"/>
    </row>
    <row r="52" s="40" customFormat="true" ht="47.45" hidden="false" customHeight="false" outlineLevel="0" collapsed="false">
      <c r="A52" s="32" t="s">
        <v>119</v>
      </c>
      <c r="B52" s="33" t="s">
        <v>120</v>
      </c>
      <c r="C52" s="34" t="s">
        <v>88</v>
      </c>
      <c r="D52" s="35" t="n">
        <v>633.19</v>
      </c>
      <c r="E52" s="36" t="n">
        <v>5.91</v>
      </c>
      <c r="F52" s="36" t="n">
        <v>6.929973626</v>
      </c>
      <c r="G52" s="36"/>
      <c r="H52" s="36"/>
      <c r="I52" s="36" t="n">
        <f aca="false">D52+G52-H52</f>
        <v>633.19</v>
      </c>
      <c r="J52" s="67" t="n">
        <v>545.997748938619</v>
      </c>
      <c r="K52" s="68" t="n">
        <f aca="false">J52*F52</f>
        <v>3783.75</v>
      </c>
      <c r="L52" s="69" t="n">
        <f aca="false">J52/I52</f>
        <v>0.862296860245138</v>
      </c>
      <c r="M52" s="90"/>
      <c r="N52" s="70" t="n">
        <f aca="false">TRUNC((M52*F52),2)</f>
        <v>0</v>
      </c>
      <c r="O52" s="69" t="n">
        <f aca="false">M52/I52</f>
        <v>0</v>
      </c>
      <c r="P52" s="71" t="n">
        <f aca="false">J52+M52</f>
        <v>545.997748938619</v>
      </c>
      <c r="Q52" s="72" t="n">
        <f aca="false">K52+N52</f>
        <v>3783.75</v>
      </c>
      <c r="R52" s="73" t="n">
        <f aca="false">L52+O52</f>
        <v>0.862296860245138</v>
      </c>
      <c r="S52" s="1"/>
      <c r="T52" s="74"/>
      <c r="U52" s="1"/>
      <c r="V52" s="1"/>
      <c r="W52" s="1"/>
    </row>
    <row r="53" s="40" customFormat="true" ht="23.85" hidden="false" customHeight="false" outlineLevel="0" collapsed="false">
      <c r="A53" s="32" t="s">
        <v>121</v>
      </c>
      <c r="B53" s="33" t="s">
        <v>122</v>
      </c>
      <c r="C53" s="34" t="s">
        <v>85</v>
      </c>
      <c r="D53" s="35" t="n">
        <v>633.19</v>
      </c>
      <c r="E53" s="36" t="n">
        <v>3.17</v>
      </c>
      <c r="F53" s="36" t="n">
        <v>3.719989261</v>
      </c>
      <c r="G53" s="36"/>
      <c r="H53" s="36"/>
      <c r="I53" s="36" t="n">
        <f aca="false">D53+G53-H53</f>
        <v>633.19</v>
      </c>
      <c r="J53" s="67" t="n">
        <v>545.993511673205</v>
      </c>
      <c r="K53" s="68" t="n">
        <f aca="false">J53*F53</f>
        <v>2031.09</v>
      </c>
      <c r="L53" s="69" t="n">
        <f aca="false">J53/I53</f>
        <v>0.862290168311573</v>
      </c>
      <c r="M53" s="90"/>
      <c r="N53" s="70" t="n">
        <f aca="false">TRUNC((M53*F53),2)</f>
        <v>0</v>
      </c>
      <c r="O53" s="69" t="n">
        <f aca="false">M53/I53</f>
        <v>0</v>
      </c>
      <c r="P53" s="71" t="n">
        <f aca="false">J53+M53</f>
        <v>545.993511673205</v>
      </c>
      <c r="Q53" s="72" t="n">
        <f aca="false">K53+N53</f>
        <v>2031.09</v>
      </c>
      <c r="R53" s="73" t="n">
        <f aca="false">L53+O53</f>
        <v>0.862290168311573</v>
      </c>
      <c r="S53" s="1"/>
      <c r="T53" s="74"/>
      <c r="U53" s="1"/>
      <c r="V53" s="1"/>
      <c r="W53" s="1"/>
    </row>
    <row r="54" s="40" customFormat="true" ht="13.8" hidden="false" customHeight="false" outlineLevel="0" collapsed="false">
      <c r="A54" s="32" t="s">
        <v>123</v>
      </c>
      <c r="B54" s="33" t="s">
        <v>124</v>
      </c>
      <c r="C54" s="34" t="s">
        <v>85</v>
      </c>
      <c r="D54" s="35" t="n">
        <v>305.4</v>
      </c>
      <c r="E54" s="36" t="n">
        <v>111.62</v>
      </c>
      <c r="F54" s="36" t="n">
        <v>131.0399804</v>
      </c>
      <c r="G54" s="36"/>
      <c r="H54" s="36"/>
      <c r="I54" s="36" t="n">
        <f aca="false">D54+G54-H54</f>
        <v>305.4</v>
      </c>
      <c r="J54" s="67" t="n">
        <v>199.999877289359</v>
      </c>
      <c r="K54" s="68" t="n">
        <f aca="false">J54*F54</f>
        <v>26207.98</v>
      </c>
      <c r="L54" s="69" t="n">
        <f aca="false">J54/I54</f>
        <v>0.654878445610213</v>
      </c>
      <c r="M54" s="90"/>
      <c r="N54" s="70" t="n">
        <f aca="false">TRUNC((M54*F54),2)</f>
        <v>0</v>
      </c>
      <c r="O54" s="69" t="n">
        <f aca="false">M54/I54</f>
        <v>0</v>
      </c>
      <c r="P54" s="71" t="n">
        <f aca="false">J54+M54</f>
        <v>199.999877289359</v>
      </c>
      <c r="Q54" s="72" t="n">
        <f aca="false">K54+N54</f>
        <v>26207.98</v>
      </c>
      <c r="R54" s="73" t="n">
        <f aca="false">L54+O54</f>
        <v>0.654878445610213</v>
      </c>
      <c r="S54" s="1"/>
      <c r="T54" s="74"/>
      <c r="U54" s="1"/>
      <c r="V54" s="1"/>
      <c r="W54" s="1"/>
    </row>
    <row r="55" s="40" customFormat="true" ht="35.95" hidden="false" customHeight="false" outlineLevel="0" collapsed="false">
      <c r="A55" s="32" t="s">
        <v>125</v>
      </c>
      <c r="B55" s="33" t="s">
        <v>126</v>
      </c>
      <c r="C55" s="34" t="s">
        <v>88</v>
      </c>
      <c r="D55" s="35" t="n">
        <v>488.64</v>
      </c>
      <c r="E55" s="36" t="n">
        <v>5.91</v>
      </c>
      <c r="F55" s="36" t="n">
        <v>6.929989358</v>
      </c>
      <c r="G55" s="36"/>
      <c r="H55" s="36"/>
      <c r="I55" s="36" t="n">
        <f aca="false">D55+G55-H55</f>
        <v>488.64</v>
      </c>
      <c r="J55" s="67" t="n">
        <v>319.999914204774</v>
      </c>
      <c r="K55" s="68" t="n">
        <f aca="false">J55*F55</f>
        <v>2217.596</v>
      </c>
      <c r="L55" s="69" t="n">
        <f aca="false">J55/I55</f>
        <v>0.654878671833608</v>
      </c>
      <c r="M55" s="90"/>
      <c r="N55" s="70" t="n">
        <f aca="false">TRUNC((M55*F55),3)</f>
        <v>0</v>
      </c>
      <c r="O55" s="69" t="n">
        <f aca="false">M55/I55</f>
        <v>0</v>
      </c>
      <c r="P55" s="71" t="n">
        <f aca="false">J55+M55</f>
        <v>319.999914204774</v>
      </c>
      <c r="Q55" s="72" t="n">
        <f aca="false">K55+N55</f>
        <v>2217.596</v>
      </c>
      <c r="R55" s="73" t="n">
        <f aca="false">L55+O55</f>
        <v>0.654878671833608</v>
      </c>
      <c r="S55" s="1"/>
      <c r="T55" s="74"/>
      <c r="U55" s="1"/>
      <c r="V55" s="1"/>
      <c r="W55" s="1"/>
    </row>
    <row r="56" s="40" customFormat="true" ht="23.85" hidden="false" customHeight="false" outlineLevel="0" collapsed="false">
      <c r="A56" s="32" t="s">
        <v>127</v>
      </c>
      <c r="B56" s="33" t="s">
        <v>128</v>
      </c>
      <c r="C56" s="34" t="s">
        <v>85</v>
      </c>
      <c r="D56" s="35" t="n">
        <v>458.1</v>
      </c>
      <c r="E56" s="36" t="n">
        <v>3.17</v>
      </c>
      <c r="F56" s="36" t="n">
        <v>3.72</v>
      </c>
      <c r="G56" s="36"/>
      <c r="H56" s="36"/>
      <c r="I56" s="36" t="n">
        <f aca="false">D56+G56-H56</f>
        <v>458.1</v>
      </c>
      <c r="J56" s="67" t="n">
        <v>300</v>
      </c>
      <c r="K56" s="68" t="n">
        <f aca="false">J56*F56</f>
        <v>1116</v>
      </c>
      <c r="L56" s="69" t="n">
        <f aca="false">J56/I56</f>
        <v>0.654878847413229</v>
      </c>
      <c r="M56" s="90"/>
      <c r="N56" s="70" t="n">
        <f aca="false">TRUNC((M56*F56),2)</f>
        <v>0</v>
      </c>
      <c r="O56" s="69" t="n">
        <f aca="false">M56/I56</f>
        <v>0</v>
      </c>
      <c r="P56" s="71" t="n">
        <f aca="false">J56+M56</f>
        <v>300</v>
      </c>
      <c r="Q56" s="72" t="n">
        <f aca="false">K56+N56</f>
        <v>1116</v>
      </c>
      <c r="R56" s="73" t="n">
        <f aca="false">L56+O56</f>
        <v>0.654878847413229</v>
      </c>
      <c r="S56" s="1"/>
      <c r="T56" s="74"/>
      <c r="U56" s="75"/>
      <c r="V56" s="1"/>
      <c r="W56" s="1"/>
    </row>
    <row r="57" s="40" customFormat="true" ht="23.85" hidden="false" customHeight="false" outlineLevel="0" collapsed="false">
      <c r="A57" s="32" t="s">
        <v>129</v>
      </c>
      <c r="B57" s="33" t="s">
        <v>130</v>
      </c>
      <c r="C57" s="34" t="s">
        <v>43</v>
      </c>
      <c r="D57" s="35" t="n">
        <v>2</v>
      </c>
      <c r="E57" s="36" t="n">
        <v>7821.79</v>
      </c>
      <c r="F57" s="36" t="n">
        <v>9182.77</v>
      </c>
      <c r="G57" s="36"/>
      <c r="H57" s="36"/>
      <c r="I57" s="36" t="n">
        <f aca="false">D57+G57-H57</f>
        <v>2</v>
      </c>
      <c r="J57" s="67" t="n">
        <v>1</v>
      </c>
      <c r="K57" s="68" t="n">
        <f aca="false">J57*F57</f>
        <v>9182.77</v>
      </c>
      <c r="L57" s="69" t="n">
        <f aca="false">J57/I57</f>
        <v>0.5</v>
      </c>
      <c r="M57" s="90"/>
      <c r="N57" s="70" t="n">
        <f aca="false">TRUNC((M57*F57),2)</f>
        <v>0</v>
      </c>
      <c r="O57" s="69" t="n">
        <f aca="false">M57/I57</f>
        <v>0</v>
      </c>
      <c r="P57" s="71" t="n">
        <f aca="false">J57+M57</f>
        <v>1</v>
      </c>
      <c r="Q57" s="72" t="n">
        <f aca="false">K57+N57</f>
        <v>9182.77</v>
      </c>
      <c r="R57" s="73" t="n">
        <f aca="false">L57+O57</f>
        <v>0.5</v>
      </c>
      <c r="S57" s="1"/>
      <c r="T57" s="74"/>
      <c r="U57" s="75"/>
      <c r="V57" s="1"/>
      <c r="W57" s="1"/>
    </row>
    <row r="58" s="40" customFormat="true" ht="15" hidden="false" customHeight="false" outlineLevel="0" collapsed="false">
      <c r="A58" s="55" t="s">
        <v>131</v>
      </c>
      <c r="B58" s="56" t="s">
        <v>132</v>
      </c>
      <c r="C58" s="57"/>
      <c r="D58" s="58"/>
      <c r="E58" s="59"/>
      <c r="F58" s="59"/>
      <c r="G58" s="59"/>
      <c r="H58" s="59"/>
      <c r="I58" s="59"/>
      <c r="J58" s="60"/>
      <c r="K58" s="61"/>
      <c r="L58" s="62"/>
      <c r="M58" s="63"/>
      <c r="N58" s="61"/>
      <c r="O58" s="62"/>
      <c r="P58" s="64"/>
      <c r="Q58" s="61"/>
      <c r="R58" s="78"/>
      <c r="S58" s="1"/>
      <c r="T58" s="74"/>
      <c r="U58" s="75"/>
      <c r="V58" s="1"/>
      <c r="W58" s="1"/>
    </row>
    <row r="59" s="40" customFormat="true" ht="23.85" hidden="false" customHeight="false" outlineLevel="0" collapsed="false">
      <c r="A59" s="32" t="s">
        <v>133</v>
      </c>
      <c r="B59" s="33" t="s">
        <v>134</v>
      </c>
      <c r="C59" s="34" t="s">
        <v>50</v>
      </c>
      <c r="D59" s="35" t="n">
        <v>322.3</v>
      </c>
      <c r="E59" s="36" t="n">
        <v>86.65</v>
      </c>
      <c r="F59" s="36" t="n">
        <v>101.7199814</v>
      </c>
      <c r="G59" s="36"/>
      <c r="H59" s="36"/>
      <c r="I59" s="36" t="n">
        <f aca="false">D59+G59-H59</f>
        <v>322.3</v>
      </c>
      <c r="J59" s="67" t="n">
        <v>164.999735243758</v>
      </c>
      <c r="K59" s="68" t="n">
        <f aca="false">J59*F59</f>
        <v>16783.77</v>
      </c>
      <c r="L59" s="69" t="n">
        <f aca="false">J59/I59</f>
        <v>0.511944571032448</v>
      </c>
      <c r="M59" s="90" t="n">
        <v>40</v>
      </c>
      <c r="N59" s="70" t="n">
        <f aca="false">TRUNC((M59*F59),2)</f>
        <v>4068.79</v>
      </c>
      <c r="O59" s="69" t="n">
        <f aca="false">M59/I59</f>
        <v>0.124107973937325</v>
      </c>
      <c r="P59" s="71" t="n">
        <f aca="false">J59+M59</f>
        <v>204.999735243758</v>
      </c>
      <c r="Q59" s="72" t="n">
        <f aca="false">K59+N59</f>
        <v>20852.56</v>
      </c>
      <c r="R59" s="73" t="n">
        <f aca="false">L59+O59</f>
        <v>0.636052544969773</v>
      </c>
      <c r="S59" s="1"/>
      <c r="T59" s="74"/>
      <c r="U59" s="1"/>
      <c r="V59" s="1"/>
      <c r="W59" s="1"/>
    </row>
    <row r="60" s="40" customFormat="true" ht="13.8" hidden="false" customHeight="false" outlineLevel="0" collapsed="false">
      <c r="A60" s="32" t="s">
        <v>135</v>
      </c>
      <c r="B60" s="33" t="s">
        <v>136</v>
      </c>
      <c r="C60" s="34" t="s">
        <v>74</v>
      </c>
      <c r="D60" s="35" t="n">
        <v>310</v>
      </c>
      <c r="E60" s="36" t="n">
        <v>28.35</v>
      </c>
      <c r="F60" s="36" t="n">
        <v>30.67</v>
      </c>
      <c r="G60" s="36"/>
      <c r="H60" s="36"/>
      <c r="I60" s="36" t="n">
        <f aca="false">D60+G60-H60</f>
        <v>310</v>
      </c>
      <c r="J60" s="67" t="n">
        <v>159</v>
      </c>
      <c r="K60" s="68" t="n">
        <f aca="false">J60*F60</f>
        <v>4876.53</v>
      </c>
      <c r="L60" s="69" t="n">
        <f aca="false">J60/I60</f>
        <v>0.512903225806452</v>
      </c>
      <c r="M60" s="90" t="n">
        <v>38</v>
      </c>
      <c r="N60" s="70" t="n">
        <f aca="false">TRUNC((M60*F60),2)</f>
        <v>1165.46</v>
      </c>
      <c r="O60" s="69" t="n">
        <f aca="false">M60/I60</f>
        <v>0.12258064516129</v>
      </c>
      <c r="P60" s="71" t="n">
        <f aca="false">J60+M60</f>
        <v>197</v>
      </c>
      <c r="Q60" s="72" t="n">
        <f aca="false">K60+N60</f>
        <v>6041.99</v>
      </c>
      <c r="R60" s="73" t="n">
        <f aca="false">L60+O60</f>
        <v>0.635483870967742</v>
      </c>
      <c r="S60" s="1"/>
      <c r="T60" s="74"/>
      <c r="U60" s="75"/>
      <c r="V60" s="1"/>
      <c r="W60" s="1"/>
    </row>
    <row r="61" s="40" customFormat="true" ht="23.85" hidden="false" customHeight="false" outlineLevel="0" collapsed="false">
      <c r="A61" s="32" t="s">
        <v>137</v>
      </c>
      <c r="B61" s="33" t="s">
        <v>138</v>
      </c>
      <c r="C61" s="34" t="s">
        <v>53</v>
      </c>
      <c r="D61" s="35" t="n">
        <v>310</v>
      </c>
      <c r="E61" s="36" t="n">
        <v>434.9</v>
      </c>
      <c r="F61" s="36" t="n">
        <v>470.56</v>
      </c>
      <c r="G61" s="36"/>
      <c r="H61" s="36"/>
      <c r="I61" s="36" t="n">
        <f aca="false">D61+G61-H61</f>
        <v>310</v>
      </c>
      <c r="J61" s="67" t="n">
        <v>159</v>
      </c>
      <c r="K61" s="68" t="n">
        <f aca="false">J61*F61</f>
        <v>74819.04</v>
      </c>
      <c r="L61" s="69" t="n">
        <f aca="false">J61/I61</f>
        <v>0.512903225806452</v>
      </c>
      <c r="M61" s="90" t="n">
        <v>38</v>
      </c>
      <c r="N61" s="70" t="n">
        <f aca="false">TRUNC((M61*F61),2)</f>
        <v>17881.28</v>
      </c>
      <c r="O61" s="69" t="n">
        <f aca="false">M61/I61</f>
        <v>0.12258064516129</v>
      </c>
      <c r="P61" s="71" t="n">
        <f aca="false">J61+M61</f>
        <v>197</v>
      </c>
      <c r="Q61" s="72" t="n">
        <f aca="false">K61+N61</f>
        <v>92700.32</v>
      </c>
      <c r="R61" s="73" t="n">
        <f aca="false">L61+O61</f>
        <v>0.635483870967742</v>
      </c>
      <c r="S61" s="1"/>
      <c r="T61" s="74"/>
      <c r="U61" s="75"/>
      <c r="V61" s="1"/>
      <c r="W61" s="1"/>
    </row>
    <row r="62" s="40" customFormat="true" ht="15" hidden="false" customHeight="false" outlineLevel="0" collapsed="false">
      <c r="A62" s="55" t="s">
        <v>139</v>
      </c>
      <c r="B62" s="56" t="s">
        <v>114</v>
      </c>
      <c r="C62" s="57"/>
      <c r="D62" s="58"/>
      <c r="E62" s="59"/>
      <c r="F62" s="59"/>
      <c r="G62" s="59"/>
      <c r="H62" s="59"/>
      <c r="I62" s="59"/>
      <c r="J62" s="60"/>
      <c r="K62" s="61"/>
      <c r="L62" s="62"/>
      <c r="M62" s="63"/>
      <c r="N62" s="61"/>
      <c r="O62" s="62"/>
      <c r="P62" s="64"/>
      <c r="Q62" s="61"/>
      <c r="R62" s="78"/>
      <c r="S62" s="1"/>
      <c r="T62" s="74"/>
      <c r="U62" s="75"/>
      <c r="V62" s="1"/>
      <c r="W62" s="1"/>
    </row>
    <row r="63" s="40" customFormat="true" ht="23.85" hidden="false" customHeight="false" outlineLevel="0" collapsed="false">
      <c r="A63" s="32" t="s">
        <v>140</v>
      </c>
      <c r="B63" s="33" t="s">
        <v>141</v>
      </c>
      <c r="C63" s="34" t="s">
        <v>85</v>
      </c>
      <c r="D63" s="35" t="n">
        <v>337.49</v>
      </c>
      <c r="E63" s="36" t="n">
        <v>35.64</v>
      </c>
      <c r="F63" s="36" t="n">
        <v>38.56</v>
      </c>
      <c r="G63" s="36"/>
      <c r="H63" s="36"/>
      <c r="I63" s="36" t="n">
        <f aca="false">D63+G63-H63</f>
        <v>337.49</v>
      </c>
      <c r="J63" s="67" t="n">
        <v>170</v>
      </c>
      <c r="K63" s="68" t="n">
        <f aca="false">J63*F63</f>
        <v>6555.2</v>
      </c>
      <c r="L63" s="69" t="n">
        <f aca="false">J63/I63</f>
        <v>0.50371862870011</v>
      </c>
      <c r="M63" s="90"/>
      <c r="N63" s="70" t="n">
        <f aca="false">TRUNC((M63*F63),2)</f>
        <v>0</v>
      </c>
      <c r="O63" s="69" t="n">
        <f aca="false">M63/I63</f>
        <v>0</v>
      </c>
      <c r="P63" s="71" t="n">
        <f aca="false">J63+M63</f>
        <v>170</v>
      </c>
      <c r="Q63" s="72" t="n">
        <f aca="false">K63+N63</f>
        <v>6555.2</v>
      </c>
      <c r="R63" s="73" t="n">
        <f aca="false">L63+O63</f>
        <v>0.50371862870011</v>
      </c>
      <c r="S63" s="1"/>
      <c r="T63" s="74"/>
      <c r="U63" s="75"/>
      <c r="V63" s="1"/>
      <c r="W63" s="1"/>
    </row>
    <row r="64" s="40" customFormat="true" ht="35.05" hidden="false" customHeight="false" outlineLevel="0" collapsed="false">
      <c r="A64" s="32" t="s">
        <v>142</v>
      </c>
      <c r="B64" s="33" t="s">
        <v>143</v>
      </c>
      <c r="C64" s="34" t="s">
        <v>50</v>
      </c>
      <c r="D64" s="35" t="n">
        <v>471.66</v>
      </c>
      <c r="E64" s="36" t="n">
        <v>107.95</v>
      </c>
      <c r="F64" s="36" t="n">
        <v>116.79</v>
      </c>
      <c r="G64" s="36"/>
      <c r="H64" s="36"/>
      <c r="I64" s="36" t="n">
        <f aca="false">D64+G64-H64</f>
        <v>471.66</v>
      </c>
      <c r="J64" s="67" t="n">
        <v>237</v>
      </c>
      <c r="K64" s="68" t="n">
        <f aca="false">J64*F64</f>
        <v>27679.23</v>
      </c>
      <c r="L64" s="69" t="n">
        <f aca="false">J64/I64</f>
        <v>0.502480600432515</v>
      </c>
      <c r="M64" s="90"/>
      <c r="N64" s="70" t="n">
        <f aca="false">TRUNC((M64*F64),2)</f>
        <v>0</v>
      </c>
      <c r="O64" s="69" t="n">
        <f aca="false">M64/I64</f>
        <v>0</v>
      </c>
      <c r="P64" s="71" t="n">
        <f aca="false">J64+M64</f>
        <v>237</v>
      </c>
      <c r="Q64" s="72" t="n">
        <f aca="false">K64+N64</f>
        <v>27679.23</v>
      </c>
      <c r="R64" s="73" t="n">
        <f aca="false">L64+O64</f>
        <v>0.502480600432515</v>
      </c>
      <c r="S64" s="1"/>
      <c r="T64" s="74"/>
      <c r="U64" s="75"/>
      <c r="V64" s="1"/>
      <c r="W64" s="1"/>
    </row>
    <row r="65" s="40" customFormat="true" ht="35.05" hidden="false" customHeight="false" outlineLevel="0" collapsed="false">
      <c r="A65" s="32" t="s">
        <v>144</v>
      </c>
      <c r="B65" s="33" t="s">
        <v>145</v>
      </c>
      <c r="C65" s="34" t="s">
        <v>50</v>
      </c>
      <c r="D65" s="35" t="n">
        <v>267.32</v>
      </c>
      <c r="E65" s="36" t="n">
        <v>107.95</v>
      </c>
      <c r="F65" s="36" t="n">
        <v>116.79</v>
      </c>
      <c r="G65" s="36"/>
      <c r="H65" s="36"/>
      <c r="I65" s="36" t="n">
        <f aca="false">D65+G65-H65</f>
        <v>267.32</v>
      </c>
      <c r="J65" s="67" t="n">
        <v>134</v>
      </c>
      <c r="K65" s="68" t="n">
        <f aca="false">J65*F65</f>
        <v>15649.86</v>
      </c>
      <c r="L65" s="69" t="n">
        <f aca="false">J65/I65</f>
        <v>0.501271883884483</v>
      </c>
      <c r="M65" s="90"/>
      <c r="N65" s="70" t="n">
        <f aca="false">TRUNC((M65*F65),2)</f>
        <v>0</v>
      </c>
      <c r="O65" s="69" t="n">
        <f aca="false">M65/I65</f>
        <v>0</v>
      </c>
      <c r="P65" s="71" t="n">
        <f aca="false">J65+M65</f>
        <v>134</v>
      </c>
      <c r="Q65" s="72" t="n">
        <f aca="false">K65+N65</f>
        <v>15649.86</v>
      </c>
      <c r="R65" s="73" t="n">
        <f aca="false">L65+O65</f>
        <v>0.501271883884483</v>
      </c>
      <c r="S65" s="1"/>
      <c r="T65" s="74"/>
      <c r="U65" s="75"/>
      <c r="V65" s="1"/>
      <c r="W65" s="1"/>
    </row>
    <row r="66" s="40" customFormat="true" ht="35.05" hidden="false" customHeight="false" outlineLevel="0" collapsed="false">
      <c r="A66" s="32" t="s">
        <v>146</v>
      </c>
      <c r="B66" s="33" t="s">
        <v>147</v>
      </c>
      <c r="C66" s="34" t="s">
        <v>50</v>
      </c>
      <c r="D66" s="35" t="n">
        <v>256.61</v>
      </c>
      <c r="E66" s="36" t="n">
        <v>107.95</v>
      </c>
      <c r="F66" s="36" t="n">
        <v>116.79</v>
      </c>
      <c r="G66" s="36"/>
      <c r="H66" s="36"/>
      <c r="I66" s="36" t="n">
        <f aca="false">D66+G66-H66</f>
        <v>256.61</v>
      </c>
      <c r="J66" s="67" t="n">
        <v>129</v>
      </c>
      <c r="K66" s="68" t="n">
        <f aca="false">J66*F66</f>
        <v>15065.91</v>
      </c>
      <c r="L66" s="69" t="n">
        <f aca="false">J66/I66</f>
        <v>0.502708390164062</v>
      </c>
      <c r="M66" s="90"/>
      <c r="N66" s="70" t="n">
        <f aca="false">TRUNC((M66*F66),2)</f>
        <v>0</v>
      </c>
      <c r="O66" s="69" t="n">
        <f aca="false">M66/I66</f>
        <v>0</v>
      </c>
      <c r="P66" s="71" t="n">
        <f aca="false">J66+M66</f>
        <v>129</v>
      </c>
      <c r="Q66" s="72" t="n">
        <f aca="false">K66+N66</f>
        <v>15065.91</v>
      </c>
      <c r="R66" s="73" t="n">
        <f aca="false">L66+O66</f>
        <v>0.502708390164062</v>
      </c>
      <c r="S66" s="1"/>
      <c r="T66" s="74"/>
      <c r="U66" s="75"/>
      <c r="V66" s="1"/>
      <c r="W66" s="1"/>
    </row>
    <row r="67" s="40" customFormat="true" ht="35.05" hidden="false" customHeight="false" outlineLevel="0" collapsed="false">
      <c r="A67" s="32" t="s">
        <v>148</v>
      </c>
      <c r="B67" s="33" t="s">
        <v>149</v>
      </c>
      <c r="C67" s="34" t="s">
        <v>50</v>
      </c>
      <c r="D67" s="35" t="n">
        <v>46.05</v>
      </c>
      <c r="E67" s="36" t="n">
        <v>107.95</v>
      </c>
      <c r="F67" s="36" t="n">
        <v>116.7897937</v>
      </c>
      <c r="G67" s="36"/>
      <c r="H67" s="36"/>
      <c r="I67" s="36" t="n">
        <f aca="false">D67+G67-H67</f>
        <v>46.05</v>
      </c>
      <c r="J67" s="67" t="n">
        <v>0</v>
      </c>
      <c r="K67" s="68" t="n">
        <f aca="false">J67*F67</f>
        <v>0</v>
      </c>
      <c r="L67" s="69" t="n">
        <f aca="false">J67/I67</f>
        <v>0</v>
      </c>
      <c r="M67" s="90" t="n">
        <v>20</v>
      </c>
      <c r="N67" s="70" t="n">
        <f aca="false">TRUNC((M67*F67),3)</f>
        <v>2335.795</v>
      </c>
      <c r="O67" s="69" t="n">
        <f aca="false">M67/I67</f>
        <v>0.434310532030402</v>
      </c>
      <c r="P67" s="71" t="n">
        <f aca="false">J67+M67</f>
        <v>20</v>
      </c>
      <c r="Q67" s="72" t="n">
        <f aca="false">K67+N67</f>
        <v>2335.795</v>
      </c>
      <c r="R67" s="73" t="n">
        <f aca="false">L67+O67</f>
        <v>0.434310532030402</v>
      </c>
      <c r="S67" s="1"/>
      <c r="T67" s="74"/>
      <c r="U67" s="75"/>
      <c r="V67" s="1"/>
      <c r="W67" s="1"/>
    </row>
    <row r="68" s="40" customFormat="true" ht="23.85" hidden="false" customHeight="false" outlineLevel="0" collapsed="false">
      <c r="A68" s="32" t="s">
        <v>150</v>
      </c>
      <c r="B68" s="33" t="s">
        <v>151</v>
      </c>
      <c r="C68" s="34" t="s">
        <v>152</v>
      </c>
      <c r="D68" s="35" t="n">
        <v>28534.53</v>
      </c>
      <c r="E68" s="36" t="n">
        <v>20.94</v>
      </c>
      <c r="F68" s="36" t="n">
        <v>21.47999844</v>
      </c>
      <c r="G68" s="36"/>
      <c r="H68" s="36"/>
      <c r="I68" s="36" t="n">
        <f aca="false">D68+G68-H68</f>
        <v>28534.53</v>
      </c>
      <c r="J68" s="67" t="n">
        <v>13750</v>
      </c>
      <c r="K68" s="68" t="n">
        <f aca="false">J68*F68</f>
        <v>295349.97855</v>
      </c>
      <c r="L68" s="69" t="n">
        <f aca="false">J68/I68</f>
        <v>0.481872313999915</v>
      </c>
      <c r="M68" s="90"/>
      <c r="N68" s="70" t="n">
        <f aca="false">M68*F68</f>
        <v>0</v>
      </c>
      <c r="O68" s="69" t="n">
        <f aca="false">M68/I68</f>
        <v>0</v>
      </c>
      <c r="P68" s="71" t="n">
        <f aca="false">J68+M68</f>
        <v>13750</v>
      </c>
      <c r="Q68" s="72" t="n">
        <f aca="false">K68+N68</f>
        <v>295349.97855</v>
      </c>
      <c r="R68" s="73" t="n">
        <f aca="false">L68+O68</f>
        <v>0.481872313999915</v>
      </c>
      <c r="S68" s="1"/>
      <c r="T68" s="74"/>
      <c r="U68" s="75"/>
      <c r="V68" s="1"/>
      <c r="W68" s="1"/>
    </row>
    <row r="69" s="40" customFormat="true" ht="35.95" hidden="false" customHeight="false" outlineLevel="0" collapsed="false">
      <c r="A69" s="32" t="s">
        <v>153</v>
      </c>
      <c r="B69" s="33" t="s">
        <v>154</v>
      </c>
      <c r="C69" s="34" t="s">
        <v>85</v>
      </c>
      <c r="D69" s="35" t="n">
        <v>459.33</v>
      </c>
      <c r="E69" s="36" t="n">
        <v>622.86</v>
      </c>
      <c r="F69" s="36" t="n">
        <v>673.929985</v>
      </c>
      <c r="G69" s="36"/>
      <c r="H69" s="36"/>
      <c r="I69" s="36" t="n">
        <f aca="false">D69+G69-H69</f>
        <v>459.33</v>
      </c>
      <c r="J69" s="67" t="n">
        <v>215.999960292611</v>
      </c>
      <c r="K69" s="68" t="n">
        <f aca="false">J69*F69</f>
        <v>145568.85</v>
      </c>
      <c r="L69" s="69" t="n">
        <f aca="false">J69/I69</f>
        <v>0.470250060506849</v>
      </c>
      <c r="M69" s="90"/>
      <c r="N69" s="70" t="n">
        <f aca="false">TRUNC((M69*F69),2)</f>
        <v>0</v>
      </c>
      <c r="O69" s="69" t="n">
        <f aca="false">M69/I69</f>
        <v>0</v>
      </c>
      <c r="P69" s="71" t="n">
        <f aca="false">J69+M69</f>
        <v>215.999960292611</v>
      </c>
      <c r="Q69" s="72" t="n">
        <f aca="false">K69+N69</f>
        <v>145568.85</v>
      </c>
      <c r="R69" s="73" t="n">
        <f aca="false">L69+O69</f>
        <v>0.470250060506849</v>
      </c>
      <c r="S69" s="1"/>
      <c r="T69" s="74"/>
      <c r="U69" s="1"/>
      <c r="V69" s="1"/>
      <c r="W69" s="1"/>
    </row>
    <row r="70" s="40" customFormat="true" ht="15" hidden="false" customHeight="false" outlineLevel="0" collapsed="false">
      <c r="A70" s="55" t="s">
        <v>155</v>
      </c>
      <c r="B70" s="56" t="s">
        <v>156</v>
      </c>
      <c r="C70" s="57"/>
      <c r="D70" s="58"/>
      <c r="E70" s="59"/>
      <c r="F70" s="59"/>
      <c r="G70" s="59"/>
      <c r="H70" s="59"/>
      <c r="I70" s="59"/>
      <c r="J70" s="60"/>
      <c r="K70" s="61"/>
      <c r="L70" s="62"/>
      <c r="M70" s="63"/>
      <c r="N70" s="61"/>
      <c r="O70" s="62"/>
      <c r="P70" s="64"/>
      <c r="Q70" s="61"/>
      <c r="R70" s="78"/>
      <c r="S70" s="1"/>
      <c r="T70" s="74"/>
      <c r="U70" s="75"/>
      <c r="V70" s="1"/>
      <c r="W70" s="1"/>
    </row>
    <row r="71" s="40" customFormat="true" ht="23.85" hidden="false" customHeight="false" outlineLevel="0" collapsed="false">
      <c r="A71" s="32" t="s">
        <v>92</v>
      </c>
      <c r="B71" s="33" t="s">
        <v>157</v>
      </c>
      <c r="C71" s="34" t="s">
        <v>85</v>
      </c>
      <c r="D71" s="35" t="n">
        <v>1928.55</v>
      </c>
      <c r="E71" s="36" t="n">
        <v>4.03</v>
      </c>
      <c r="F71" s="36" t="n">
        <v>4.719996889</v>
      </c>
      <c r="G71" s="36"/>
      <c r="H71" s="36"/>
      <c r="I71" s="36" t="n">
        <f aca="false">D71+G71-H71</f>
        <v>1928.55</v>
      </c>
      <c r="J71" s="67" t="n">
        <v>799.998408643019</v>
      </c>
      <c r="K71" s="68" t="n">
        <f aca="false">J71*F71</f>
        <v>3775.99</v>
      </c>
      <c r="L71" s="69" t="n">
        <f aca="false">J71/I71</f>
        <v>0.414818598762292</v>
      </c>
      <c r="M71" s="90"/>
      <c r="N71" s="70" t="n">
        <f aca="false">TRUNC((M71*F71),2)</f>
        <v>0</v>
      </c>
      <c r="O71" s="69" t="n">
        <f aca="false">M71/I71</f>
        <v>0</v>
      </c>
      <c r="P71" s="71" t="n">
        <f aca="false">J71+M71</f>
        <v>799.998408643019</v>
      </c>
      <c r="Q71" s="72" t="n">
        <f aca="false">K71+N71</f>
        <v>3775.99</v>
      </c>
      <c r="R71" s="73" t="n">
        <f aca="false">L71+O71</f>
        <v>0.414818598762292</v>
      </c>
      <c r="S71" s="1"/>
      <c r="T71" s="74"/>
      <c r="U71" s="1"/>
      <c r="V71" s="1"/>
      <c r="W71" s="1"/>
    </row>
    <row r="72" s="40" customFormat="true" ht="47.45" hidden="false" customHeight="false" outlineLevel="0" collapsed="false">
      <c r="A72" s="32" t="s">
        <v>110</v>
      </c>
      <c r="B72" s="33" t="s">
        <v>158</v>
      </c>
      <c r="C72" s="34" t="s">
        <v>88</v>
      </c>
      <c r="D72" s="35" t="n">
        <v>2699.97</v>
      </c>
      <c r="E72" s="36" t="n">
        <v>3.44</v>
      </c>
      <c r="F72" s="36" t="n">
        <v>4.02999663</v>
      </c>
      <c r="G72" s="36"/>
      <c r="H72" s="36"/>
      <c r="I72" s="36" t="n">
        <f aca="false">D72+G72-H72</f>
        <v>2699.97</v>
      </c>
      <c r="J72" s="67" t="n">
        <v>1119.99845518481</v>
      </c>
      <c r="K72" s="68" t="n">
        <f aca="false">J72*F72</f>
        <v>4513.58999999999</v>
      </c>
      <c r="L72" s="69" t="n">
        <f aca="false">J72/I72</f>
        <v>0.414818851759394</v>
      </c>
      <c r="M72" s="90"/>
      <c r="N72" s="70" t="n">
        <f aca="false">TRUNC((M72*F72),2)</f>
        <v>0</v>
      </c>
      <c r="O72" s="69" t="n">
        <f aca="false">M72/I72</f>
        <v>0</v>
      </c>
      <c r="P72" s="71" t="n">
        <f aca="false">J72+M72</f>
        <v>1119.99845518481</v>
      </c>
      <c r="Q72" s="72" t="n">
        <f aca="false">K72+N72</f>
        <v>4513.58999999999</v>
      </c>
      <c r="R72" s="73" t="n">
        <f aca="false">L72+O72</f>
        <v>0.414818851759394</v>
      </c>
      <c r="S72" s="1"/>
      <c r="T72" s="74"/>
      <c r="U72" s="1"/>
      <c r="V72" s="1"/>
      <c r="W72" s="1"/>
    </row>
    <row r="73" s="40" customFormat="true" ht="23.85" hidden="false" customHeight="false" outlineLevel="0" collapsed="false">
      <c r="A73" s="32" t="s">
        <v>112</v>
      </c>
      <c r="B73" s="33" t="s">
        <v>113</v>
      </c>
      <c r="C73" s="34" t="s">
        <v>85</v>
      </c>
      <c r="D73" s="35" t="n">
        <v>1928.55</v>
      </c>
      <c r="E73" s="36" t="n">
        <v>7.69</v>
      </c>
      <c r="F73" s="36" t="n">
        <v>9.02999663</v>
      </c>
      <c r="G73" s="36"/>
      <c r="H73" s="36"/>
      <c r="I73" s="36" t="n">
        <f aca="false">D73+G73-H73</f>
        <v>1928.55</v>
      </c>
      <c r="J73" s="67" t="n">
        <v>0</v>
      </c>
      <c r="K73" s="68" t="n">
        <f aca="false">J73*F73</f>
        <v>0</v>
      </c>
      <c r="L73" s="69" t="n">
        <f aca="false">J73/I73</f>
        <v>0</v>
      </c>
      <c r="M73" s="90"/>
      <c r="N73" s="70" t="n">
        <f aca="false">TRUNC((M73*F73),2)</f>
        <v>0</v>
      </c>
      <c r="O73" s="69" t="n">
        <f aca="false">M73/I73</f>
        <v>0</v>
      </c>
      <c r="P73" s="71" t="n">
        <f aca="false">J73+M73</f>
        <v>0</v>
      </c>
      <c r="Q73" s="72" t="n">
        <f aca="false">K73+N73</f>
        <v>0</v>
      </c>
      <c r="R73" s="73" t="n">
        <f aca="false">L73+O73</f>
        <v>0</v>
      </c>
      <c r="S73" s="1"/>
      <c r="T73" s="74"/>
      <c r="U73" s="75"/>
      <c r="V73" s="1"/>
      <c r="W73" s="1"/>
    </row>
    <row r="74" s="40" customFormat="true" ht="23.85" hidden="false" customHeight="false" outlineLevel="0" collapsed="false">
      <c r="A74" s="32" t="s">
        <v>159</v>
      </c>
      <c r="B74" s="33" t="s">
        <v>160</v>
      </c>
      <c r="C74" s="34" t="s">
        <v>85</v>
      </c>
      <c r="D74" s="35" t="n">
        <v>155.2</v>
      </c>
      <c r="E74" s="36" t="n">
        <v>204.12</v>
      </c>
      <c r="F74" s="36" t="n">
        <v>239.6299613</v>
      </c>
      <c r="G74" s="36"/>
      <c r="H74" s="36"/>
      <c r="I74" s="36" t="n">
        <f aca="false">D74+G74-H74</f>
        <v>155.2</v>
      </c>
      <c r="J74" s="67" t="n">
        <v>0</v>
      </c>
      <c r="K74" s="68" t="n">
        <f aca="false">J74*F74</f>
        <v>0</v>
      </c>
      <c r="L74" s="69" t="n">
        <f aca="false">J74/I74</f>
        <v>0</v>
      </c>
      <c r="M74" s="90"/>
      <c r="N74" s="70" t="n">
        <f aca="false">TRUNC((M74*F74),3)</f>
        <v>0</v>
      </c>
      <c r="O74" s="69" t="n">
        <f aca="false">M74/I74</f>
        <v>0</v>
      </c>
      <c r="P74" s="71" t="n">
        <f aca="false">J74+M74</f>
        <v>0</v>
      </c>
      <c r="Q74" s="72" t="n">
        <f aca="false">K74+N74</f>
        <v>0</v>
      </c>
      <c r="R74" s="73" t="n">
        <f aca="false">L74+O74</f>
        <v>0</v>
      </c>
      <c r="S74" s="1"/>
      <c r="T74" s="74"/>
      <c r="U74" s="75"/>
      <c r="V74" s="1"/>
      <c r="W74" s="1"/>
    </row>
    <row r="75" s="40" customFormat="true" ht="23.85" hidden="false" customHeight="false" outlineLevel="0" collapsed="false">
      <c r="A75" s="32" t="s">
        <v>161</v>
      </c>
      <c r="B75" s="33" t="s">
        <v>162</v>
      </c>
      <c r="C75" s="34" t="s">
        <v>85</v>
      </c>
      <c r="D75" s="35" t="n">
        <v>73.2</v>
      </c>
      <c r="E75" s="36" t="n">
        <v>115.9</v>
      </c>
      <c r="F75" s="36" t="n">
        <v>136.06</v>
      </c>
      <c r="G75" s="36"/>
      <c r="H75" s="36"/>
      <c r="I75" s="36" t="n">
        <f aca="false">D75+G75-H75</f>
        <v>73.2</v>
      </c>
      <c r="J75" s="67" t="n">
        <v>0</v>
      </c>
      <c r="K75" s="68" t="n">
        <f aca="false">J75*F75</f>
        <v>0</v>
      </c>
      <c r="L75" s="69" t="n">
        <f aca="false">J75/I75</f>
        <v>0</v>
      </c>
      <c r="M75" s="90"/>
      <c r="N75" s="70" t="n">
        <f aca="false">TRUNC((M75*F75),2)</f>
        <v>0</v>
      </c>
      <c r="O75" s="69" t="n">
        <f aca="false">M75/I75</f>
        <v>0</v>
      </c>
      <c r="P75" s="71" t="n">
        <f aca="false">J75+M75</f>
        <v>0</v>
      </c>
      <c r="Q75" s="72" t="n">
        <f aca="false">K75+N75</f>
        <v>0</v>
      </c>
      <c r="R75" s="73" t="n">
        <f aca="false">L75+O75</f>
        <v>0</v>
      </c>
      <c r="S75" s="1"/>
      <c r="T75" s="74"/>
      <c r="U75" s="75"/>
      <c r="V75" s="1"/>
      <c r="W75" s="1"/>
    </row>
    <row r="76" s="40" customFormat="true" ht="23.85" hidden="false" customHeight="false" outlineLevel="0" collapsed="false">
      <c r="A76" s="32" t="s">
        <v>163</v>
      </c>
      <c r="B76" s="33" t="s">
        <v>164</v>
      </c>
      <c r="C76" s="34" t="s">
        <v>50</v>
      </c>
      <c r="D76" s="35" t="n">
        <v>0</v>
      </c>
      <c r="E76" s="36" t="n">
        <v>27.38</v>
      </c>
      <c r="F76" s="36" t="n">
        <v>30.46</v>
      </c>
      <c r="G76" s="36"/>
      <c r="H76" s="36"/>
      <c r="I76" s="36" t="n">
        <f aca="false">D76+G76-H76</f>
        <v>0</v>
      </c>
      <c r="J76" s="67"/>
      <c r="K76" s="68" t="n">
        <f aca="false">J76*F76</f>
        <v>0</v>
      </c>
      <c r="L76" s="69"/>
      <c r="M76" s="90"/>
      <c r="N76" s="70" t="n">
        <f aca="false">M76*F76</f>
        <v>0</v>
      </c>
      <c r="O76" s="69"/>
      <c r="P76" s="71"/>
      <c r="Q76" s="72"/>
      <c r="R76" s="73"/>
      <c r="S76" s="1"/>
      <c r="T76" s="74"/>
      <c r="U76" s="75"/>
      <c r="V76" s="1"/>
      <c r="W76" s="1"/>
    </row>
    <row r="77" s="40" customFormat="true" ht="23.85" hidden="false" customHeight="false" outlineLevel="0" collapsed="false">
      <c r="A77" s="32" t="s">
        <v>165</v>
      </c>
      <c r="B77" s="33" t="s">
        <v>166</v>
      </c>
      <c r="C77" s="34" t="s">
        <v>50</v>
      </c>
      <c r="D77" s="35" t="n">
        <v>280.8</v>
      </c>
      <c r="E77" s="36" t="n">
        <v>20.05</v>
      </c>
      <c r="F77" s="36" t="n">
        <v>22.30997151</v>
      </c>
      <c r="G77" s="36"/>
      <c r="H77" s="36"/>
      <c r="I77" s="36" t="n">
        <f aca="false">D77+G77-H77</f>
        <v>280.8</v>
      </c>
      <c r="J77" s="67" t="n">
        <v>0</v>
      </c>
      <c r="K77" s="68" t="n">
        <f aca="false">J77*F77</f>
        <v>0</v>
      </c>
      <c r="L77" s="69" t="n">
        <f aca="false">J77/I77</f>
        <v>0</v>
      </c>
      <c r="M77" s="90"/>
      <c r="N77" s="70" t="n">
        <f aca="false">TRUNC((M77*F77),2)</f>
        <v>0</v>
      </c>
      <c r="O77" s="69" t="n">
        <f aca="false">M77/I77</f>
        <v>0</v>
      </c>
      <c r="P77" s="71" t="n">
        <f aca="false">J77+M77</f>
        <v>0</v>
      </c>
      <c r="Q77" s="72" t="n">
        <f aca="false">K77+N77</f>
        <v>0</v>
      </c>
      <c r="R77" s="73" t="n">
        <f aca="false">L77+O77</f>
        <v>0</v>
      </c>
      <c r="S77" s="1"/>
      <c r="T77" s="74"/>
      <c r="U77" s="75"/>
      <c r="V77" s="1"/>
      <c r="W77" s="1"/>
    </row>
    <row r="78" s="40" customFormat="true" ht="13.8" hidden="false" customHeight="false" outlineLevel="0" collapsed="false">
      <c r="A78" s="47" t="n">
        <v>5</v>
      </c>
      <c r="B78" s="48" t="s">
        <v>167</v>
      </c>
      <c r="C78" s="49"/>
      <c r="D78" s="50"/>
      <c r="E78" s="51"/>
      <c r="F78" s="51"/>
      <c r="G78" s="51"/>
      <c r="H78" s="51"/>
      <c r="I78" s="51"/>
      <c r="J78" s="52"/>
      <c r="K78" s="53"/>
      <c r="L78" s="54"/>
      <c r="M78" s="50"/>
      <c r="N78" s="53"/>
      <c r="O78" s="54"/>
      <c r="P78" s="53"/>
      <c r="Q78" s="53"/>
      <c r="R78" s="54"/>
      <c r="S78" s="1"/>
      <c r="T78" s="74"/>
      <c r="U78" s="75"/>
      <c r="V78" s="1"/>
      <c r="W78" s="1"/>
    </row>
    <row r="79" s="40" customFormat="true" ht="46.25" hidden="false" customHeight="false" outlineLevel="0" collapsed="false">
      <c r="A79" s="55" t="s">
        <v>168</v>
      </c>
      <c r="B79" s="80" t="s">
        <v>169</v>
      </c>
      <c r="C79" s="57"/>
      <c r="D79" s="58"/>
      <c r="E79" s="59"/>
      <c r="F79" s="59"/>
      <c r="G79" s="59"/>
      <c r="H79" s="59"/>
      <c r="I79" s="59"/>
      <c r="J79" s="60"/>
      <c r="K79" s="61"/>
      <c r="L79" s="62"/>
      <c r="M79" s="92"/>
      <c r="N79" s="61"/>
      <c r="O79" s="62"/>
      <c r="P79" s="64"/>
      <c r="Q79" s="64"/>
      <c r="R79" s="78"/>
      <c r="S79" s="1"/>
      <c r="T79" s="74"/>
      <c r="U79" s="75"/>
      <c r="V79" s="1"/>
      <c r="W79" s="1"/>
    </row>
    <row r="80" s="40" customFormat="true" ht="23.85" hidden="false" customHeight="false" outlineLevel="0" collapsed="false">
      <c r="A80" s="32" t="s">
        <v>170</v>
      </c>
      <c r="B80" s="33" t="s">
        <v>171</v>
      </c>
      <c r="C80" s="34" t="s">
        <v>172</v>
      </c>
      <c r="D80" s="35" t="n">
        <v>1</v>
      </c>
      <c r="E80" s="36" t="n">
        <v>587163</v>
      </c>
      <c r="F80" s="36" t="n">
        <v>587163</v>
      </c>
      <c r="G80" s="36"/>
      <c r="H80" s="36"/>
      <c r="I80" s="36" t="n">
        <f aca="false">D80+G80-H80</f>
        <v>1</v>
      </c>
      <c r="J80" s="67" t="n">
        <v>1</v>
      </c>
      <c r="K80" s="68" t="n">
        <f aca="false">J80*F80</f>
        <v>587163</v>
      </c>
      <c r="L80" s="69" t="n">
        <f aca="false">J80/I80</f>
        <v>1</v>
      </c>
      <c r="M80" s="90"/>
      <c r="N80" s="70" t="n">
        <f aca="false">TRUNC((M80*F80),2)</f>
        <v>0</v>
      </c>
      <c r="O80" s="69" t="n">
        <f aca="false">M80/I80</f>
        <v>0</v>
      </c>
      <c r="P80" s="71" t="n">
        <f aca="false">J80+M80</f>
        <v>1</v>
      </c>
      <c r="Q80" s="72" t="n">
        <f aca="false">K80+N80</f>
        <v>587163</v>
      </c>
      <c r="R80" s="73" t="n">
        <f aca="false">L80+O80</f>
        <v>1</v>
      </c>
      <c r="S80" s="1"/>
      <c r="T80" s="74"/>
      <c r="U80" s="75"/>
      <c r="V80" s="1"/>
      <c r="W80" s="1"/>
    </row>
    <row r="81" s="40" customFormat="true" ht="15" hidden="false" customHeight="false" outlineLevel="0" collapsed="false">
      <c r="A81" s="55" t="s">
        <v>173</v>
      </c>
      <c r="B81" s="80" t="s">
        <v>174</v>
      </c>
      <c r="C81" s="57"/>
      <c r="D81" s="58"/>
      <c r="E81" s="59"/>
      <c r="F81" s="59"/>
      <c r="G81" s="59"/>
      <c r="H81" s="59"/>
      <c r="I81" s="59"/>
      <c r="J81" s="60"/>
      <c r="K81" s="61"/>
      <c r="L81" s="62"/>
      <c r="M81" s="92"/>
      <c r="N81" s="61"/>
      <c r="O81" s="62"/>
      <c r="P81" s="64"/>
      <c r="Q81" s="64"/>
      <c r="R81" s="78"/>
      <c r="S81" s="1"/>
      <c r="T81" s="74"/>
      <c r="U81" s="75"/>
      <c r="V81" s="1"/>
      <c r="W81" s="1"/>
    </row>
    <row r="82" s="40" customFormat="true" ht="13.8" hidden="false" customHeight="false" outlineLevel="0" collapsed="false">
      <c r="A82" s="32" t="s">
        <v>175</v>
      </c>
      <c r="B82" s="33" t="s">
        <v>176</v>
      </c>
      <c r="C82" s="34" t="s">
        <v>177</v>
      </c>
      <c r="D82" s="35" t="n">
        <v>1</v>
      </c>
      <c r="E82" s="36" t="n">
        <v>108625</v>
      </c>
      <c r="F82" s="36" t="n">
        <v>108625</v>
      </c>
      <c r="G82" s="36"/>
      <c r="H82" s="36"/>
      <c r="I82" s="36" t="n">
        <f aca="false">D82+G82-H82</f>
        <v>1</v>
      </c>
      <c r="J82" s="67" t="n">
        <v>0</v>
      </c>
      <c r="K82" s="68" t="n">
        <f aca="false">J82*F82</f>
        <v>0</v>
      </c>
      <c r="L82" s="69" t="n">
        <f aca="false">J82/I82</f>
        <v>0</v>
      </c>
      <c r="M82" s="90"/>
      <c r="N82" s="70" t="n">
        <f aca="false">TRUNC((M82*F82),2)</f>
        <v>0</v>
      </c>
      <c r="O82" s="69" t="n">
        <f aca="false">M82/I82</f>
        <v>0</v>
      </c>
      <c r="P82" s="71" t="n">
        <f aca="false">J82+M82</f>
        <v>0</v>
      </c>
      <c r="Q82" s="72" t="n">
        <f aca="false">K82+N82</f>
        <v>0</v>
      </c>
      <c r="R82" s="73" t="n">
        <f aca="false">L82+O82</f>
        <v>0</v>
      </c>
      <c r="S82" s="1"/>
      <c r="T82" s="74"/>
      <c r="U82" s="75"/>
      <c r="V82" s="1"/>
      <c r="W82" s="1"/>
    </row>
    <row r="83" s="40" customFormat="true" ht="13.8" hidden="false" customHeight="false" outlineLevel="0" collapsed="false">
      <c r="A83" s="47" t="n">
        <v>6</v>
      </c>
      <c r="B83" s="48" t="s">
        <v>178</v>
      </c>
      <c r="C83" s="49"/>
      <c r="D83" s="50"/>
      <c r="E83" s="51"/>
      <c r="F83" s="51"/>
      <c r="G83" s="51"/>
      <c r="H83" s="51"/>
      <c r="I83" s="51"/>
      <c r="J83" s="52"/>
      <c r="K83" s="53"/>
      <c r="L83" s="54"/>
      <c r="M83" s="50"/>
      <c r="N83" s="53"/>
      <c r="O83" s="54"/>
      <c r="P83" s="53"/>
      <c r="Q83" s="53"/>
      <c r="R83" s="54"/>
      <c r="S83" s="1"/>
      <c r="T83" s="74"/>
      <c r="U83" s="75"/>
      <c r="V83" s="1"/>
      <c r="W83" s="1"/>
    </row>
    <row r="84" s="40" customFormat="true" ht="13.8" hidden="false" customHeight="false" outlineLevel="0" collapsed="false">
      <c r="A84" s="32" t="s">
        <v>179</v>
      </c>
      <c r="B84" s="33" t="s">
        <v>180</v>
      </c>
      <c r="C84" s="34" t="s">
        <v>181</v>
      </c>
      <c r="D84" s="35" t="n">
        <v>20</v>
      </c>
      <c r="E84" s="36" t="n">
        <v>158.85</v>
      </c>
      <c r="F84" s="36" t="n">
        <v>179.97</v>
      </c>
      <c r="G84" s="36"/>
      <c r="H84" s="36"/>
      <c r="I84" s="36" t="n">
        <f aca="false">D84+G84-H84</f>
        <v>20</v>
      </c>
      <c r="J84" s="67" t="n">
        <v>10</v>
      </c>
      <c r="K84" s="68" t="n">
        <f aca="false">J84*F84</f>
        <v>1799.7</v>
      </c>
      <c r="L84" s="69" t="n">
        <f aca="false">J84/I84</f>
        <v>0.5</v>
      </c>
      <c r="M84" s="90" t="n">
        <v>10</v>
      </c>
      <c r="N84" s="70" t="n">
        <f aca="false">TRUNC((M84*F84),2)</f>
        <v>1799.7</v>
      </c>
      <c r="O84" s="69" t="n">
        <f aca="false">M84/I84</f>
        <v>0.5</v>
      </c>
      <c r="P84" s="71" t="n">
        <f aca="false">J84+M84</f>
        <v>20</v>
      </c>
      <c r="Q84" s="72" t="n">
        <f aca="false">K84+N84</f>
        <v>3599.4</v>
      </c>
      <c r="R84" s="73" t="n">
        <f aca="false">L84+O84</f>
        <v>1</v>
      </c>
      <c r="S84" s="1"/>
      <c r="T84" s="74"/>
      <c r="U84" s="75"/>
      <c r="V84" s="1"/>
      <c r="W84" s="1"/>
    </row>
    <row r="85" s="40" customFormat="true" ht="13.8" hidden="false" customHeight="false" outlineLevel="0" collapsed="false">
      <c r="A85" s="32" t="s">
        <v>182</v>
      </c>
      <c r="B85" s="33" t="s">
        <v>183</v>
      </c>
      <c r="C85" s="34" t="s">
        <v>181</v>
      </c>
      <c r="D85" s="35" t="n">
        <v>20</v>
      </c>
      <c r="E85" s="36" t="n">
        <v>49.18</v>
      </c>
      <c r="F85" s="36" t="n">
        <v>55.71</v>
      </c>
      <c r="G85" s="36"/>
      <c r="H85" s="36"/>
      <c r="I85" s="36" t="n">
        <f aca="false">D85+G85-H85</f>
        <v>20</v>
      </c>
      <c r="J85" s="67" t="n">
        <v>10</v>
      </c>
      <c r="K85" s="68" t="n">
        <f aca="false">J85*F85</f>
        <v>557.1</v>
      </c>
      <c r="L85" s="69" t="n">
        <f aca="false">J85/I85</f>
        <v>0.5</v>
      </c>
      <c r="M85" s="90" t="n">
        <v>10</v>
      </c>
      <c r="N85" s="70" t="n">
        <f aca="false">TRUNC((M85*F85),2)</f>
        <v>557.1</v>
      </c>
      <c r="O85" s="69" t="n">
        <f aca="false">M85/I85</f>
        <v>0.5</v>
      </c>
      <c r="P85" s="71" t="n">
        <f aca="false">J85+M85</f>
        <v>20</v>
      </c>
      <c r="Q85" s="72" t="n">
        <f aca="false">K85+N85</f>
        <v>1114.2</v>
      </c>
      <c r="R85" s="73" t="n">
        <f aca="false">L85+O85</f>
        <v>1</v>
      </c>
      <c r="S85" s="1"/>
      <c r="T85" s="74"/>
      <c r="U85" s="75"/>
      <c r="V85" s="1"/>
      <c r="W85" s="1"/>
    </row>
    <row r="86" s="40" customFormat="true" ht="23.85" hidden="false" customHeight="false" outlineLevel="0" collapsed="false">
      <c r="A86" s="32" t="s">
        <v>184</v>
      </c>
      <c r="B86" s="33" t="s">
        <v>185</v>
      </c>
      <c r="C86" s="34" t="s">
        <v>59</v>
      </c>
      <c r="D86" s="35" t="n">
        <v>600</v>
      </c>
      <c r="E86" s="36" t="n">
        <v>26.09</v>
      </c>
      <c r="F86" s="36" t="n">
        <v>29.55</v>
      </c>
      <c r="G86" s="36"/>
      <c r="H86" s="36"/>
      <c r="I86" s="36" t="n">
        <f aca="false">D86+G86-H86</f>
        <v>600</v>
      </c>
      <c r="J86" s="67" t="n">
        <v>300</v>
      </c>
      <c r="K86" s="68" t="n">
        <f aca="false">J86*F86</f>
        <v>8865</v>
      </c>
      <c r="L86" s="69" t="n">
        <f aca="false">J86/I86</f>
        <v>0.5</v>
      </c>
      <c r="M86" s="90" t="n">
        <v>300</v>
      </c>
      <c r="N86" s="70" t="n">
        <f aca="false">TRUNC((M86*F86),2)</f>
        <v>8865</v>
      </c>
      <c r="O86" s="69" t="n">
        <f aca="false">M86/I86</f>
        <v>0.5</v>
      </c>
      <c r="P86" s="71" t="n">
        <f aca="false">J86+M86</f>
        <v>600</v>
      </c>
      <c r="Q86" s="72" t="n">
        <f aca="false">K86+N86</f>
        <v>17730</v>
      </c>
      <c r="R86" s="73" t="n">
        <f aca="false">L86+O86</f>
        <v>1</v>
      </c>
      <c r="S86" s="1"/>
      <c r="T86" s="74"/>
      <c r="U86" s="75"/>
      <c r="V86" s="1"/>
      <c r="W86" s="1"/>
    </row>
    <row r="87" s="40" customFormat="true" ht="13.8" hidden="false" customHeight="false" outlineLevel="0" collapsed="false">
      <c r="A87" s="47" t="n">
        <v>7</v>
      </c>
      <c r="B87" s="48" t="s">
        <v>186</v>
      </c>
      <c r="C87" s="49"/>
      <c r="D87" s="50"/>
      <c r="E87" s="51"/>
      <c r="F87" s="51"/>
      <c r="G87" s="51"/>
      <c r="H87" s="51"/>
      <c r="I87" s="51"/>
      <c r="J87" s="52"/>
      <c r="K87" s="53"/>
      <c r="L87" s="54"/>
      <c r="M87" s="50"/>
      <c r="N87" s="53"/>
      <c r="O87" s="54"/>
      <c r="P87" s="53"/>
      <c r="Q87" s="53"/>
      <c r="R87" s="54"/>
      <c r="S87" s="1"/>
      <c r="T87" s="74"/>
      <c r="U87" s="75"/>
      <c r="V87" s="1"/>
      <c r="W87" s="1"/>
    </row>
    <row r="88" s="40" customFormat="true" ht="15" hidden="false" customHeight="false" outlineLevel="0" collapsed="false">
      <c r="A88" s="55" t="s">
        <v>187</v>
      </c>
      <c r="B88" s="80" t="s">
        <v>188</v>
      </c>
      <c r="C88" s="57"/>
      <c r="D88" s="58"/>
      <c r="E88" s="59"/>
      <c r="F88" s="59"/>
      <c r="G88" s="59"/>
      <c r="H88" s="59"/>
      <c r="I88" s="59"/>
      <c r="J88" s="60"/>
      <c r="K88" s="61"/>
      <c r="L88" s="62"/>
      <c r="M88" s="92"/>
      <c r="N88" s="61"/>
      <c r="O88" s="62"/>
      <c r="P88" s="64"/>
      <c r="Q88" s="64"/>
      <c r="R88" s="78"/>
      <c r="S88" s="1"/>
      <c r="T88" s="74"/>
      <c r="U88" s="75"/>
      <c r="V88" s="1"/>
      <c r="W88" s="1"/>
    </row>
    <row r="89" s="40" customFormat="true" ht="23.85" hidden="false" customHeight="false" outlineLevel="0" collapsed="false">
      <c r="A89" s="32" t="s">
        <v>189</v>
      </c>
      <c r="B89" s="33" t="s">
        <v>190</v>
      </c>
      <c r="C89" s="34" t="s">
        <v>74</v>
      </c>
      <c r="D89" s="35" t="n">
        <v>2147</v>
      </c>
      <c r="E89" s="36" t="n">
        <v>25.9</v>
      </c>
      <c r="F89" s="36" t="n">
        <v>28.82</v>
      </c>
      <c r="G89" s="36"/>
      <c r="H89" s="36"/>
      <c r="I89" s="36" t="n">
        <f aca="false">D89+G89-H89</f>
        <v>2147</v>
      </c>
      <c r="J89" s="67" t="n">
        <v>0</v>
      </c>
      <c r="K89" s="68" t="n">
        <f aca="false">J89*F89</f>
        <v>0</v>
      </c>
      <c r="L89" s="69" t="n">
        <f aca="false">J89/I89</f>
        <v>0</v>
      </c>
      <c r="M89" s="90"/>
      <c r="N89" s="70" t="n">
        <f aca="false">TRUNC((M89*F89),2)</f>
        <v>0</v>
      </c>
      <c r="O89" s="69" t="n">
        <f aca="false">M89/I89</f>
        <v>0</v>
      </c>
      <c r="P89" s="71" t="n">
        <f aca="false">J89+M89</f>
        <v>0</v>
      </c>
      <c r="Q89" s="72" t="n">
        <f aca="false">K89+N89</f>
        <v>0</v>
      </c>
      <c r="R89" s="73" t="n">
        <f aca="false">L89+O89</f>
        <v>0</v>
      </c>
      <c r="S89" s="1"/>
      <c r="T89" s="74"/>
      <c r="U89" s="75"/>
      <c r="V89" s="1"/>
      <c r="W89" s="1"/>
    </row>
    <row r="90" s="40" customFormat="true" ht="23.85" hidden="false" customHeight="false" outlineLevel="0" collapsed="false">
      <c r="A90" s="32" t="s">
        <v>191</v>
      </c>
      <c r="B90" s="33" t="s">
        <v>192</v>
      </c>
      <c r="C90" s="34" t="s">
        <v>53</v>
      </c>
      <c r="D90" s="35" t="n">
        <v>1238.74</v>
      </c>
      <c r="E90" s="36" t="n">
        <v>45.44</v>
      </c>
      <c r="F90" s="36" t="n">
        <v>50.57</v>
      </c>
      <c r="G90" s="36"/>
      <c r="H90" s="36"/>
      <c r="I90" s="36" t="n">
        <f aca="false">D90+G90-H90</f>
        <v>1238.74</v>
      </c>
      <c r="J90" s="67" t="n">
        <v>0</v>
      </c>
      <c r="K90" s="68" t="n">
        <f aca="false">J90*F90</f>
        <v>0</v>
      </c>
      <c r="L90" s="69" t="n">
        <f aca="false">J90/I90</f>
        <v>0</v>
      </c>
      <c r="M90" s="90"/>
      <c r="N90" s="70" t="n">
        <f aca="false">TRUNC((M90*F90),2)</f>
        <v>0</v>
      </c>
      <c r="O90" s="69" t="n">
        <f aca="false">M90/I90</f>
        <v>0</v>
      </c>
      <c r="P90" s="71" t="n">
        <f aca="false">J90+M90</f>
        <v>0</v>
      </c>
      <c r="Q90" s="72" t="n">
        <f aca="false">K90+N90</f>
        <v>0</v>
      </c>
      <c r="R90" s="73" t="n">
        <f aca="false">L90+O90</f>
        <v>0</v>
      </c>
      <c r="S90" s="1"/>
      <c r="T90" s="74"/>
      <c r="U90" s="75"/>
      <c r="V90" s="1"/>
      <c r="W90" s="1"/>
    </row>
    <row r="91" s="40" customFormat="true" ht="13.8" hidden="false" customHeight="false" outlineLevel="0" collapsed="false">
      <c r="A91" s="32" t="s">
        <v>193</v>
      </c>
      <c r="B91" s="33" t="s">
        <v>194</v>
      </c>
      <c r="C91" s="34" t="s">
        <v>43</v>
      </c>
      <c r="D91" s="35" t="n">
        <v>2</v>
      </c>
      <c r="E91" s="36" t="n">
        <v>30439.44</v>
      </c>
      <c r="F91" s="36" t="n">
        <v>31535.26</v>
      </c>
      <c r="G91" s="36"/>
      <c r="H91" s="36"/>
      <c r="I91" s="36" t="n">
        <f aca="false">D91+G91-H91</f>
        <v>2</v>
      </c>
      <c r="J91" s="67" t="n">
        <v>0</v>
      </c>
      <c r="K91" s="68" t="n">
        <f aca="false">J91*F91</f>
        <v>0</v>
      </c>
      <c r="L91" s="69" t="n">
        <f aca="false">J91/I91</f>
        <v>0</v>
      </c>
      <c r="M91" s="90"/>
      <c r="N91" s="70" t="n">
        <f aca="false">TRUNC((M91*F91),2)</f>
        <v>0</v>
      </c>
      <c r="O91" s="69" t="n">
        <f aca="false">M91/I91</f>
        <v>0</v>
      </c>
      <c r="P91" s="71" t="n">
        <f aca="false">J91+M91</f>
        <v>0</v>
      </c>
      <c r="Q91" s="72" t="n">
        <f aca="false">K91+N91</f>
        <v>0</v>
      </c>
      <c r="R91" s="73" t="n">
        <f aca="false">L91+O91</f>
        <v>0</v>
      </c>
      <c r="S91" s="1"/>
      <c r="T91" s="74"/>
      <c r="U91" s="75"/>
      <c r="V91" s="1"/>
      <c r="W91" s="1"/>
    </row>
    <row r="92" s="40" customFormat="true" ht="15" hidden="false" customHeight="false" outlineLevel="0" collapsed="false">
      <c r="A92" s="55" t="s">
        <v>195</v>
      </c>
      <c r="B92" s="80" t="s">
        <v>196</v>
      </c>
      <c r="C92" s="57"/>
      <c r="D92" s="58"/>
      <c r="E92" s="59"/>
      <c r="F92" s="59"/>
      <c r="G92" s="59"/>
      <c r="H92" s="59"/>
      <c r="I92" s="59"/>
      <c r="J92" s="60"/>
      <c r="K92" s="61"/>
      <c r="L92" s="62"/>
      <c r="M92" s="92"/>
      <c r="N92" s="61"/>
      <c r="O92" s="62"/>
      <c r="P92" s="64"/>
      <c r="Q92" s="61"/>
      <c r="R92" s="78"/>
      <c r="S92" s="1"/>
      <c r="T92" s="74"/>
      <c r="U92" s="75"/>
      <c r="V92" s="1"/>
      <c r="W92" s="1"/>
    </row>
    <row r="93" s="40" customFormat="true" ht="13.8" hidden="false" customHeight="false" outlineLevel="0" collapsed="false">
      <c r="A93" s="32" t="s">
        <v>189</v>
      </c>
      <c r="B93" s="33" t="s">
        <v>197</v>
      </c>
      <c r="C93" s="34" t="s">
        <v>50</v>
      </c>
      <c r="D93" s="35" t="n">
        <v>47901</v>
      </c>
      <c r="E93" s="36" t="n">
        <v>4.04</v>
      </c>
      <c r="F93" s="36" t="n">
        <v>4.49</v>
      </c>
      <c r="G93" s="36"/>
      <c r="H93" s="36"/>
      <c r="I93" s="36" t="n">
        <f aca="false">D93+G93-H93</f>
        <v>47901</v>
      </c>
      <c r="J93" s="67" t="n">
        <v>0</v>
      </c>
      <c r="K93" s="68" t="n">
        <f aca="false">J93*F93</f>
        <v>0</v>
      </c>
      <c r="L93" s="69" t="n">
        <f aca="false">J93/I93</f>
        <v>0</v>
      </c>
      <c r="M93" s="90"/>
      <c r="N93" s="70" t="n">
        <f aca="false">TRUNC((M93*F93),2)</f>
        <v>0</v>
      </c>
      <c r="O93" s="69" t="n">
        <f aca="false">M93/I93</f>
        <v>0</v>
      </c>
      <c r="P93" s="71" t="n">
        <f aca="false">J93+M93</f>
        <v>0</v>
      </c>
      <c r="Q93" s="72" t="n">
        <f aca="false">K93+N93</f>
        <v>0</v>
      </c>
      <c r="R93" s="73" t="n">
        <f aca="false">L93+O93</f>
        <v>0</v>
      </c>
      <c r="S93" s="1"/>
      <c r="T93" s="74"/>
      <c r="U93" s="75"/>
      <c r="V93" s="1"/>
      <c r="W93" s="1"/>
    </row>
    <row r="94" s="40" customFormat="true" ht="13.8" hidden="false" customHeight="false" outlineLevel="0" collapsed="false">
      <c r="A94" s="47" t="n">
        <v>8</v>
      </c>
      <c r="B94" s="48" t="s">
        <v>198</v>
      </c>
      <c r="C94" s="49"/>
      <c r="D94" s="50"/>
      <c r="E94" s="51"/>
      <c r="F94" s="51"/>
      <c r="G94" s="51"/>
      <c r="H94" s="51"/>
      <c r="I94" s="51"/>
      <c r="J94" s="52"/>
      <c r="K94" s="53"/>
      <c r="L94" s="54"/>
      <c r="M94" s="50"/>
      <c r="N94" s="53"/>
      <c r="O94" s="54"/>
      <c r="P94" s="53"/>
      <c r="Q94" s="53"/>
      <c r="R94" s="54"/>
      <c r="S94" s="1"/>
      <c r="T94" s="74"/>
      <c r="U94" s="75"/>
      <c r="V94" s="1"/>
      <c r="W94" s="1"/>
    </row>
    <row r="95" s="40" customFormat="true" ht="23.85" hidden="false" customHeight="false" outlineLevel="0" collapsed="false">
      <c r="A95" s="32" t="s">
        <v>199</v>
      </c>
      <c r="B95" s="33" t="s">
        <v>200</v>
      </c>
      <c r="C95" s="34" t="s">
        <v>43</v>
      </c>
      <c r="D95" s="35" t="n">
        <v>3</v>
      </c>
      <c r="E95" s="36" t="n">
        <v>29803.45</v>
      </c>
      <c r="F95" s="36" t="n">
        <v>30876.37</v>
      </c>
      <c r="G95" s="36" t="n">
        <v>1</v>
      </c>
      <c r="H95" s="36"/>
      <c r="I95" s="36" t="n">
        <f aca="false">D95+G95-H95</f>
        <v>4</v>
      </c>
      <c r="J95" s="67" t="n">
        <v>2.4999995141916</v>
      </c>
      <c r="K95" s="68" t="n">
        <f aca="false">J95*F95</f>
        <v>77190.91</v>
      </c>
      <c r="L95" s="69" t="n">
        <f aca="false">J95/I95</f>
        <v>0.6249998785479</v>
      </c>
      <c r="M95" s="90" t="n">
        <v>0.5</v>
      </c>
      <c r="N95" s="70" t="n">
        <f aca="false">TRUNC((M95*F95),2)</f>
        <v>15438.18</v>
      </c>
      <c r="O95" s="69" t="n">
        <f aca="false">M95/I95</f>
        <v>0.125</v>
      </c>
      <c r="P95" s="71" t="n">
        <f aca="false">J95+M95</f>
        <v>2.9999995141916</v>
      </c>
      <c r="Q95" s="72" t="n">
        <f aca="false">K95+N95</f>
        <v>92629.09</v>
      </c>
      <c r="R95" s="73" t="n">
        <f aca="false">L95+O95</f>
        <v>0.7499998785479</v>
      </c>
      <c r="S95" s="1"/>
      <c r="T95" s="74"/>
      <c r="U95" s="1"/>
      <c r="V95" s="85"/>
      <c r="W95" s="1"/>
    </row>
    <row r="96" s="40" customFormat="true" ht="23.85" hidden="false" customHeight="false" outlineLevel="0" collapsed="false">
      <c r="A96" s="32" t="s">
        <v>201</v>
      </c>
      <c r="B96" s="33" t="s">
        <v>202</v>
      </c>
      <c r="C96" s="34" t="s">
        <v>43</v>
      </c>
      <c r="D96" s="35" t="n">
        <v>3</v>
      </c>
      <c r="E96" s="36" t="n">
        <v>17859.59</v>
      </c>
      <c r="F96" s="36" t="n">
        <v>18502.53</v>
      </c>
      <c r="G96" s="36" t="n">
        <v>1</v>
      </c>
      <c r="H96" s="36"/>
      <c r="I96" s="36" t="n">
        <f aca="false">D96+G96-H96</f>
        <v>4</v>
      </c>
      <c r="J96" s="67" t="n">
        <v>1.99999972976669</v>
      </c>
      <c r="K96" s="68" t="n">
        <f aca="false">J96*F96</f>
        <v>37005.0550000001</v>
      </c>
      <c r="L96" s="69" t="n">
        <f aca="false">J96/I96</f>
        <v>0.499999932441673</v>
      </c>
      <c r="M96" s="90"/>
      <c r="N96" s="70" t="n">
        <f aca="false">TRUNC((M96*F96),2)</f>
        <v>0</v>
      </c>
      <c r="O96" s="69" t="n">
        <f aca="false">M96/I96</f>
        <v>0</v>
      </c>
      <c r="P96" s="71" t="n">
        <f aca="false">J96+M96</f>
        <v>1.99999972976669</v>
      </c>
      <c r="Q96" s="72" t="n">
        <f aca="false">K96+N96</f>
        <v>37005.0550000001</v>
      </c>
      <c r="R96" s="73" t="n">
        <f aca="false">L96+O96</f>
        <v>0.499999932441673</v>
      </c>
      <c r="S96" s="1"/>
      <c r="T96" s="74"/>
      <c r="U96" s="1"/>
      <c r="V96" s="1"/>
      <c r="W96" s="1"/>
    </row>
    <row r="97" s="40" customFormat="true" ht="13.8" hidden="false" customHeight="false" outlineLevel="0" collapsed="false">
      <c r="A97" s="32" t="s">
        <v>203</v>
      </c>
      <c r="B97" s="33" t="s">
        <v>204</v>
      </c>
      <c r="C97" s="34" t="s">
        <v>43</v>
      </c>
      <c r="D97" s="35" t="n">
        <v>2</v>
      </c>
      <c r="E97" s="36" t="n">
        <v>32898.61</v>
      </c>
      <c r="F97" s="36" t="n">
        <v>34082.96</v>
      </c>
      <c r="G97" s="36" t="n">
        <v>1</v>
      </c>
      <c r="H97" s="36"/>
      <c r="I97" s="36" t="n">
        <f aca="false">D97+G97-H97</f>
        <v>3</v>
      </c>
      <c r="J97" s="67" t="n">
        <v>1.5</v>
      </c>
      <c r="K97" s="68" t="n">
        <f aca="false">J97*F97</f>
        <v>51124.44</v>
      </c>
      <c r="L97" s="69" t="n">
        <f aca="false">J97/I97</f>
        <v>0.5</v>
      </c>
      <c r="M97" s="90"/>
      <c r="N97" s="70" t="n">
        <f aca="false">TRUNC((M97*F97),2)</f>
        <v>0</v>
      </c>
      <c r="O97" s="69" t="n">
        <f aca="false">M97/I97</f>
        <v>0</v>
      </c>
      <c r="P97" s="71" t="n">
        <f aca="false">J97+M97</f>
        <v>1.5</v>
      </c>
      <c r="Q97" s="72" t="n">
        <f aca="false">K97+N97</f>
        <v>51124.44</v>
      </c>
      <c r="R97" s="73" t="n">
        <f aca="false">L97+O97</f>
        <v>0.5</v>
      </c>
      <c r="S97" s="1"/>
      <c r="T97" s="74"/>
      <c r="U97" s="75"/>
      <c r="V97" s="1"/>
      <c r="W97" s="1"/>
    </row>
    <row r="98" s="40" customFormat="true" ht="13.8" hidden="false" customHeight="false" outlineLevel="0" collapsed="false">
      <c r="A98" s="32" t="s">
        <v>205</v>
      </c>
      <c r="B98" s="33" t="s">
        <v>206</v>
      </c>
      <c r="C98" s="34" t="s">
        <v>43</v>
      </c>
      <c r="D98" s="35" t="n">
        <v>1</v>
      </c>
      <c r="E98" s="36" t="n">
        <v>32898.61</v>
      </c>
      <c r="F98" s="36" t="n">
        <v>34082.96</v>
      </c>
      <c r="G98" s="36" t="n">
        <v>0.5</v>
      </c>
      <c r="H98" s="36"/>
      <c r="I98" s="36" t="n">
        <f aca="false">D98+G98-H98</f>
        <v>1.5</v>
      </c>
      <c r="J98" s="67" t="n">
        <v>0.5</v>
      </c>
      <c r="K98" s="68" t="n">
        <f aca="false">J98*F98</f>
        <v>17041.48</v>
      </c>
      <c r="L98" s="69" t="n">
        <f aca="false">J98/I98</f>
        <v>0.333333333333333</v>
      </c>
      <c r="M98" s="90"/>
      <c r="N98" s="70" t="n">
        <f aca="false">TRUNC((M98*F98),2)</f>
        <v>0</v>
      </c>
      <c r="O98" s="69" t="n">
        <f aca="false">M98/I98</f>
        <v>0</v>
      </c>
      <c r="P98" s="71" t="n">
        <f aca="false">J98+M98</f>
        <v>0.5</v>
      </c>
      <c r="Q98" s="72" t="n">
        <f aca="false">K98+N98</f>
        <v>17041.48</v>
      </c>
      <c r="R98" s="73" t="n">
        <f aca="false">L98+O98</f>
        <v>0.333333333333333</v>
      </c>
      <c r="S98" s="1"/>
      <c r="T98" s="74"/>
      <c r="U98" s="75"/>
      <c r="V98" s="1"/>
      <c r="W98" s="1"/>
    </row>
    <row r="99" s="40" customFormat="true" ht="15" hidden="false" customHeight="false" outlineLevel="0" collapsed="false">
      <c r="A99" s="55" t="s">
        <v>207</v>
      </c>
      <c r="B99" s="80" t="s">
        <v>208</v>
      </c>
      <c r="C99" s="57"/>
      <c r="D99" s="58"/>
      <c r="E99" s="59"/>
      <c r="F99" s="59"/>
      <c r="G99" s="59"/>
      <c r="H99" s="59"/>
      <c r="I99" s="59"/>
      <c r="J99" s="60"/>
      <c r="K99" s="61"/>
      <c r="L99" s="62"/>
      <c r="M99" s="92"/>
      <c r="N99" s="61"/>
      <c r="O99" s="62"/>
      <c r="P99" s="64"/>
      <c r="Q99" s="64"/>
      <c r="R99" s="78"/>
      <c r="S99" s="1"/>
      <c r="T99" s="74"/>
      <c r="U99" s="75"/>
      <c r="V99" s="1"/>
      <c r="W99" s="1"/>
    </row>
    <row r="100" s="40" customFormat="true" ht="35.95" hidden="false" customHeight="false" outlineLevel="0" collapsed="false">
      <c r="A100" s="32" t="s">
        <v>209</v>
      </c>
      <c r="B100" s="33" t="s">
        <v>210</v>
      </c>
      <c r="C100" s="34" t="s">
        <v>74</v>
      </c>
      <c r="D100" s="35" t="n">
        <v>30</v>
      </c>
      <c r="E100" s="36" t="n">
        <v>920.58</v>
      </c>
      <c r="F100" s="36" t="n">
        <v>1033.81</v>
      </c>
      <c r="G100" s="36"/>
      <c r="H100" s="36"/>
      <c r="I100" s="36" t="n">
        <f aca="false">D100+G100-H100</f>
        <v>30</v>
      </c>
      <c r="J100" s="67" t="n">
        <v>0</v>
      </c>
      <c r="K100" s="68" t="n">
        <f aca="false">J100*F100</f>
        <v>0</v>
      </c>
      <c r="L100" s="69" t="n">
        <f aca="false">J100/I100</f>
        <v>0</v>
      </c>
      <c r="M100" s="90"/>
      <c r="N100" s="70" t="n">
        <f aca="false">TRUNC((M100*F100),2)</f>
        <v>0</v>
      </c>
      <c r="O100" s="69" t="n">
        <f aca="false">M100/I100</f>
        <v>0</v>
      </c>
      <c r="P100" s="71" t="n">
        <f aca="false">J100+M100</f>
        <v>0</v>
      </c>
      <c r="Q100" s="72" t="n">
        <f aca="false">K100+N100</f>
        <v>0</v>
      </c>
      <c r="R100" s="73" t="n">
        <f aca="false">L100+O100</f>
        <v>0</v>
      </c>
      <c r="S100" s="1"/>
      <c r="T100" s="74"/>
      <c r="U100" s="75"/>
      <c r="V100" s="1"/>
      <c r="W100" s="1"/>
    </row>
    <row r="101" s="40" customFormat="true" ht="13.8" hidden="false" customHeight="false" outlineLevel="0" collapsed="false">
      <c r="A101" s="47" t="n">
        <v>9</v>
      </c>
      <c r="B101" s="48" t="s">
        <v>211</v>
      </c>
      <c r="C101" s="49"/>
      <c r="D101" s="50"/>
      <c r="E101" s="51"/>
      <c r="F101" s="51"/>
      <c r="G101" s="51"/>
      <c r="H101" s="51"/>
      <c r="I101" s="51"/>
      <c r="J101" s="52"/>
      <c r="K101" s="53"/>
      <c r="L101" s="54"/>
      <c r="M101" s="50"/>
      <c r="N101" s="53"/>
      <c r="O101" s="54"/>
      <c r="P101" s="53"/>
      <c r="Q101" s="53"/>
      <c r="R101" s="54"/>
      <c r="S101" s="1"/>
      <c r="T101" s="74"/>
      <c r="U101" s="75"/>
      <c r="V101" s="1"/>
      <c r="W101" s="1"/>
    </row>
    <row r="102" s="40" customFormat="true" ht="13.8" hidden="false" customHeight="false" outlineLevel="0" collapsed="false">
      <c r="A102" s="32" t="s">
        <v>212</v>
      </c>
      <c r="B102" s="33" t="s">
        <v>213</v>
      </c>
      <c r="C102" s="34" t="s">
        <v>181</v>
      </c>
      <c r="D102" s="35" t="n">
        <v>1</v>
      </c>
      <c r="E102" s="36" t="n">
        <v>103120.31</v>
      </c>
      <c r="F102" s="36" t="n">
        <v>106832.63</v>
      </c>
      <c r="G102" s="36"/>
      <c r="H102" s="36"/>
      <c r="I102" s="36" t="n">
        <f aca="false">D102+G102-H102</f>
        <v>1</v>
      </c>
      <c r="J102" s="67" t="n">
        <v>1</v>
      </c>
      <c r="K102" s="68" t="n">
        <f aca="false">J102*F102</f>
        <v>106832.63</v>
      </c>
      <c r="L102" s="69" t="n">
        <f aca="false">J102/I102</f>
        <v>1</v>
      </c>
      <c r="M102" s="90"/>
      <c r="N102" s="70" t="n">
        <f aca="false">TRUNC((M102*F102),2)</f>
        <v>0</v>
      </c>
      <c r="O102" s="69" t="n">
        <f aca="false">M102/I102</f>
        <v>0</v>
      </c>
      <c r="P102" s="71" t="n">
        <f aca="false">J102+M102</f>
        <v>1</v>
      </c>
      <c r="Q102" s="72" t="n">
        <f aca="false">K102+N102</f>
        <v>106832.63</v>
      </c>
      <c r="R102" s="73" t="n">
        <f aca="false">L102+O102</f>
        <v>1</v>
      </c>
      <c r="S102" s="1"/>
      <c r="T102" s="74"/>
      <c r="U102" s="75"/>
      <c r="V102" s="1"/>
      <c r="W102" s="1"/>
    </row>
    <row r="103" s="40" customFormat="true" ht="13.8" hidden="false" customHeight="false" outlineLevel="0" collapsed="false">
      <c r="A103" s="47" t="n">
        <v>10</v>
      </c>
      <c r="B103" s="48" t="s">
        <v>214</v>
      </c>
      <c r="C103" s="49"/>
      <c r="D103" s="50"/>
      <c r="E103" s="51"/>
      <c r="F103" s="51"/>
      <c r="G103" s="51"/>
      <c r="H103" s="51"/>
      <c r="I103" s="51"/>
      <c r="J103" s="52"/>
      <c r="K103" s="53"/>
      <c r="L103" s="54"/>
      <c r="M103" s="50"/>
      <c r="N103" s="53"/>
      <c r="O103" s="54"/>
      <c r="P103" s="53"/>
      <c r="Q103" s="53"/>
      <c r="R103" s="54"/>
      <c r="S103" s="1"/>
      <c r="T103" s="74"/>
      <c r="U103" s="75"/>
      <c r="V103" s="1"/>
      <c r="W103" s="1"/>
    </row>
    <row r="104" s="40" customFormat="true" ht="13.8" hidden="false" customHeight="false" outlineLevel="0" collapsed="false">
      <c r="A104" s="32" t="s">
        <v>215</v>
      </c>
      <c r="B104" s="33" t="s">
        <v>216</v>
      </c>
      <c r="C104" s="34" t="s">
        <v>181</v>
      </c>
      <c r="D104" s="35" t="n">
        <v>1</v>
      </c>
      <c r="E104" s="36" t="n">
        <v>40824.86</v>
      </c>
      <c r="F104" s="36" t="n">
        <v>42294.55</v>
      </c>
      <c r="G104" s="36"/>
      <c r="H104" s="36"/>
      <c r="I104" s="36" t="n">
        <f aca="false">D104+G104-H104</f>
        <v>1</v>
      </c>
      <c r="J104" s="67" t="n">
        <v>0</v>
      </c>
      <c r="K104" s="68" t="n">
        <f aca="false">J104*F104</f>
        <v>0</v>
      </c>
      <c r="L104" s="69" t="n">
        <f aca="false">J104/I104</f>
        <v>0</v>
      </c>
      <c r="M104" s="90"/>
      <c r="N104" s="70" t="n">
        <f aca="false">TRUNC((M104*F104),2)</f>
        <v>0</v>
      </c>
      <c r="O104" s="69" t="n">
        <f aca="false">M104/I104</f>
        <v>0</v>
      </c>
      <c r="P104" s="71" t="n">
        <f aca="false">J104+M104</f>
        <v>0</v>
      </c>
      <c r="Q104" s="72" t="n">
        <f aca="false">K104+N104</f>
        <v>0</v>
      </c>
      <c r="R104" s="73" t="n">
        <f aca="false">L104+O104</f>
        <v>0</v>
      </c>
      <c r="S104" s="1"/>
      <c r="T104" s="74"/>
      <c r="U104" s="75"/>
      <c r="V104" s="1"/>
      <c r="W104" s="1"/>
    </row>
    <row r="105" s="40" customFormat="true" ht="13.8" hidden="false" customHeight="false" outlineLevel="0" collapsed="false">
      <c r="A105" s="47" t="n">
        <v>11</v>
      </c>
      <c r="B105" s="48" t="s">
        <v>217</v>
      </c>
      <c r="C105" s="49"/>
      <c r="D105" s="50"/>
      <c r="E105" s="51"/>
      <c r="F105" s="51"/>
      <c r="G105" s="51"/>
      <c r="H105" s="51"/>
      <c r="I105" s="51"/>
      <c r="J105" s="52"/>
      <c r="K105" s="53"/>
      <c r="L105" s="54"/>
      <c r="M105" s="50"/>
      <c r="N105" s="53"/>
      <c r="O105" s="54"/>
      <c r="P105" s="53"/>
      <c r="Q105" s="53"/>
      <c r="R105" s="54"/>
      <c r="S105" s="1"/>
      <c r="T105" s="74"/>
      <c r="U105" s="75"/>
      <c r="V105" s="1"/>
      <c r="W105" s="1"/>
    </row>
    <row r="106" s="40" customFormat="true" ht="13.8" hidden="false" customHeight="false" outlineLevel="0" collapsed="false">
      <c r="A106" s="32" t="s">
        <v>218</v>
      </c>
      <c r="B106" s="33" t="s">
        <v>219</v>
      </c>
      <c r="C106" s="34" t="s">
        <v>181</v>
      </c>
      <c r="D106" s="35" t="n">
        <v>1</v>
      </c>
      <c r="E106" s="36" t="n">
        <v>2625.87</v>
      </c>
      <c r="F106" s="36" t="n">
        <v>2751.91</v>
      </c>
      <c r="G106" s="36"/>
      <c r="H106" s="36"/>
      <c r="I106" s="36" t="n">
        <f aca="false">D106+G106-H106</f>
        <v>1</v>
      </c>
      <c r="J106" s="67" t="n">
        <v>0</v>
      </c>
      <c r="K106" s="68" t="n">
        <f aca="false">J106*F106</f>
        <v>0</v>
      </c>
      <c r="L106" s="69" t="n">
        <f aca="false">J106/I106</f>
        <v>0</v>
      </c>
      <c r="M106" s="90"/>
      <c r="N106" s="70" t="n">
        <f aca="false">TRUNC((M106*F106),2)</f>
        <v>0</v>
      </c>
      <c r="O106" s="69" t="n">
        <f aca="false">M106/I106</f>
        <v>0</v>
      </c>
      <c r="P106" s="71" t="n">
        <f aca="false">J106+M106</f>
        <v>0</v>
      </c>
      <c r="Q106" s="72" t="n">
        <f aca="false">K106+N106</f>
        <v>0</v>
      </c>
      <c r="R106" s="73" t="n">
        <f aca="false">L106+O106</f>
        <v>0</v>
      </c>
      <c r="S106" s="1"/>
      <c r="T106" s="74"/>
      <c r="U106" s="75"/>
      <c r="V106" s="1"/>
      <c r="W106" s="1"/>
    </row>
    <row r="107" s="40" customFormat="true" ht="13.8" hidden="false" customHeight="false" outlineLevel="0" collapsed="false">
      <c r="A107" s="93"/>
      <c r="B107" s="93"/>
      <c r="C107" s="94"/>
      <c r="D107" s="95"/>
      <c r="E107" s="96"/>
      <c r="F107" s="96"/>
      <c r="G107" s="96"/>
      <c r="H107" s="96"/>
      <c r="I107" s="96"/>
      <c r="J107" s="97"/>
      <c r="K107" s="98"/>
      <c r="L107" s="99"/>
      <c r="M107" s="100"/>
      <c r="N107" s="101" t="n">
        <f aca="false">(SUM(N12:N106))</f>
        <v>198612.345</v>
      </c>
      <c r="O107" s="102"/>
      <c r="P107" s="103"/>
      <c r="Q107" s="101" t="n">
        <f aca="false">TRUNC(SUM(Q12:Q106),2)</f>
        <v>5364279.85</v>
      </c>
      <c r="R107" s="104"/>
      <c r="S107" s="1"/>
      <c r="U107" s="1"/>
      <c r="V107" s="1"/>
      <c r="W107" s="1"/>
    </row>
    <row r="108" s="40" customFormat="true" ht="13.8" hidden="false" customHeight="false" outlineLevel="0" collapsed="false">
      <c r="A108" s="105"/>
      <c r="B108" s="105"/>
      <c r="C108" s="105"/>
      <c r="D108" s="105"/>
      <c r="E108" s="105"/>
      <c r="F108" s="105"/>
      <c r="G108" s="105"/>
      <c r="H108" s="105"/>
      <c r="I108" s="105"/>
      <c r="J108" s="105"/>
      <c r="K108" s="105"/>
      <c r="L108" s="105"/>
      <c r="M108" s="105"/>
      <c r="N108" s="105"/>
      <c r="O108" s="105"/>
      <c r="P108" s="105"/>
      <c r="Q108" s="105"/>
      <c r="R108" s="105"/>
      <c r="S108" s="1"/>
      <c r="T108" s="1"/>
      <c r="U108" s="1"/>
      <c r="V108" s="1"/>
      <c r="W108" s="1"/>
    </row>
    <row r="109" s="40" customFormat="true" ht="15.75" hidden="false" customHeight="true" outlineLevel="0" collapsed="false">
      <c r="A109" s="106" t="s">
        <v>220</v>
      </c>
      <c r="B109" s="106"/>
      <c r="C109" s="107" t="n">
        <v>6790924.69</v>
      </c>
      <c r="D109" s="107"/>
      <c r="E109" s="108"/>
      <c r="F109" s="108"/>
      <c r="G109" s="108"/>
      <c r="H109" s="108"/>
      <c r="I109" s="109" t="s">
        <v>221</v>
      </c>
      <c r="J109" s="109"/>
      <c r="K109" s="109"/>
      <c r="L109" s="109"/>
      <c r="M109" s="109"/>
      <c r="N109" s="110" t="s">
        <v>222</v>
      </c>
      <c r="O109" s="110"/>
      <c r="P109" s="110"/>
      <c r="Q109" s="110"/>
      <c r="R109" s="110"/>
      <c r="S109" s="1"/>
      <c r="U109" s="1"/>
      <c r="V109" s="1"/>
      <c r="W109" s="1"/>
    </row>
    <row r="110" s="40" customFormat="true" ht="16.5" hidden="false" customHeight="true" outlineLevel="0" collapsed="false">
      <c r="A110" s="111" t="s">
        <v>223</v>
      </c>
      <c r="B110" s="111"/>
      <c r="C110" s="112" t="n">
        <f aca="false">D110/C109</f>
        <v>0.207658723910838</v>
      </c>
      <c r="D110" s="113" t="n">
        <v>1410194.7553</v>
      </c>
      <c r="E110" s="114"/>
      <c r="F110" s="114"/>
      <c r="G110" s="114"/>
      <c r="H110" s="114"/>
      <c r="I110" s="115"/>
      <c r="J110" s="116" t="str">
        <f aca="false">M8</f>
        <v>MEDIÇÃO 13</v>
      </c>
      <c r="K110" s="116"/>
      <c r="L110" s="117" t="n">
        <f aca="false">N107/C112</f>
        <v>0.0242177115222971</v>
      </c>
      <c r="M110" s="117"/>
      <c r="N110" s="118" t="str">
        <f aca="false">M8</f>
        <v>MEDIÇÃO 13</v>
      </c>
      <c r="O110" s="118"/>
      <c r="P110" s="119" t="n">
        <f aca="false">N107</f>
        <v>198612.345</v>
      </c>
      <c r="Q110" s="119"/>
      <c r="R110" s="119"/>
      <c r="S110" s="1"/>
      <c r="U110" s="1"/>
      <c r="V110" s="1"/>
      <c r="W110" s="1"/>
    </row>
    <row r="111" s="40" customFormat="true" ht="13.8" hidden="false" customHeight="true" outlineLevel="0" collapsed="false">
      <c r="A111" s="111" t="s">
        <v>224</v>
      </c>
      <c r="B111" s="111"/>
      <c r="C111" s="112" t="n">
        <f aca="false">D111/C109</f>
        <v>0</v>
      </c>
      <c r="D111" s="113" t="n">
        <v>0</v>
      </c>
      <c r="E111" s="120"/>
      <c r="F111" s="120"/>
      <c r="G111" s="120"/>
      <c r="H111" s="120"/>
      <c r="I111" s="121" t="s">
        <v>225</v>
      </c>
      <c r="J111" s="121"/>
      <c r="K111" s="121"/>
      <c r="L111" s="122" t="n">
        <f aca="false">Q107/C112</f>
        <v>0.654091174101848</v>
      </c>
      <c r="M111" s="122"/>
      <c r="N111" s="123" t="s">
        <v>226</v>
      </c>
      <c r="O111" s="123"/>
      <c r="P111" s="107" t="n">
        <f aca="false">Q107</f>
        <v>5364279.85</v>
      </c>
      <c r="Q111" s="107"/>
      <c r="R111" s="107"/>
      <c r="S111" s="85"/>
      <c r="T111" s="124"/>
      <c r="U111" s="85"/>
      <c r="V111" s="1"/>
      <c r="W111" s="1"/>
    </row>
    <row r="112" s="40" customFormat="true" ht="13.8" hidden="false" customHeight="true" outlineLevel="0" collapsed="false">
      <c r="A112" s="125" t="s">
        <v>227</v>
      </c>
      <c r="B112" s="125"/>
      <c r="C112" s="126" t="n">
        <v>8201119.45</v>
      </c>
      <c r="D112" s="126"/>
      <c r="E112" s="120"/>
      <c r="F112" s="120"/>
      <c r="G112" s="120"/>
      <c r="H112" s="120"/>
      <c r="I112" s="127" t="s">
        <v>228</v>
      </c>
      <c r="J112" s="127"/>
      <c r="K112" s="127"/>
      <c r="L112" s="128" t="n">
        <f aca="false">100%-L111</f>
        <v>0.345908825898152</v>
      </c>
      <c r="M112" s="128"/>
      <c r="N112" s="129" t="s">
        <v>229</v>
      </c>
      <c r="O112" s="129"/>
      <c r="P112" s="130" t="n">
        <f aca="false">C112-P111</f>
        <v>2836839.6</v>
      </c>
      <c r="Q112" s="130"/>
      <c r="R112" s="130"/>
      <c r="S112" s="1"/>
      <c r="U112" s="1"/>
      <c r="V112" s="1"/>
      <c r="W112" s="1"/>
    </row>
    <row r="113" s="40" customFormat="true" ht="13.8" hidden="false" customHeight="false" outlineLevel="0" collapsed="false">
      <c r="A113" s="131"/>
      <c r="B113" s="132"/>
      <c r="C113" s="132"/>
      <c r="D113" s="132"/>
      <c r="E113" s="133"/>
      <c r="F113" s="133"/>
      <c r="G113" s="133"/>
      <c r="H113" s="133"/>
      <c r="I113" s="133"/>
      <c r="J113" s="134"/>
      <c r="K113" s="133"/>
      <c r="L113" s="133"/>
      <c r="M113" s="135"/>
      <c r="N113" s="136"/>
      <c r="O113" s="135"/>
      <c r="P113" s="137"/>
      <c r="Q113" s="137"/>
      <c r="R113" s="138"/>
      <c r="S113" s="1"/>
      <c r="T113" s="1"/>
      <c r="U113" s="1"/>
      <c r="V113" s="1"/>
      <c r="W113" s="1"/>
    </row>
    <row r="114" s="40" customFormat="true" ht="13.8" hidden="false" customHeight="false" outlineLevel="0" collapsed="false">
      <c r="A114" s="139"/>
      <c r="B114" s="139"/>
      <c r="C114" s="139"/>
      <c r="D114" s="139"/>
      <c r="E114" s="133"/>
      <c r="F114" s="133"/>
      <c r="G114" s="133"/>
      <c r="H114" s="133"/>
      <c r="I114" s="133"/>
      <c r="J114" s="134"/>
      <c r="K114" s="133"/>
      <c r="L114" s="133"/>
      <c r="M114" s="135"/>
      <c r="N114" s="136"/>
      <c r="O114" s="135"/>
      <c r="P114" s="137"/>
      <c r="Q114" s="140"/>
      <c r="R114" s="138"/>
      <c r="S114" s="1"/>
      <c r="T114" s="1"/>
      <c r="U114" s="1"/>
      <c r="V114" s="1"/>
      <c r="W114" s="1"/>
    </row>
    <row r="115" s="40" customFormat="true" ht="13.8" hidden="false" customHeight="false" outlineLevel="0" collapsed="false">
      <c r="A115" s="141"/>
      <c r="B115" s="142"/>
      <c r="C115" s="143"/>
      <c r="D115" s="133"/>
      <c r="E115" s="133"/>
      <c r="F115" s="133"/>
      <c r="G115" s="133"/>
      <c r="H115" s="133"/>
      <c r="I115" s="133"/>
      <c r="J115" s="134"/>
      <c r="K115" s="133"/>
      <c r="L115" s="133"/>
      <c r="M115" s="135"/>
      <c r="N115" s="136"/>
      <c r="O115" s="135"/>
      <c r="P115" s="137"/>
      <c r="Q115" s="137"/>
      <c r="R115" s="138"/>
      <c r="S115" s="1"/>
      <c r="T115" s="1"/>
      <c r="U115" s="1"/>
      <c r="V115" s="1"/>
      <c r="W115" s="1"/>
    </row>
    <row r="116" s="40" customFormat="true" ht="13.8" hidden="false" customHeight="true" outlineLevel="0" collapsed="false">
      <c r="A116" s="141"/>
      <c r="B116" s="142"/>
      <c r="C116" s="143"/>
      <c r="D116" s="133"/>
      <c r="E116" s="133"/>
      <c r="F116" s="133"/>
      <c r="G116" s="133"/>
      <c r="H116" s="133"/>
      <c r="I116" s="133"/>
      <c r="J116" s="134"/>
      <c r="K116" s="133"/>
      <c r="L116" s="133"/>
      <c r="M116" s="135"/>
      <c r="N116" s="136"/>
      <c r="O116" s="135"/>
      <c r="P116" s="137"/>
      <c r="Q116" s="137"/>
      <c r="R116" s="138"/>
      <c r="S116" s="1"/>
      <c r="T116" s="1"/>
      <c r="U116" s="1"/>
      <c r="V116" s="1"/>
      <c r="W116" s="1"/>
    </row>
    <row r="117" s="40" customFormat="true" ht="13.8" hidden="false" customHeight="true" outlineLevel="0" collapsed="false">
      <c r="A117" s="141"/>
      <c r="B117" s="142"/>
      <c r="C117" s="143"/>
      <c r="D117" s="133"/>
      <c r="E117" s="133"/>
      <c r="F117" s="133"/>
      <c r="G117" s="133"/>
      <c r="H117" s="133"/>
      <c r="I117" s="133"/>
      <c r="J117" s="134"/>
      <c r="K117" s="133"/>
      <c r="L117" s="133"/>
      <c r="M117" s="135"/>
      <c r="N117" s="136"/>
      <c r="O117" s="135"/>
      <c r="P117" s="137"/>
      <c r="Q117" s="137"/>
      <c r="R117" s="138"/>
      <c r="S117" s="1"/>
      <c r="T117" s="1"/>
      <c r="U117" s="1"/>
      <c r="V117" s="1"/>
      <c r="W117" s="1"/>
    </row>
    <row r="118" s="40" customFormat="true" ht="13.8" hidden="false" customHeight="true" outlineLevel="0" collapsed="false">
      <c r="A118" s="141"/>
      <c r="B118" s="142"/>
      <c r="C118" s="143"/>
      <c r="D118" s="133"/>
      <c r="E118" s="133"/>
      <c r="F118" s="133"/>
      <c r="G118" s="133"/>
      <c r="H118" s="133"/>
      <c r="I118" s="133"/>
      <c r="J118" s="134"/>
      <c r="K118" s="133"/>
      <c r="L118" s="133"/>
      <c r="M118" s="135"/>
      <c r="N118" s="136"/>
      <c r="O118" s="135"/>
      <c r="P118" s="137"/>
      <c r="Q118" s="137"/>
      <c r="R118" s="138"/>
      <c r="S118" s="1"/>
      <c r="T118" s="1"/>
      <c r="U118" s="1"/>
      <c r="V118" s="1"/>
      <c r="W118" s="1"/>
    </row>
    <row r="119" s="40" customFormat="true" ht="13.8" hidden="false" customHeight="true" outlineLevel="0" collapsed="false">
      <c r="A119" s="144" t="s">
        <v>16</v>
      </c>
      <c r="B119" s="145" t="s">
        <v>230</v>
      </c>
      <c r="C119" s="146" t="s">
        <v>231</v>
      </c>
      <c r="D119" s="146"/>
      <c r="E119" s="146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40" customFormat="true" ht="13.8" hidden="false" customHeight="true" outlineLevel="0" collapsed="false">
      <c r="A120" s="147" t="n">
        <v>1</v>
      </c>
      <c r="B120" s="148" t="n">
        <f aca="false">SUM(N12:N28)</f>
        <v>4601.64</v>
      </c>
      <c r="C120" s="149" t="n">
        <f aca="false">B120*$B$133</f>
        <v>291.058329707311</v>
      </c>
      <c r="D120" s="149"/>
      <c r="E120" s="149"/>
      <c r="F120" s="1"/>
      <c r="G120" s="1"/>
      <c r="H120" s="1"/>
      <c r="I120" s="133"/>
      <c r="J120" s="134"/>
      <c r="K120" s="136" t="s">
        <v>232</v>
      </c>
      <c r="L120" s="136"/>
      <c r="M120" s="136"/>
      <c r="N120" s="136"/>
      <c r="O120" s="136"/>
      <c r="P120" s="137"/>
      <c r="Q120" s="137"/>
      <c r="R120" s="1"/>
      <c r="S120" s="1"/>
      <c r="T120" s="1"/>
      <c r="U120" s="1"/>
      <c r="V120" s="1"/>
      <c r="W120" s="1"/>
    </row>
    <row r="121" s="40" customFormat="true" ht="13.8" hidden="false" customHeight="true" outlineLevel="0" collapsed="false">
      <c r="A121" s="147" t="n">
        <v>2</v>
      </c>
      <c r="B121" s="148" t="n">
        <f aca="false">SUM(N31:N35)</f>
        <v>118629</v>
      </c>
      <c r="C121" s="149" t="n">
        <f aca="false">B121*$B$133</f>
        <v>7503.40282917582</v>
      </c>
      <c r="D121" s="149"/>
      <c r="E121" s="149"/>
      <c r="F121" s="1"/>
      <c r="G121" s="1"/>
      <c r="H121" s="1"/>
      <c r="I121" s="150" t="s">
        <v>233</v>
      </c>
      <c r="J121" s="150"/>
      <c r="K121" s="150"/>
      <c r="L121" s="150"/>
      <c r="M121" s="150"/>
      <c r="N121" s="150"/>
      <c r="O121" s="150"/>
      <c r="P121" s="150"/>
      <c r="Q121" s="150"/>
      <c r="R121" s="1"/>
      <c r="S121" s="1"/>
      <c r="T121" s="1"/>
      <c r="U121" s="1"/>
      <c r="V121" s="1"/>
      <c r="W121" s="1"/>
    </row>
    <row r="122" s="40" customFormat="true" ht="13.8" hidden="false" customHeight="true" outlineLevel="0" collapsed="false">
      <c r="A122" s="147" t="n">
        <v>3</v>
      </c>
      <c r="B122" s="148" t="n">
        <f aca="false">SUM(N38:N48)</f>
        <v>23270.4</v>
      </c>
      <c r="C122" s="149" t="n">
        <f aca="false">B122*$B$133</f>
        <v>1471.87606062643</v>
      </c>
      <c r="D122" s="149"/>
      <c r="E122" s="149"/>
      <c r="F122" s="1"/>
      <c r="G122" s="1"/>
      <c r="H122" s="1"/>
      <c r="I122" s="134" t="s">
        <v>234</v>
      </c>
      <c r="J122" s="134"/>
      <c r="K122" s="134"/>
      <c r="L122" s="134"/>
      <c r="M122" s="134"/>
      <c r="N122" s="134"/>
      <c r="O122" s="134"/>
      <c r="P122" s="134"/>
      <c r="Q122" s="134"/>
      <c r="R122" s="1"/>
      <c r="S122" s="1"/>
      <c r="T122" s="1"/>
      <c r="U122" s="1"/>
      <c r="V122" s="1"/>
      <c r="W122" s="1"/>
    </row>
    <row r="123" s="40" customFormat="true" ht="13.8" hidden="false" customHeight="true" outlineLevel="0" collapsed="false">
      <c r="A123" s="147" t="n">
        <v>4</v>
      </c>
      <c r="B123" s="148" t="n">
        <f aca="false">SUM(N51:N77)</f>
        <v>25451.325</v>
      </c>
      <c r="C123" s="149" t="n">
        <f aca="false">B123*$B$133</f>
        <v>1609.82174688544</v>
      </c>
      <c r="D123" s="149"/>
      <c r="E123" s="149"/>
      <c r="F123" s="1"/>
      <c r="G123" s="1"/>
      <c r="H123" s="1"/>
      <c r="I123" s="134" t="s">
        <v>235</v>
      </c>
      <c r="J123" s="134"/>
      <c r="K123" s="134"/>
      <c r="L123" s="134"/>
      <c r="M123" s="134"/>
      <c r="N123" s="134"/>
      <c r="O123" s="134"/>
      <c r="P123" s="134"/>
      <c r="Q123" s="134"/>
      <c r="R123" s="1"/>
      <c r="S123" s="1"/>
      <c r="T123" s="1"/>
      <c r="U123" s="1"/>
      <c r="V123" s="1"/>
      <c r="W123" s="1"/>
    </row>
    <row r="124" s="40" customFormat="true" ht="13.8" hidden="false" customHeight="false" outlineLevel="0" collapsed="false">
      <c r="A124" s="147" t="n">
        <v>5</v>
      </c>
      <c r="B124" s="148" t="n">
        <f aca="false">SUM(N80:N82)</f>
        <v>0</v>
      </c>
      <c r="C124" s="149" t="n">
        <f aca="false">B124*$B$133</f>
        <v>0</v>
      </c>
      <c r="D124" s="149"/>
      <c r="E124" s="149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="40" customFormat="true" ht="13.8" hidden="false" customHeight="false" outlineLevel="0" collapsed="false">
      <c r="A125" s="147" t="n">
        <v>6</v>
      </c>
      <c r="B125" s="148" t="n">
        <f aca="false">SUM(N84:N86)</f>
        <v>11221.8</v>
      </c>
      <c r="C125" s="149" t="n">
        <f aca="false">B125*$B$133</f>
        <v>709.790067086844</v>
      </c>
      <c r="D125" s="149"/>
      <c r="E125" s="149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40" customFormat="true" ht="13.8" hidden="false" customHeight="false" outlineLevel="0" collapsed="false">
      <c r="A126" s="147" t="n">
        <v>7</v>
      </c>
      <c r="B126" s="148" t="n">
        <f aca="false">SUM(N89:N93)</f>
        <v>0</v>
      </c>
      <c r="C126" s="149" t="n">
        <f aca="false">B126*$B$133</f>
        <v>0</v>
      </c>
      <c r="D126" s="149"/>
      <c r="E126" s="149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40" customFormat="true" ht="13.8" hidden="false" customHeight="false" outlineLevel="0" collapsed="false">
      <c r="A127" s="147" t="n">
        <v>8</v>
      </c>
      <c r="B127" s="148" t="n">
        <f aca="false">SUM(N95:N100)</f>
        <v>15438.18</v>
      </c>
      <c r="C127" s="149" t="n">
        <f aca="false">B127*$B$133</f>
        <v>976.480316695964</v>
      </c>
      <c r="D127" s="149"/>
      <c r="E127" s="149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40" customFormat="true" ht="13.8" hidden="false" customHeight="false" outlineLevel="0" collapsed="false">
      <c r="A128" s="147" t="n">
        <v>9</v>
      </c>
      <c r="B128" s="148" t="n">
        <f aca="false">SUM(N102)</f>
        <v>0</v>
      </c>
      <c r="C128" s="149" t="n">
        <f aca="false">B128*$B$133</f>
        <v>0</v>
      </c>
      <c r="D128" s="149"/>
      <c r="E128" s="149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40" customFormat="true" ht="13.8" hidden="false" customHeight="false" outlineLevel="0" collapsed="false">
      <c r="A129" s="147" t="n">
        <v>10</v>
      </c>
      <c r="B129" s="148" t="n">
        <f aca="false">SUM(N104)</f>
        <v>0</v>
      </c>
      <c r="C129" s="149" t="n">
        <f aca="false">B129*$B$133</f>
        <v>0</v>
      </c>
      <c r="D129" s="149"/>
      <c r="E129" s="149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40" customFormat="true" ht="13.8" hidden="false" customHeight="false" outlineLevel="0" collapsed="false">
      <c r="A130" s="147" t="n">
        <v>11</v>
      </c>
      <c r="B130" s="148" t="n">
        <f aca="false">SUM(N106)</f>
        <v>0</v>
      </c>
      <c r="C130" s="149" t="n">
        <f aca="false">B130*$B$133</f>
        <v>0</v>
      </c>
      <c r="D130" s="149"/>
      <c r="E130" s="149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40" customFormat="true" ht="13.8" hidden="false" customHeight="false" outlineLevel="0" collapsed="false">
      <c r="A131" s="151" t="s">
        <v>29</v>
      </c>
      <c r="B131" s="152" t="n">
        <f aca="false">SUM(B120:B130)</f>
        <v>198612.345</v>
      </c>
      <c r="C131" s="153" t="n">
        <f aca="false">SUM(C120:C130)</f>
        <v>12562.4293501778</v>
      </c>
      <c r="D131" s="153"/>
      <c r="E131" s="153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40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40" customFormat="true" ht="13.8" hidden="false" customHeight="false" outlineLevel="0" collapsed="false">
      <c r="A133" s="1"/>
      <c r="B133" s="154" t="n">
        <v>0.06325099958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40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40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40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40" customFormat="true" ht="13.8" hidden="false" customHeight="false" outlineLevel="0" collapsed="false">
      <c r="A137" s="1"/>
      <c r="B137" s="155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40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40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40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40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40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40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40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40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40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40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40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40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40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40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40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4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40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40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40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40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40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40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4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40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40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40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0"/>
      <c r="X163" s="1"/>
      <c r="Y163" s="1"/>
    </row>
    <row r="164" s="40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0"/>
      <c r="X164" s="1"/>
      <c r="Y164" s="1"/>
    </row>
    <row r="165" s="40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56"/>
      <c r="Y165" s="156"/>
    </row>
    <row r="166" s="40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0"/>
      <c r="X166" s="1"/>
      <c r="Y166" s="1"/>
    </row>
    <row r="167" s="40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0"/>
      <c r="X167" s="1"/>
      <c r="Y167" s="1"/>
    </row>
    <row r="168" s="40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56"/>
      <c r="Y168" s="156"/>
    </row>
    <row r="169" s="40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56"/>
      <c r="Y169" s="156"/>
    </row>
    <row r="170" s="40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0"/>
      <c r="X170" s="1"/>
      <c r="Y170" s="1"/>
    </row>
    <row r="171" s="40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0"/>
      <c r="X171" s="1"/>
      <c r="Y171" s="1"/>
    </row>
    <row r="172" s="40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0"/>
      <c r="X172" s="1"/>
      <c r="Y172" s="1"/>
    </row>
    <row r="173" customFormat="false" ht="13.8" hidden="false" customHeight="false" outlineLevel="0" collapsed="false">
      <c r="W173" s="1"/>
      <c r="X173" s="156"/>
      <c r="Y173" s="156"/>
    </row>
    <row r="175" s="156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0"/>
      <c r="X175" s="1"/>
      <c r="Y175" s="1"/>
    </row>
    <row r="178" s="156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0"/>
      <c r="X178" s="1"/>
      <c r="Y178" s="1"/>
    </row>
    <row r="179" s="156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0"/>
      <c r="X179" s="1"/>
      <c r="Y179" s="1"/>
    </row>
    <row r="183" s="156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0"/>
      <c r="X183" s="1"/>
      <c r="Y183" s="1"/>
    </row>
    <row r="202" customFormat="false" ht="13.8" hidden="false" customHeight="false" outlineLevel="0" collapsed="false">
      <c r="W202" s="1"/>
      <c r="X202" s="156"/>
      <c r="Y202" s="156"/>
    </row>
    <row r="210" customFormat="false" ht="13.8" hidden="false" customHeight="false" outlineLevel="0" collapsed="false">
      <c r="W210" s="1"/>
      <c r="X210" s="156"/>
      <c r="Y210" s="156"/>
    </row>
    <row r="212" s="156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0"/>
      <c r="X212" s="1"/>
      <c r="Y212" s="1"/>
    </row>
    <row r="220" s="156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0"/>
      <c r="X220" s="1"/>
      <c r="Y220" s="1"/>
    </row>
    <row r="249" customFormat="false" ht="13.8" hidden="false" customHeight="false" outlineLevel="0" collapsed="false">
      <c r="W249" s="1"/>
      <c r="X249" s="156"/>
      <c r="Y249" s="156"/>
    </row>
    <row r="252" customFormat="false" ht="13.8" hidden="false" customHeight="false" outlineLevel="0" collapsed="false">
      <c r="W252" s="1"/>
      <c r="X252" s="156"/>
      <c r="Y252" s="156"/>
    </row>
    <row r="259" s="156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0"/>
      <c r="X259" s="1"/>
      <c r="Y259" s="1"/>
    </row>
    <row r="262" s="156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0"/>
      <c r="X262" s="1"/>
      <c r="Y262" s="1"/>
    </row>
    <row r="366" customFormat="false" ht="13.8" hidden="false" customHeight="false" outlineLevel="0" collapsed="false">
      <c r="W366" s="1"/>
      <c r="X366" s="40"/>
      <c r="Y366" s="40"/>
    </row>
    <row r="367" customFormat="false" ht="13.8" hidden="false" customHeight="false" outlineLevel="0" collapsed="false">
      <c r="W367" s="1"/>
      <c r="X367" s="40"/>
      <c r="Y367" s="40"/>
    </row>
    <row r="368" customFormat="false" ht="13.8" hidden="false" customHeight="false" outlineLevel="0" collapsed="false">
      <c r="W368" s="1"/>
      <c r="X368" s="40"/>
      <c r="Y368" s="40"/>
    </row>
    <row r="369" customFormat="false" ht="13.8" hidden="false" customHeight="false" outlineLevel="0" collapsed="false">
      <c r="W369" s="1"/>
      <c r="X369" s="40"/>
      <c r="Y369" s="40"/>
    </row>
    <row r="376" s="40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0"/>
      <c r="X376" s="1"/>
      <c r="Y376" s="1"/>
    </row>
    <row r="377" s="40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0"/>
      <c r="X377" s="1"/>
      <c r="Y377" s="1"/>
    </row>
    <row r="378" s="40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0"/>
      <c r="X378" s="1"/>
      <c r="Y378" s="1"/>
    </row>
    <row r="379" s="40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0"/>
      <c r="X379" s="1"/>
      <c r="Y379" s="1"/>
    </row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U1:U106"/>
  <mergeCells count="72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A6:C6"/>
    <mergeCell ref="D6:I6"/>
    <mergeCell ref="J6:K6"/>
    <mergeCell ref="M6:N6"/>
    <mergeCell ref="O6:P6"/>
    <mergeCell ref="Q6:R6"/>
    <mergeCell ref="A7:F7"/>
    <mergeCell ref="G7:I7"/>
    <mergeCell ref="J7:L7"/>
    <mergeCell ref="M7:N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A112:B112"/>
    <mergeCell ref="C112:D112"/>
    <mergeCell ref="I112:K112"/>
    <mergeCell ref="L112:M112"/>
    <mergeCell ref="N112:O112"/>
    <mergeCell ref="P112:R112"/>
    <mergeCell ref="A114:D114"/>
    <mergeCell ref="C119:E119"/>
    <mergeCell ref="C120:E120"/>
    <mergeCell ref="K120:O120"/>
    <mergeCell ref="C121:E121"/>
    <mergeCell ref="I121:Q121"/>
    <mergeCell ref="C122:E122"/>
    <mergeCell ref="I122:Q122"/>
    <mergeCell ref="C123:E123"/>
    <mergeCell ref="I123:Q123"/>
    <mergeCell ref="C124:E124"/>
    <mergeCell ref="C125:E125"/>
    <mergeCell ref="C126:E126"/>
    <mergeCell ref="C127:E127"/>
    <mergeCell ref="C128:E128"/>
    <mergeCell ref="C129:E129"/>
    <mergeCell ref="C130:E130"/>
    <mergeCell ref="C131:E131"/>
  </mergeCells>
  <conditionalFormatting sqref="R12:R13 R27:R28 R31 R51:R57 R59:R61 R71:R77 R89:R91 R95:R98 R100 R104 R33:R35 R46:R48 R63:R69 R80 R82 R84:R86 R93 R102 R106 R38:R44 R15:R25">
    <cfRule type="cellIs" priority="2" operator="equal" aboveAverage="0" equalAverage="0" bottom="0" percent="0" rank="0" text="" dxfId="0">
      <formula>1</formula>
    </cfRule>
  </conditionalFormatting>
  <conditionalFormatting sqref="R12:R13 R27:R28 R31 R51:R57 R59:R61 R71:R77 R89:R91 R95:R98 R100 R104 R33:R35 R46:R48 R63:R69 R80 R82 R84:R86 R93 R102 R106 R38:R44 R15:R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34" colorId="64" zoomScale="100" zoomScaleNormal="100" zoomScalePageLayoutView="100" workbookViewId="0">
      <selection pane="topLeft" activeCell="B59" activeCellId="0" sqref="B5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7"/>
      <c r="B2" s="158" t="s">
        <v>236</v>
      </c>
      <c r="C2" s="158"/>
      <c r="D2" s="158"/>
      <c r="E2" s="158"/>
    </row>
    <row r="3" customFormat="false" ht="13.8" hidden="false" customHeight="false" outlineLevel="0" collapsed="false">
      <c r="B3" s="158"/>
      <c r="C3" s="158"/>
      <c r="D3" s="158"/>
      <c r="E3" s="158"/>
    </row>
    <row r="4" customFormat="false" ht="13.8" hidden="false" customHeight="false" outlineLevel="0" collapsed="false">
      <c r="B4" s="158"/>
      <c r="C4" s="158"/>
      <c r="D4" s="158"/>
      <c r="E4" s="158"/>
    </row>
    <row r="5" customFormat="false" ht="13.8" hidden="false" customHeight="false" outlineLevel="0" collapsed="false">
      <c r="B5" s="158"/>
      <c r="C5" s="158"/>
      <c r="D5" s="158"/>
      <c r="E5" s="158"/>
    </row>
    <row r="6" customFormat="false" ht="13.8" hidden="false" customHeight="false" outlineLevel="0" collapsed="false">
      <c r="B6" s="158"/>
      <c r="C6" s="158"/>
      <c r="D6" s="158"/>
      <c r="E6" s="158"/>
    </row>
    <row r="7" customFormat="false" ht="26.1" hidden="false" customHeight="true" outlineLevel="0" collapsed="false">
      <c r="B7" s="158"/>
      <c r="C7" s="158"/>
      <c r="D7" s="158"/>
      <c r="E7" s="158"/>
    </row>
    <row r="8" customFormat="false" ht="15.75" hidden="false" customHeight="true" outlineLevel="0" collapsed="false">
      <c r="B8" s="159" t="s">
        <v>237</v>
      </c>
      <c r="C8" s="159"/>
      <c r="D8" s="159"/>
      <c r="E8" s="159"/>
    </row>
    <row r="9" customFormat="false" ht="31.5" hidden="false" customHeight="true" outlineLevel="0" collapsed="false">
      <c r="B9" s="160" t="s">
        <v>238</v>
      </c>
      <c r="C9" s="160"/>
      <c r="D9" s="161" t="s">
        <v>239</v>
      </c>
      <c r="E9" s="161"/>
    </row>
    <row r="10" customFormat="false" ht="15" hidden="false" customHeight="true" outlineLevel="0" collapsed="false">
      <c r="B10" s="160" t="s">
        <v>240</v>
      </c>
      <c r="C10" s="160"/>
      <c r="D10" s="161"/>
      <c r="E10" s="161"/>
    </row>
    <row r="11" customFormat="false" ht="15" hidden="false" customHeight="false" outlineLevel="0" collapsed="false">
      <c r="B11" s="162" t="s">
        <v>241</v>
      </c>
      <c r="C11" s="162" t="s">
        <v>242</v>
      </c>
      <c r="D11" s="162" t="s">
        <v>172</v>
      </c>
      <c r="E11" s="163" t="s">
        <v>243</v>
      </c>
    </row>
    <row r="12" customFormat="false" ht="15.75" hidden="false" customHeight="true" outlineLevel="0" collapsed="false">
      <c r="A12" s="164"/>
      <c r="B12" s="165" t="n">
        <v>1</v>
      </c>
      <c r="C12" s="166" t="str">
        <f aca="false">VLOOKUP(B12,'MEDIÇÃO 13'!$A$10:$R$107,2,0)</f>
        <v>SERVIÇOS PRELIMINARES</v>
      </c>
      <c r="D12" s="166"/>
      <c r="E12" s="166"/>
      <c r="F12" s="164"/>
    </row>
    <row r="13" customFormat="false" ht="15.75" hidden="false" customHeight="true" outlineLevel="0" collapsed="false">
      <c r="A13" s="164"/>
      <c r="B13" s="165" t="s">
        <v>39</v>
      </c>
      <c r="C13" s="166" t="str">
        <f aca="false">VLOOKUP(B13,'MEDIÇÃO 13'!$A$10:$R$107,2,0)</f>
        <v>INSTALAÇÃO DE CANTEIRO DE OBRAS</v>
      </c>
      <c r="D13" s="166"/>
      <c r="E13" s="166"/>
      <c r="F13" s="164"/>
    </row>
    <row r="14" customFormat="false" ht="52.2" hidden="false" customHeight="false" outlineLevel="0" collapsed="false">
      <c r="A14" s="164"/>
      <c r="B14" s="167" t="s">
        <v>41</v>
      </c>
      <c r="C14" s="168" t="str">
        <f aca="false">VLOOKUP(B14,'MEDIÇÃO 13'!$A$10:$R$107,2,0)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7" t="str">
        <f aca="false">VLOOKUP(B14,'MEDIÇÃO 13'!$A$10:$R$107,3,0)</f>
        <v>mês</v>
      </c>
      <c r="E14" s="169" t="n">
        <f aca="false">VLOOKUP($B14,'MEDIÇÃO 13'!$A$10:$R$106,13,0)</f>
        <v>2</v>
      </c>
      <c r="F14" s="164"/>
    </row>
    <row r="15" customFormat="false" ht="15.75" hidden="false" customHeight="true" outlineLevel="0" collapsed="false">
      <c r="A15" s="164"/>
      <c r="B15" s="170" t="s">
        <v>244</v>
      </c>
      <c r="C15" s="170"/>
      <c r="D15" s="167"/>
      <c r="E15" s="169"/>
      <c r="F15" s="164"/>
    </row>
    <row r="16" customFormat="false" ht="39.55" hidden="false" customHeight="false" outlineLevel="0" collapsed="false">
      <c r="A16" s="164"/>
      <c r="B16" s="167" t="s">
        <v>44</v>
      </c>
      <c r="C16" s="168" t="str">
        <f aca="false">VLOOKUP(B16,'MEDIÇÃO 13'!$A$10:$R$107,2,0)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7" t="str">
        <f aca="false">VLOOKUP(B16,'MEDIÇÃO 13'!$A$10:$R$107,3,0)</f>
        <v>mês</v>
      </c>
      <c r="E16" s="169" t="n">
        <f aca="false">VLOOKUP($B16,'MEDIÇÃO 13'!$A$10:$R$106,13,0)</f>
        <v>2</v>
      </c>
      <c r="F16" s="164"/>
    </row>
    <row r="17" customFormat="false" ht="15.75" hidden="false" customHeight="true" outlineLevel="0" collapsed="false">
      <c r="A17" s="164"/>
      <c r="B17" s="170" t="s">
        <v>244</v>
      </c>
      <c r="C17" s="170"/>
      <c r="D17" s="167"/>
      <c r="E17" s="169"/>
      <c r="F17" s="164"/>
    </row>
    <row r="18" customFormat="false" ht="26.85" hidden="false" customHeight="false" outlineLevel="0" collapsed="false">
      <c r="A18" s="164"/>
      <c r="B18" s="167" t="s">
        <v>46</v>
      </c>
      <c r="C18" s="168" t="str">
        <f aca="false">VLOOKUP(B18,'MEDIÇÃO 13'!$A$10:$R$107,2,0)</f>
        <v>Aluguel mensal container para almoxarifado, incl. porta, 2 janelas, 1 pt iluminação, Isolamento térmico (teto), piso em comp. Naval pintado, cert. NR18, incl. laudo descontaminação.</v>
      </c>
      <c r="D18" s="167" t="str">
        <f aca="false">VLOOKUP(B18,'MEDIÇÃO 13'!$A$10:$R$107,3,0)</f>
        <v>mês</v>
      </c>
      <c r="E18" s="169" t="n">
        <f aca="false">VLOOKUP($B18,'MEDIÇÃO 13'!$A$10:$R$106,13,0)</f>
        <v>1</v>
      </c>
      <c r="F18" s="164"/>
    </row>
    <row r="19" customFormat="false" ht="15.75" hidden="false" customHeight="true" outlineLevel="0" collapsed="false">
      <c r="A19" s="164"/>
      <c r="B19" s="170" t="s">
        <v>245</v>
      </c>
      <c r="C19" s="170"/>
      <c r="D19" s="167"/>
      <c r="E19" s="169"/>
      <c r="F19" s="164"/>
    </row>
    <row r="20" customFormat="false" ht="15.75" hidden="false" customHeight="true" outlineLevel="0" collapsed="false">
      <c r="A20" s="164"/>
      <c r="B20" s="170"/>
      <c r="C20" s="170"/>
      <c r="D20" s="170"/>
      <c r="E20" s="170"/>
      <c r="F20" s="164"/>
    </row>
    <row r="21" customFormat="false" ht="15.75" hidden="false" customHeight="true" outlineLevel="0" collapsed="false">
      <c r="A21" s="164"/>
      <c r="B21" s="165" t="n">
        <v>2</v>
      </c>
      <c r="C21" s="166" t="str">
        <f aca="false">VLOOKUP(B21,'MEDIÇÃO 13'!$A$10:$R$107,2,0)</f>
        <v>SUPRESSÃO VEGETAL</v>
      </c>
      <c r="D21" s="166"/>
      <c r="E21" s="166"/>
      <c r="F21" s="164"/>
    </row>
    <row r="22" customFormat="false" ht="15.75" hidden="false" customHeight="true" outlineLevel="0" collapsed="false">
      <c r="A22" s="164"/>
      <c r="B22" s="165" t="s">
        <v>80</v>
      </c>
      <c r="C22" s="166" t="str">
        <f aca="false">VLOOKUP(B22,'MEDIÇÃO 13'!$A$10:$R$107,2,0)</f>
        <v>ESCAVAÇÃO DA ÁREA INUNDAÇÃO</v>
      </c>
      <c r="D22" s="166"/>
      <c r="E22" s="166"/>
      <c r="F22" s="164"/>
    </row>
    <row r="23" customFormat="false" ht="15" hidden="false" customHeight="false" outlineLevel="0" collapsed="false">
      <c r="A23" s="164"/>
      <c r="B23" s="167" t="s">
        <v>83</v>
      </c>
      <c r="C23" s="168" t="str">
        <f aca="false">VLOOKUP(B23,'MEDIÇÃO 13'!$A$10:$R$107,2,0)</f>
        <v>Escavação e carga de material de 1ª categoria com escavadeira</v>
      </c>
      <c r="D23" s="167" t="str">
        <f aca="false">VLOOKUP(B23,'MEDIÇÃO 13'!$A$10:$R$107,3,0)</f>
        <v>M3</v>
      </c>
      <c r="E23" s="169" t="n">
        <f aca="false">VLOOKUP($B23,'MEDIÇÃO 13'!$A$10:$R$106,13,0)</f>
        <v>10500</v>
      </c>
      <c r="F23" s="164"/>
    </row>
    <row r="24" customFormat="false" ht="15.75" hidden="false" customHeight="true" outlineLevel="0" collapsed="false">
      <c r="A24" s="164"/>
      <c r="B24" s="171" t="s">
        <v>246</v>
      </c>
      <c r="C24" s="171"/>
      <c r="D24" s="167"/>
      <c r="E24" s="169"/>
      <c r="F24" s="164"/>
    </row>
    <row r="25" customFormat="false" ht="39.55" hidden="false" customHeight="false" outlineLevel="0" collapsed="false">
      <c r="A25" s="164"/>
      <c r="B25" s="167" t="s">
        <v>86</v>
      </c>
      <c r="C25" s="168" t="str">
        <f aca="false">VLOOKUP(B25,'MEDIÇÃO 13'!$A$10:$R$107,2,0)</f>
        <v>LOCAL COM DMT ATÉ 3,0 KM (Caminhão basculante) - 1,147XP+1,268XR+2,013 Sendo XP = 0,0 e XR = 2 (Centro bacia inundação &gt; Bota-Fora) - Transporte de argila com peso específico de 1,4 t/m3 </v>
      </c>
      <c r="D25" s="167" t="str">
        <f aca="false">VLOOKUP(B25,'MEDIÇÃO 13'!$A$10:$R$107,3,0)</f>
        <v>T</v>
      </c>
      <c r="E25" s="169" t="n">
        <f aca="false">VLOOKUP($B25,'MEDIÇÃO 13'!$A$10:$R$106,13,0)</f>
        <v>14700</v>
      </c>
      <c r="F25" s="164"/>
    </row>
    <row r="26" customFormat="false" ht="15" hidden="false" customHeight="true" outlineLevel="0" collapsed="false">
      <c r="A26" s="164"/>
      <c r="B26" s="171" t="s">
        <v>247</v>
      </c>
      <c r="C26" s="171"/>
      <c r="D26" s="167"/>
      <c r="E26" s="169"/>
      <c r="F26" s="164"/>
    </row>
    <row r="27" customFormat="false" ht="15" hidden="false" customHeight="true" outlineLevel="0" collapsed="false">
      <c r="A27" s="164"/>
      <c r="B27" s="171"/>
      <c r="C27" s="171"/>
      <c r="D27" s="171"/>
      <c r="E27" s="171"/>
      <c r="F27" s="164"/>
    </row>
    <row r="28" customFormat="false" ht="15" hidden="false" customHeight="true" outlineLevel="0" collapsed="false">
      <c r="A28" s="164"/>
      <c r="B28" s="165" t="n">
        <v>3</v>
      </c>
      <c r="C28" s="166" t="str">
        <f aca="false">VLOOKUP(B28,'MEDIÇÃO 13'!$A$10:$R$107,2,0)</f>
        <v>ENSECADEIRA</v>
      </c>
      <c r="D28" s="166"/>
      <c r="E28" s="166"/>
      <c r="F28" s="164"/>
    </row>
    <row r="29" customFormat="false" ht="15" hidden="false" customHeight="true" outlineLevel="0" collapsed="false">
      <c r="A29" s="164"/>
      <c r="B29" s="165" t="s">
        <v>106</v>
      </c>
      <c r="C29" s="166" t="str">
        <f aca="false">VLOOKUP(B29,'MEDIÇÃO 13'!$A$10:$R$107,2,0)</f>
        <v>ENSECADEIRA 2ª ETAPA</v>
      </c>
      <c r="D29" s="166"/>
      <c r="E29" s="166"/>
      <c r="F29" s="164"/>
    </row>
    <row r="30" customFormat="false" ht="26.85" hidden="false" customHeight="false" outlineLevel="0" collapsed="false">
      <c r="A30" s="164"/>
      <c r="B30" s="167" t="s">
        <v>108</v>
      </c>
      <c r="C30" s="168" t="str">
        <f aca="false">VLOOKUP(B30,'MEDIÇÃO 13'!$A$10:$R$107,2,0)</f>
        <v>Escavação e carga de material de 1ª categoria com escavadeira - CANAL DE DESVIO + ENSECADEIRA</v>
      </c>
      <c r="D30" s="167" t="str">
        <f aca="false">VLOOKUP(B30,'MEDIÇÃO 13'!$A$10:$R$107,3,0)</f>
        <v>M3</v>
      </c>
      <c r="E30" s="169" t="n">
        <f aca="false">VLOOKUP($B30,'MEDIÇÃO 13'!$A$10:$R$106,13,0)</f>
        <v>1200</v>
      </c>
      <c r="F30" s="164"/>
    </row>
    <row r="31" customFormat="false" ht="15" hidden="false" customHeight="true" outlineLevel="0" collapsed="false">
      <c r="A31" s="164"/>
      <c r="B31" s="171" t="s">
        <v>248</v>
      </c>
      <c r="C31" s="171"/>
      <c r="D31" s="167"/>
      <c r="E31" s="169"/>
      <c r="F31" s="164"/>
    </row>
    <row r="32" customFormat="false" ht="39.55" hidden="false" customHeight="false" outlineLevel="0" collapsed="false">
      <c r="A32" s="164"/>
      <c r="B32" s="167" t="s">
        <v>110</v>
      </c>
      <c r="C32" s="168" t="str">
        <f aca="false">VLOOKUP(B32,'MEDIÇÃO 13'!$A$10:$R$107,2,0)</f>
        <v>LOCAL COM DMT ATÉ 3,0 KM (Caminhão basculante) - 1,147XP+1,268XR+2,013 Sendo XP = 0,0 e XR = 0,5 (Área de inundação &gt; Canal de desvio/Ensecadeira) - Transporte de argila com peso específico de 1,4 t/m3 </v>
      </c>
      <c r="D32" s="167" t="str">
        <f aca="false">VLOOKUP(B32,'MEDIÇÃO 13'!$A$10:$R$107,3,0)</f>
        <v>T</v>
      </c>
      <c r="E32" s="169" t="n">
        <f aca="false">VLOOKUP($B32,'MEDIÇÃO 13'!$A$10:$R$106,13,0)</f>
        <v>1680</v>
      </c>
      <c r="F32" s="164"/>
    </row>
    <row r="33" customFormat="false" ht="15" hidden="false" customHeight="true" outlineLevel="0" collapsed="false">
      <c r="A33" s="164"/>
      <c r="B33" s="171" t="s">
        <v>249</v>
      </c>
      <c r="C33" s="171"/>
      <c r="D33" s="167"/>
      <c r="E33" s="169"/>
      <c r="F33" s="164"/>
    </row>
    <row r="34" customFormat="false" ht="15" hidden="false" customHeight="false" outlineLevel="0" collapsed="false">
      <c r="A34" s="164"/>
      <c r="B34" s="167" t="s">
        <v>112</v>
      </c>
      <c r="C34" s="168" t="str">
        <f aca="false">VLOOKUP(B34,'MEDIÇÃO 13'!$A$10:$R$107,2,0)</f>
        <v>Compactação de aterros 100% PN - CANAL DE DESVIO + ENSECADEIRA</v>
      </c>
      <c r="D34" s="167" t="str">
        <f aca="false">VLOOKUP(B34,'MEDIÇÃO 13'!$A$10:$R$107,3,0)</f>
        <v>M3</v>
      </c>
      <c r="E34" s="169" t="n">
        <f aca="false">VLOOKUP($B34,'MEDIÇÃO 13'!$A$10:$R$106,13,0)</f>
        <v>1200</v>
      </c>
      <c r="F34" s="164"/>
    </row>
    <row r="35" customFormat="false" ht="15" hidden="false" customHeight="true" outlineLevel="0" collapsed="false">
      <c r="A35" s="164"/>
      <c r="B35" s="171" t="s">
        <v>248</v>
      </c>
      <c r="C35" s="171"/>
      <c r="D35" s="167"/>
      <c r="E35" s="169"/>
      <c r="F35" s="164"/>
    </row>
    <row r="36" customFormat="false" ht="15" hidden="false" customHeight="true" outlineLevel="0" collapsed="false">
      <c r="A36" s="164"/>
      <c r="B36" s="172"/>
      <c r="C36" s="172"/>
      <c r="D36" s="172"/>
      <c r="E36" s="172"/>
      <c r="F36" s="164"/>
    </row>
    <row r="37" customFormat="false" ht="15" hidden="false" customHeight="true" outlineLevel="0" collapsed="false">
      <c r="A37" s="164"/>
      <c r="B37" s="165" t="n">
        <v>4</v>
      </c>
      <c r="C37" s="166" t="str">
        <f aca="false">VLOOKUP(B37,'MEDIÇÃO 13'!$A$10:$R$107,2,0)</f>
        <v>MACIÇO DE CONCRETO</v>
      </c>
      <c r="D37" s="166"/>
      <c r="E37" s="166"/>
      <c r="F37" s="164"/>
    </row>
    <row r="38" customFormat="false" ht="15" hidden="false" customHeight="true" outlineLevel="0" collapsed="false">
      <c r="A38" s="164"/>
      <c r="B38" s="165" t="s">
        <v>131</v>
      </c>
      <c r="C38" s="166" t="str">
        <f aca="false">VLOOKUP(B38,'MEDIÇÃO 13'!$A$10:$R$107,2,0)</f>
        <v>TRATAMENTO DA FUNDAÇÃO</v>
      </c>
      <c r="D38" s="166"/>
      <c r="E38" s="166"/>
      <c r="F38" s="164"/>
    </row>
    <row r="39" customFormat="false" ht="15" hidden="false" customHeight="true" outlineLevel="0" collapsed="false">
      <c r="A39" s="164"/>
      <c r="B39" s="167" t="s">
        <v>133</v>
      </c>
      <c r="C39" s="168" t="str">
        <f aca="false">VLOOKUP(B39,'MEDIÇÃO 13'!$A$10:$R$107,2,0)</f>
        <v>Preparo da fundação com jateamento de água e ar, inclusive apicoamento e "bate-choco"</v>
      </c>
      <c r="D39" s="167" t="str">
        <f aca="false">VLOOKUP(B39,'MEDIÇÃO 13'!$A$10:$R$107,3,0)</f>
        <v>M2</v>
      </c>
      <c r="E39" s="169" t="n">
        <f aca="false">VLOOKUP($B39,'MEDIÇÃO 13'!$A$10:$R$106,13,0)</f>
        <v>40</v>
      </c>
      <c r="F39" s="164"/>
    </row>
    <row r="40" customFormat="false" ht="15" hidden="false" customHeight="true" outlineLevel="0" collapsed="false">
      <c r="A40" s="164"/>
      <c r="B40" s="171" t="s">
        <v>250</v>
      </c>
      <c r="C40" s="171"/>
      <c r="D40" s="167"/>
      <c r="E40" s="169"/>
      <c r="F40" s="164"/>
    </row>
    <row r="41" customFormat="false" ht="15" hidden="false" customHeight="false" outlineLevel="0" collapsed="false">
      <c r="A41" s="164"/>
      <c r="B41" s="167" t="s">
        <v>135</v>
      </c>
      <c r="C41" s="168" t="str">
        <f aca="false">VLOOKUP(B41,'MEDIÇÃO 13'!$A$10:$R$107,2,0)</f>
        <v>Perfuração de rocha para fixação de chumbadores</v>
      </c>
      <c r="D41" s="167" t="str">
        <f aca="false">VLOOKUP(B41,'MEDIÇÃO 13'!$A$10:$R$107,3,0)</f>
        <v>M</v>
      </c>
      <c r="E41" s="169" t="n">
        <f aca="false">VLOOKUP($B41,'MEDIÇÃO 13'!$A$10:$R$106,13,0)</f>
        <v>38</v>
      </c>
      <c r="F41" s="164"/>
    </row>
    <row r="42" customFormat="false" ht="15" hidden="false" customHeight="true" outlineLevel="0" collapsed="false">
      <c r="A42" s="164"/>
      <c r="B42" s="171" t="s">
        <v>251</v>
      </c>
      <c r="C42" s="171"/>
      <c r="D42" s="167"/>
      <c r="E42" s="169"/>
      <c r="F42" s="164"/>
    </row>
    <row r="43" customFormat="false" ht="15" hidden="false" customHeight="false" outlineLevel="0" collapsed="false">
      <c r="A43" s="164"/>
      <c r="B43" s="167" t="s">
        <v>137</v>
      </c>
      <c r="C43" s="168" t="str">
        <f aca="false">VLOOKUP(B43,'MEDIÇÃO 13'!$A$10:$R$107,2,0)</f>
        <v>fornecimento e fixação de grampos diam. 40 mm com resina epoxi (prof. 100 cm em rocha).</v>
      </c>
      <c r="D43" s="167" t="str">
        <f aca="false">VLOOKUP(B43,'MEDIÇÃO 13'!$A$10:$R$107,3,0)</f>
        <v>und</v>
      </c>
      <c r="E43" s="169" t="n">
        <f aca="false">VLOOKUP($B43,'MEDIÇÃO 13'!$A$10:$R$106,13,0)</f>
        <v>38</v>
      </c>
      <c r="F43" s="164"/>
    </row>
    <row r="44" customFormat="false" ht="15" hidden="false" customHeight="true" outlineLevel="0" collapsed="false">
      <c r="A44" s="164"/>
      <c r="B44" s="171" t="s">
        <v>252</v>
      </c>
      <c r="C44" s="171"/>
      <c r="D44" s="167"/>
      <c r="E44" s="169"/>
      <c r="F44" s="164"/>
    </row>
    <row r="45" customFormat="false" ht="15" hidden="false" customHeight="true" outlineLevel="0" collapsed="false">
      <c r="A45" s="164"/>
      <c r="B45" s="165" t="s">
        <v>139</v>
      </c>
      <c r="C45" s="166" t="str">
        <f aca="false">VLOOKUP(B45,'MEDIÇÃO 13'!$A$10:$R$107,2,0)</f>
        <v>MACIÇO DE CONCRETO</v>
      </c>
      <c r="D45" s="166"/>
      <c r="E45" s="166"/>
      <c r="F45" s="164"/>
    </row>
    <row r="46" customFormat="false" ht="26.85" hidden="false" customHeight="false" outlineLevel="0" collapsed="false">
      <c r="A46" s="164"/>
      <c r="B46" s="167" t="s">
        <v>148</v>
      </c>
      <c r="C46" s="168" t="str">
        <f aca="false">VLOOKUP(B46,'MEDIÇÃO 13'!$A$10:$R$107,2,0)</f>
        <v>Formas planas de madeirit meso e superestrutura com 1 reaproveitamento esp. = 17 mm, inclusive fornecimento e transporte das madeiras- Tomada d'água</v>
      </c>
      <c r="D46" s="167" t="str">
        <f aca="false">VLOOKUP(B46,'MEDIÇÃO 13'!$A$10:$R$107,3,0)</f>
        <v>M2</v>
      </c>
      <c r="E46" s="169" t="n">
        <f aca="false">VLOOKUP($B46,'MEDIÇÃO 13'!$A$10:$R$106,13,0)</f>
        <v>20</v>
      </c>
      <c r="F46" s="164"/>
    </row>
    <row r="47" customFormat="false" ht="15" hidden="false" customHeight="true" outlineLevel="0" collapsed="false">
      <c r="A47" s="164"/>
      <c r="B47" s="171" t="s">
        <v>253</v>
      </c>
      <c r="C47" s="171"/>
      <c r="D47" s="167"/>
      <c r="E47" s="169"/>
      <c r="F47" s="164"/>
    </row>
    <row r="48" customFormat="false" ht="15" hidden="false" customHeight="false" outlineLevel="0" collapsed="false">
      <c r="A48" s="164"/>
      <c r="B48" s="171"/>
      <c r="C48" s="171"/>
      <c r="D48" s="171"/>
      <c r="E48" s="171"/>
      <c r="F48" s="164"/>
    </row>
    <row r="49" customFormat="false" ht="15" hidden="false" customHeight="false" outlineLevel="0" collapsed="false">
      <c r="A49" s="164"/>
      <c r="B49" s="165" t="n">
        <v>6</v>
      </c>
      <c r="C49" s="166" t="str">
        <f aca="false">VLOOKUP(B49,'MEDIÇÃO 13'!$A$10:$R$107,2,0)</f>
        <v>SINALIZAÇÃO</v>
      </c>
      <c r="D49" s="166"/>
      <c r="E49" s="166"/>
      <c r="F49" s="164"/>
    </row>
    <row r="50" customFormat="false" ht="15" hidden="false" customHeight="false" outlineLevel="0" collapsed="false">
      <c r="A50" s="164"/>
      <c r="B50" s="167" t="s">
        <v>179</v>
      </c>
      <c r="C50" s="168" t="str">
        <f aca="false">VLOOKUP(B50,'MEDIÇÃO 13'!$A$10:$R$107,2,0)</f>
        <v>Cones para sinalização, fornecimento e colocação</v>
      </c>
      <c r="D50" s="167" t="str">
        <f aca="false">VLOOKUP(B50,'MEDIÇÃO 13'!$A$10:$R$107,3,0)</f>
        <v>ud</v>
      </c>
      <c r="E50" s="169" t="n">
        <f aca="false">VLOOKUP($B50,'MEDIÇÃO 13'!$A$10:$R$106,13,0)</f>
        <v>10</v>
      </c>
      <c r="F50" s="164"/>
    </row>
    <row r="51" customFormat="false" ht="15" hidden="false" customHeight="true" outlineLevel="0" collapsed="false">
      <c r="A51" s="164"/>
      <c r="B51" s="171" t="s">
        <v>254</v>
      </c>
      <c r="C51" s="171"/>
      <c r="D51" s="167"/>
      <c r="E51" s="169"/>
      <c r="F51" s="164"/>
    </row>
    <row r="52" customFormat="false" ht="15" hidden="false" customHeight="false" outlineLevel="0" collapsed="false">
      <c r="A52" s="164"/>
      <c r="B52" s="167" t="s">
        <v>182</v>
      </c>
      <c r="C52" s="168" t="str">
        <f aca="false">VLOOKUP(B52,'MEDIÇÃO 13'!$A$10:$R$107,2,0)</f>
        <v>Elementos de madeira para sinalização - cavaletes </v>
      </c>
      <c r="D52" s="167" t="str">
        <f aca="false">VLOOKUP(B52,'MEDIÇÃO 13'!$A$10:$R$107,3,0)</f>
        <v>ud</v>
      </c>
      <c r="E52" s="169" t="n">
        <f aca="false">VLOOKUP($B52,'MEDIÇÃO 13'!$A$10:$R$106,13,0)</f>
        <v>10</v>
      </c>
      <c r="F52" s="164"/>
    </row>
    <row r="53" customFormat="false" ht="15" hidden="false" customHeight="true" outlineLevel="0" collapsed="false">
      <c r="A53" s="164"/>
      <c r="B53" s="171" t="s">
        <v>254</v>
      </c>
      <c r="C53" s="171"/>
      <c r="D53" s="167"/>
      <c r="E53" s="169"/>
      <c r="F53" s="164"/>
    </row>
    <row r="54" customFormat="false" ht="15" hidden="false" customHeight="false" outlineLevel="0" collapsed="false">
      <c r="A54" s="164"/>
      <c r="B54" s="167" t="s">
        <v>184</v>
      </c>
      <c r="C54" s="168" t="str">
        <f aca="false">VLOOKUP(B54,'MEDIÇÃO 13'!$A$10:$R$107,2,0)</f>
        <v>Tela de proteção de segurança de PVC cor laranja com suporte para sinalização de obras</v>
      </c>
      <c r="D54" s="167" t="str">
        <f aca="false">VLOOKUP(B54,'MEDIÇÃO 13'!$A$10:$R$107,3,0)</f>
        <v>m</v>
      </c>
      <c r="E54" s="169" t="n">
        <f aca="false">VLOOKUP($B54,'MEDIÇÃO 13'!$A$10:$R$106,13,0)</f>
        <v>300</v>
      </c>
      <c r="F54" s="164"/>
    </row>
    <row r="55" customFormat="false" ht="15" hidden="false" customHeight="true" outlineLevel="0" collapsed="false">
      <c r="A55" s="164"/>
      <c r="B55" s="171" t="s">
        <v>255</v>
      </c>
      <c r="C55" s="171"/>
      <c r="D55" s="167"/>
      <c r="E55" s="169"/>
      <c r="F55" s="164"/>
    </row>
    <row r="56" customFormat="false" ht="15" hidden="false" customHeight="false" outlineLevel="0" collapsed="false">
      <c r="A56" s="164"/>
      <c r="B56" s="172"/>
      <c r="C56" s="172"/>
      <c r="D56" s="172"/>
      <c r="E56" s="172"/>
      <c r="F56" s="164"/>
    </row>
    <row r="57" customFormat="false" ht="15" hidden="false" customHeight="false" outlineLevel="0" collapsed="false">
      <c r="A57" s="164"/>
      <c r="B57" s="165" t="n">
        <v>8</v>
      </c>
      <c r="C57" s="166" t="str">
        <f aca="false">VLOOKUP(B57,'MEDIÇÃO 13'!$A$10:$R$107,2,0)</f>
        <v>ACOMPANHAMENTO TÉCNICO</v>
      </c>
      <c r="D57" s="166"/>
      <c r="E57" s="166"/>
      <c r="F57" s="164"/>
    </row>
    <row r="58" customFormat="false" ht="15" hidden="false" customHeight="false" outlineLevel="0" collapsed="false">
      <c r="A58" s="164"/>
      <c r="B58" s="167" t="s">
        <v>199</v>
      </c>
      <c r="C58" s="168" t="str">
        <f aca="false">VLOOKUP(B58,'MEDIÇÃO 13'!$A$10:$R$107,2,0)</f>
        <v>Topografia (levantamentos, equipamentos, deslocamentos e mão de obra - equipe de topografia)</v>
      </c>
      <c r="D58" s="167" t="str">
        <f aca="false">VLOOKUP(B58,'MEDIÇÃO 13'!$A$10:$R$107,3,0)</f>
        <v>mês</v>
      </c>
      <c r="E58" s="169" t="n">
        <f aca="false">VLOOKUP($B58,'MEDIÇÃO 13'!$A$10:$R$106,13,0)</f>
        <v>0.5</v>
      </c>
      <c r="F58" s="164"/>
    </row>
    <row r="59" customFormat="false" ht="15" hidden="false" customHeight="true" outlineLevel="0" collapsed="false">
      <c r="A59" s="164"/>
      <c r="B59" s="171" t="s">
        <v>256</v>
      </c>
      <c r="C59" s="171"/>
      <c r="D59" s="167"/>
      <c r="E59" s="169"/>
      <c r="F59" s="164"/>
    </row>
    <row r="64" customFormat="false" ht="13.8" hidden="false" customHeight="false" outlineLevel="0" collapsed="false">
      <c r="B64" s="173" t="s">
        <v>257</v>
      </c>
      <c r="C64" s="173"/>
      <c r="D64" s="173"/>
      <c r="E64" s="173"/>
      <c r="F64" s="133"/>
    </row>
    <row r="65" customFormat="false" ht="13.8" hidden="false" customHeight="false" outlineLevel="0" collapsed="false">
      <c r="B65" s="174" t="s">
        <v>258</v>
      </c>
      <c r="C65" s="174"/>
      <c r="D65" s="174"/>
      <c r="E65" s="174"/>
      <c r="F65" s="150"/>
    </row>
    <row r="66" customFormat="false" ht="13.8" hidden="false" customHeight="false" outlineLevel="0" collapsed="false">
      <c r="B66" s="173" t="s">
        <v>259</v>
      </c>
      <c r="C66" s="173"/>
      <c r="D66" s="173"/>
      <c r="E66" s="173"/>
      <c r="F66" s="134"/>
    </row>
    <row r="67" customFormat="false" ht="13.8" hidden="false" customHeight="false" outlineLevel="0" collapsed="false">
      <c r="B67" s="173" t="s">
        <v>260</v>
      </c>
      <c r="C67" s="173"/>
      <c r="D67" s="173"/>
      <c r="E67" s="173"/>
      <c r="F67" s="134"/>
    </row>
    <row r="68" customFormat="false" ht="13.8" hidden="false" customHeight="false" outlineLevel="0" collapsed="false">
      <c r="B68" s="173" t="s">
        <v>261</v>
      </c>
      <c r="C68" s="173"/>
      <c r="D68" s="173"/>
      <c r="E68" s="173"/>
      <c r="F68" s="134"/>
    </row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3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B36:E36"/>
    <mergeCell ref="D39:D40"/>
    <mergeCell ref="E39:E40"/>
    <mergeCell ref="B40:C40"/>
    <mergeCell ref="D41:D42"/>
    <mergeCell ref="E41:E42"/>
    <mergeCell ref="B42:C42"/>
    <mergeCell ref="D43:D44"/>
    <mergeCell ref="E43:E44"/>
    <mergeCell ref="B44:C44"/>
    <mergeCell ref="D46:D47"/>
    <mergeCell ref="E46:E47"/>
    <mergeCell ref="B47:C47"/>
    <mergeCell ref="B48:E48"/>
    <mergeCell ref="D50:D51"/>
    <mergeCell ref="E50:E51"/>
    <mergeCell ref="B51:C51"/>
    <mergeCell ref="D52:D53"/>
    <mergeCell ref="E52:E53"/>
    <mergeCell ref="B53:C53"/>
    <mergeCell ref="D54:D55"/>
    <mergeCell ref="E54:E55"/>
    <mergeCell ref="B55:C55"/>
    <mergeCell ref="B56:E56"/>
    <mergeCell ref="D58:D59"/>
    <mergeCell ref="E58:E59"/>
    <mergeCell ref="B59:C59"/>
    <mergeCell ref="B64:E64"/>
    <mergeCell ref="B65:E65"/>
    <mergeCell ref="B66:E66"/>
    <mergeCell ref="B67:E67"/>
    <mergeCell ref="B68:E68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1485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2025-04-30T08:35:47Z</cp:lastPrinted>
  <dcterms:modified xsi:type="dcterms:W3CDTF">2025-05-09T10:35:25Z</dcterms:modified>
  <cp:revision>130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