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06-2022 - BARRAGEM\"/>
    </mc:Choice>
  </mc:AlternateContent>
  <xr:revisionPtr revIDLastSave="0" documentId="8_{9457E783-CE76-43AD-9BE9-B2C5C44F861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21" sheetId="1" r:id="rId1"/>
  </sheets>
  <definedNames>
    <definedName name="_xlnm.Print_Area" localSheetId="0">'MEDIÇÃO 21'!$A$1:$R$131</definedName>
    <definedName name="Print_Area_0_0" localSheetId="0">'MEDIÇÃO 21'!$A$1:$R$119</definedName>
    <definedName name="Print_Area_0_0_0" localSheetId="0">'MEDIÇÃO 21'!$A$2:$R$119</definedName>
    <definedName name="Print_Area_0_0_0_0" localSheetId="0">'MEDIÇÃO 21'!$A$2:$R$120</definedName>
    <definedName name="_xlnm.Print_Titles" localSheetId="0">'MEDIÇÃO 21'!$A:$A,'MEDIÇÃO 21'!$1:$1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0" i="1" l="1"/>
  <c r="C130" i="1" s="1"/>
  <c r="B129" i="1"/>
  <c r="C129" i="1" s="1"/>
  <c r="B127" i="1"/>
  <c r="C127" i="1" s="1"/>
  <c r="B124" i="1"/>
  <c r="C124" i="1" s="1"/>
  <c r="B121" i="1"/>
  <c r="C121" i="1" s="1"/>
  <c r="C111" i="1"/>
  <c r="N110" i="1"/>
  <c r="J110" i="1"/>
  <c r="C110" i="1"/>
  <c r="Q106" i="1"/>
  <c r="P106" i="1"/>
  <c r="O106" i="1"/>
  <c r="N106" i="1"/>
  <c r="L106" i="1"/>
  <c r="R106" i="1" s="1"/>
  <c r="K106" i="1"/>
  <c r="I106" i="1"/>
  <c r="Q104" i="1"/>
  <c r="P104" i="1"/>
  <c r="N104" i="1"/>
  <c r="K104" i="1"/>
  <c r="I104" i="1"/>
  <c r="O104" i="1" s="1"/>
  <c r="P102" i="1"/>
  <c r="N102" i="1"/>
  <c r="Q102" i="1" s="1"/>
  <c r="L102" i="1"/>
  <c r="K102" i="1"/>
  <c r="I102" i="1"/>
  <c r="O102" i="1" s="1"/>
  <c r="Q100" i="1"/>
  <c r="P100" i="1"/>
  <c r="O100" i="1"/>
  <c r="N100" i="1"/>
  <c r="L100" i="1"/>
  <c r="R100" i="1" s="1"/>
  <c r="K100" i="1"/>
  <c r="I100" i="1"/>
  <c r="Q98" i="1"/>
  <c r="P98" i="1"/>
  <c r="N98" i="1"/>
  <c r="K98" i="1"/>
  <c r="I98" i="1"/>
  <c r="O98" i="1" s="1"/>
  <c r="P97" i="1"/>
  <c r="N97" i="1"/>
  <c r="Q97" i="1" s="1"/>
  <c r="L97" i="1"/>
  <c r="K97" i="1"/>
  <c r="I97" i="1"/>
  <c r="O97" i="1" s="1"/>
  <c r="Q96" i="1"/>
  <c r="P96" i="1"/>
  <c r="O96" i="1"/>
  <c r="N96" i="1"/>
  <c r="L96" i="1"/>
  <c r="R96" i="1" s="1"/>
  <c r="K96" i="1"/>
  <c r="I96" i="1"/>
  <c r="Q95" i="1"/>
  <c r="P95" i="1"/>
  <c r="N95" i="1"/>
  <c r="K95" i="1"/>
  <c r="I95" i="1"/>
  <c r="O95" i="1" s="1"/>
  <c r="P93" i="1"/>
  <c r="N93" i="1"/>
  <c r="Q93" i="1" s="1"/>
  <c r="L93" i="1"/>
  <c r="R93" i="1" s="1"/>
  <c r="K93" i="1"/>
  <c r="I93" i="1"/>
  <c r="O93" i="1" s="1"/>
  <c r="Q91" i="1"/>
  <c r="P91" i="1"/>
  <c r="O91" i="1"/>
  <c r="N91" i="1"/>
  <c r="L91" i="1"/>
  <c r="R91" i="1" s="1"/>
  <c r="K91" i="1"/>
  <c r="I91" i="1"/>
  <c r="Q90" i="1"/>
  <c r="P90" i="1"/>
  <c r="N90" i="1"/>
  <c r="K90" i="1"/>
  <c r="I90" i="1"/>
  <c r="O90" i="1" s="1"/>
  <c r="P89" i="1"/>
  <c r="N89" i="1"/>
  <c r="B126" i="1" s="1"/>
  <c r="C126" i="1" s="1"/>
  <c r="L89" i="1"/>
  <c r="R89" i="1" s="1"/>
  <c r="K89" i="1"/>
  <c r="I89" i="1"/>
  <c r="O89" i="1" s="1"/>
  <c r="Q86" i="1"/>
  <c r="P86" i="1"/>
  <c r="O86" i="1"/>
  <c r="N86" i="1"/>
  <c r="L86" i="1"/>
  <c r="R86" i="1" s="1"/>
  <c r="K86" i="1"/>
  <c r="I86" i="1"/>
  <c r="Q85" i="1"/>
  <c r="P85" i="1"/>
  <c r="N85" i="1"/>
  <c r="K85" i="1"/>
  <c r="I85" i="1"/>
  <c r="O85" i="1" s="1"/>
  <c r="P84" i="1"/>
  <c r="N84" i="1"/>
  <c r="Q84" i="1" s="1"/>
  <c r="L84" i="1"/>
  <c r="K84" i="1"/>
  <c r="I84" i="1"/>
  <c r="O84" i="1" s="1"/>
  <c r="Q82" i="1"/>
  <c r="P82" i="1"/>
  <c r="O82" i="1"/>
  <c r="N82" i="1"/>
  <c r="L82" i="1"/>
  <c r="R82" i="1" s="1"/>
  <c r="K82" i="1"/>
  <c r="I82" i="1"/>
  <c r="Q80" i="1"/>
  <c r="P80" i="1"/>
  <c r="N80" i="1"/>
  <c r="K80" i="1"/>
  <c r="I80" i="1"/>
  <c r="O80" i="1" s="1"/>
  <c r="P77" i="1"/>
  <c r="N77" i="1"/>
  <c r="Q77" i="1" s="1"/>
  <c r="L77" i="1"/>
  <c r="K77" i="1"/>
  <c r="I77" i="1"/>
  <c r="O77" i="1" s="1"/>
  <c r="N76" i="1"/>
  <c r="K76" i="1"/>
  <c r="Q76" i="1" s="1"/>
  <c r="I76" i="1"/>
  <c r="P75" i="1"/>
  <c r="N75" i="1"/>
  <c r="Q75" i="1" s="1"/>
  <c r="L75" i="1"/>
  <c r="R75" i="1" s="1"/>
  <c r="K75" i="1"/>
  <c r="I75" i="1"/>
  <c r="O75" i="1" s="1"/>
  <c r="Q74" i="1"/>
  <c r="P74" i="1"/>
  <c r="O74" i="1"/>
  <c r="N74" i="1"/>
  <c r="L74" i="1"/>
  <c r="R74" i="1" s="1"/>
  <c r="K74" i="1"/>
  <c r="I74" i="1"/>
  <c r="Q73" i="1"/>
  <c r="P73" i="1"/>
  <c r="N73" i="1"/>
  <c r="K73" i="1"/>
  <c r="I73" i="1"/>
  <c r="O73" i="1" s="1"/>
  <c r="P72" i="1"/>
  <c r="N72" i="1"/>
  <c r="Q72" i="1" s="1"/>
  <c r="L72" i="1"/>
  <c r="K72" i="1"/>
  <c r="I72" i="1"/>
  <c r="O72" i="1" s="1"/>
  <c r="Q71" i="1"/>
  <c r="P71" i="1"/>
  <c r="O71" i="1"/>
  <c r="N71" i="1"/>
  <c r="L71" i="1"/>
  <c r="R71" i="1" s="1"/>
  <c r="K71" i="1"/>
  <c r="I71" i="1"/>
  <c r="Q69" i="1"/>
  <c r="P69" i="1"/>
  <c r="N69" i="1"/>
  <c r="K69" i="1"/>
  <c r="I69" i="1"/>
  <c r="O69" i="1" s="1"/>
  <c r="P68" i="1"/>
  <c r="N68" i="1"/>
  <c r="Q68" i="1" s="1"/>
  <c r="L68" i="1"/>
  <c r="K68" i="1"/>
  <c r="I68" i="1"/>
  <c r="O68" i="1" s="1"/>
  <c r="Q67" i="1"/>
  <c r="P67" i="1"/>
  <c r="O67" i="1"/>
  <c r="N67" i="1"/>
  <c r="L67" i="1"/>
  <c r="R67" i="1" s="1"/>
  <c r="K67" i="1"/>
  <c r="I67" i="1"/>
  <c r="Q66" i="1"/>
  <c r="P66" i="1"/>
  <c r="N66" i="1"/>
  <c r="K66" i="1"/>
  <c r="I66" i="1"/>
  <c r="O66" i="1" s="1"/>
  <c r="P65" i="1"/>
  <c r="N65" i="1"/>
  <c r="Q65" i="1" s="1"/>
  <c r="L65" i="1"/>
  <c r="K65" i="1"/>
  <c r="I65" i="1"/>
  <c r="O65" i="1" s="1"/>
  <c r="Q64" i="1"/>
  <c r="P64" i="1"/>
  <c r="O64" i="1"/>
  <c r="N64" i="1"/>
  <c r="L64" i="1"/>
  <c r="R64" i="1" s="1"/>
  <c r="K64" i="1"/>
  <c r="I64" i="1"/>
  <c r="Q63" i="1"/>
  <c r="P63" i="1"/>
  <c r="N63" i="1"/>
  <c r="K63" i="1"/>
  <c r="I63" i="1"/>
  <c r="O63" i="1" s="1"/>
  <c r="P61" i="1"/>
  <c r="N61" i="1"/>
  <c r="Q61" i="1" s="1"/>
  <c r="L61" i="1"/>
  <c r="K61" i="1"/>
  <c r="I61" i="1"/>
  <c r="O61" i="1" s="1"/>
  <c r="Q60" i="1"/>
  <c r="P60" i="1"/>
  <c r="O60" i="1"/>
  <c r="N60" i="1"/>
  <c r="L60" i="1"/>
  <c r="R60" i="1" s="1"/>
  <c r="K60" i="1"/>
  <c r="I60" i="1"/>
  <c r="Q59" i="1"/>
  <c r="P59" i="1"/>
  <c r="N59" i="1"/>
  <c r="K59" i="1"/>
  <c r="I59" i="1"/>
  <c r="O59" i="1" s="1"/>
  <c r="P57" i="1"/>
  <c r="N57" i="1"/>
  <c r="Q57" i="1" s="1"/>
  <c r="L57" i="1"/>
  <c r="R57" i="1" s="1"/>
  <c r="K57" i="1"/>
  <c r="I57" i="1"/>
  <c r="O57" i="1" s="1"/>
  <c r="Q56" i="1"/>
  <c r="P56" i="1"/>
  <c r="O56" i="1"/>
  <c r="N56" i="1"/>
  <c r="L56" i="1"/>
  <c r="R56" i="1" s="1"/>
  <c r="K56" i="1"/>
  <c r="I56" i="1"/>
  <c r="Q55" i="1"/>
  <c r="P55" i="1"/>
  <c r="N55" i="1"/>
  <c r="K55" i="1"/>
  <c r="I55" i="1"/>
  <c r="O55" i="1" s="1"/>
  <c r="P54" i="1"/>
  <c r="N54" i="1"/>
  <c r="Q54" i="1" s="1"/>
  <c r="L54" i="1"/>
  <c r="R54" i="1" s="1"/>
  <c r="K54" i="1"/>
  <c r="I54" i="1"/>
  <c r="O54" i="1" s="1"/>
  <c r="Q53" i="1"/>
  <c r="P53" i="1"/>
  <c r="O53" i="1"/>
  <c r="N53" i="1"/>
  <c r="L53" i="1"/>
  <c r="R53" i="1" s="1"/>
  <c r="K53" i="1"/>
  <c r="I53" i="1"/>
  <c r="Q52" i="1"/>
  <c r="P52" i="1"/>
  <c r="N52" i="1"/>
  <c r="K52" i="1"/>
  <c r="I52" i="1"/>
  <c r="O52" i="1" s="1"/>
  <c r="P51" i="1"/>
  <c r="N51" i="1"/>
  <c r="B123" i="1" s="1"/>
  <c r="C123" i="1" s="1"/>
  <c r="L51" i="1"/>
  <c r="K51" i="1"/>
  <c r="I51" i="1"/>
  <c r="O51" i="1" s="1"/>
  <c r="Q48" i="1"/>
  <c r="P48" i="1"/>
  <c r="O48" i="1"/>
  <c r="N48" i="1"/>
  <c r="L48" i="1"/>
  <c r="R48" i="1" s="1"/>
  <c r="K48" i="1"/>
  <c r="I48" i="1"/>
  <c r="Q47" i="1"/>
  <c r="P47" i="1"/>
  <c r="N47" i="1"/>
  <c r="K47" i="1"/>
  <c r="I47" i="1"/>
  <c r="O47" i="1" s="1"/>
  <c r="P46" i="1"/>
  <c r="N46" i="1"/>
  <c r="Q46" i="1" s="1"/>
  <c r="L46" i="1"/>
  <c r="K46" i="1"/>
  <c r="I46" i="1"/>
  <c r="O46" i="1" s="1"/>
  <c r="Q44" i="1"/>
  <c r="P44" i="1"/>
  <c r="O44" i="1"/>
  <c r="N44" i="1"/>
  <c r="L44" i="1"/>
  <c r="R44" i="1" s="1"/>
  <c r="K44" i="1"/>
  <c r="I44" i="1"/>
  <c r="Q43" i="1"/>
  <c r="P43" i="1"/>
  <c r="N43" i="1"/>
  <c r="K43" i="1"/>
  <c r="I43" i="1"/>
  <c r="O43" i="1" s="1"/>
  <c r="P42" i="1"/>
  <c r="N42" i="1"/>
  <c r="Q42" i="1" s="1"/>
  <c r="L42" i="1"/>
  <c r="K42" i="1"/>
  <c r="I42" i="1"/>
  <c r="O42" i="1" s="1"/>
  <c r="Q41" i="1"/>
  <c r="P41" i="1"/>
  <c r="O41" i="1"/>
  <c r="N41" i="1"/>
  <c r="L41" i="1"/>
  <c r="R41" i="1" s="1"/>
  <c r="K41" i="1"/>
  <c r="I41" i="1"/>
  <c r="Q40" i="1"/>
  <c r="P40" i="1"/>
  <c r="N40" i="1"/>
  <c r="K40" i="1"/>
  <c r="I40" i="1"/>
  <c r="O40" i="1" s="1"/>
  <c r="P39" i="1"/>
  <c r="N39" i="1"/>
  <c r="Q39" i="1" s="1"/>
  <c r="L39" i="1"/>
  <c r="K39" i="1"/>
  <c r="I39" i="1"/>
  <c r="O39" i="1" s="1"/>
  <c r="Q38" i="1"/>
  <c r="P38" i="1"/>
  <c r="O38" i="1"/>
  <c r="N38" i="1"/>
  <c r="L38" i="1"/>
  <c r="R38" i="1" s="1"/>
  <c r="K38" i="1"/>
  <c r="I38" i="1"/>
  <c r="Q35" i="1"/>
  <c r="P35" i="1"/>
  <c r="N35" i="1"/>
  <c r="K35" i="1"/>
  <c r="I35" i="1"/>
  <c r="O35" i="1" s="1"/>
  <c r="P34" i="1"/>
  <c r="N34" i="1"/>
  <c r="Q34" i="1" s="1"/>
  <c r="L34" i="1"/>
  <c r="R34" i="1" s="1"/>
  <c r="K34" i="1"/>
  <c r="I34" i="1"/>
  <c r="O34" i="1" s="1"/>
  <c r="Q33" i="1"/>
  <c r="P33" i="1"/>
  <c r="O33" i="1"/>
  <c r="N33" i="1"/>
  <c r="L33" i="1"/>
  <c r="R33" i="1" s="1"/>
  <c r="K33" i="1"/>
  <c r="I33" i="1"/>
  <c r="Q31" i="1"/>
  <c r="P31" i="1"/>
  <c r="N31" i="1"/>
  <c r="K31" i="1"/>
  <c r="I31" i="1"/>
  <c r="O31" i="1" s="1"/>
  <c r="P28" i="1"/>
  <c r="N28" i="1"/>
  <c r="Q28" i="1" s="1"/>
  <c r="L28" i="1"/>
  <c r="R28" i="1" s="1"/>
  <c r="K28" i="1"/>
  <c r="I28" i="1"/>
  <c r="O28" i="1" s="1"/>
  <c r="Q27" i="1"/>
  <c r="P27" i="1"/>
  <c r="O27" i="1"/>
  <c r="N27" i="1"/>
  <c r="L27" i="1"/>
  <c r="R27" i="1" s="1"/>
  <c r="K27" i="1"/>
  <c r="I27" i="1"/>
  <c r="Q25" i="1"/>
  <c r="P25" i="1"/>
  <c r="N25" i="1"/>
  <c r="K25" i="1"/>
  <c r="I25" i="1"/>
  <c r="O25" i="1" s="1"/>
  <c r="P24" i="1"/>
  <c r="N24" i="1"/>
  <c r="Q24" i="1" s="1"/>
  <c r="L24" i="1"/>
  <c r="K24" i="1"/>
  <c r="I24" i="1"/>
  <c r="O24" i="1" s="1"/>
  <c r="Q23" i="1"/>
  <c r="P23" i="1"/>
  <c r="O23" i="1"/>
  <c r="N23" i="1"/>
  <c r="L23" i="1"/>
  <c r="R23" i="1" s="1"/>
  <c r="K23" i="1"/>
  <c r="I23" i="1"/>
  <c r="Q22" i="1"/>
  <c r="P22" i="1"/>
  <c r="N22" i="1"/>
  <c r="K22" i="1"/>
  <c r="I22" i="1"/>
  <c r="O22" i="1" s="1"/>
  <c r="P21" i="1"/>
  <c r="N21" i="1"/>
  <c r="Q21" i="1" s="1"/>
  <c r="L21" i="1"/>
  <c r="K21" i="1"/>
  <c r="I21" i="1"/>
  <c r="O21" i="1" s="1"/>
  <c r="Q20" i="1"/>
  <c r="P20" i="1"/>
  <c r="O20" i="1"/>
  <c r="N20" i="1"/>
  <c r="L20" i="1"/>
  <c r="R20" i="1" s="1"/>
  <c r="K20" i="1"/>
  <c r="I20" i="1"/>
  <c r="Q19" i="1"/>
  <c r="P19" i="1"/>
  <c r="N19" i="1"/>
  <c r="K19" i="1"/>
  <c r="I19" i="1"/>
  <c r="O19" i="1" s="1"/>
  <c r="P18" i="1"/>
  <c r="N18" i="1"/>
  <c r="Q18" i="1" s="1"/>
  <c r="L18" i="1"/>
  <c r="K18" i="1"/>
  <c r="I18" i="1"/>
  <c r="O18" i="1" s="1"/>
  <c r="Q17" i="1"/>
  <c r="P17" i="1"/>
  <c r="O17" i="1"/>
  <c r="N17" i="1"/>
  <c r="L17" i="1"/>
  <c r="R17" i="1" s="1"/>
  <c r="K17" i="1"/>
  <c r="I17" i="1"/>
  <c r="Q16" i="1"/>
  <c r="P16" i="1"/>
  <c r="N16" i="1"/>
  <c r="K16" i="1"/>
  <c r="I16" i="1"/>
  <c r="O16" i="1" s="1"/>
  <c r="P15" i="1"/>
  <c r="N15" i="1"/>
  <c r="B120" i="1" s="1"/>
  <c r="L15" i="1"/>
  <c r="K15" i="1"/>
  <c r="I15" i="1"/>
  <c r="O15" i="1" s="1"/>
  <c r="Q13" i="1"/>
  <c r="P13" i="1"/>
  <c r="O13" i="1"/>
  <c r="N13" i="1"/>
  <c r="L13" i="1"/>
  <c r="R13" i="1" s="1"/>
  <c r="K13" i="1"/>
  <c r="I13" i="1"/>
  <c r="Q12" i="1"/>
  <c r="P12" i="1"/>
  <c r="N12" i="1"/>
  <c r="K12" i="1"/>
  <c r="I12" i="1"/>
  <c r="O12" i="1" s="1"/>
  <c r="J7" i="1"/>
  <c r="E2" i="1"/>
  <c r="R72" i="1" l="1"/>
  <c r="R84" i="1"/>
  <c r="R21" i="1"/>
  <c r="R46" i="1"/>
  <c r="R68" i="1"/>
  <c r="R77" i="1"/>
  <c r="R18" i="1"/>
  <c r="R42" i="1"/>
  <c r="R65" i="1"/>
  <c r="R102" i="1"/>
  <c r="C120" i="1"/>
  <c r="Q107" i="1"/>
  <c r="R24" i="1"/>
  <c r="R51" i="1"/>
  <c r="R15" i="1"/>
  <c r="R39" i="1"/>
  <c r="R61" i="1"/>
  <c r="R97" i="1"/>
  <c r="L16" i="1"/>
  <c r="R16" i="1" s="1"/>
  <c r="L19" i="1"/>
  <c r="R19" i="1" s="1"/>
  <c r="L31" i="1"/>
  <c r="R31" i="1" s="1"/>
  <c r="L35" i="1"/>
  <c r="R35" i="1" s="1"/>
  <c r="L40" i="1"/>
  <c r="R40" i="1" s="1"/>
  <c r="L43" i="1"/>
  <c r="R43" i="1" s="1"/>
  <c r="L47" i="1"/>
  <c r="R47" i="1" s="1"/>
  <c r="L52" i="1"/>
  <c r="R52" i="1" s="1"/>
  <c r="L63" i="1"/>
  <c r="R63" i="1" s="1"/>
  <c r="L66" i="1"/>
  <c r="R66" i="1" s="1"/>
  <c r="L69" i="1"/>
  <c r="R69" i="1" s="1"/>
  <c r="L73" i="1"/>
  <c r="R73" i="1" s="1"/>
  <c r="L80" i="1"/>
  <c r="R80" i="1" s="1"/>
  <c r="L85" i="1"/>
  <c r="R85" i="1" s="1"/>
  <c r="L90" i="1"/>
  <c r="R90" i="1" s="1"/>
  <c r="L95" i="1"/>
  <c r="R95" i="1" s="1"/>
  <c r="L98" i="1"/>
  <c r="R98" i="1" s="1"/>
  <c r="L104" i="1"/>
  <c r="R104" i="1" s="1"/>
  <c r="B122" i="1"/>
  <c r="C122" i="1" s="1"/>
  <c r="B125" i="1"/>
  <c r="C125" i="1" s="1"/>
  <c r="B128" i="1"/>
  <c r="C128" i="1" s="1"/>
  <c r="L12" i="1"/>
  <c r="R12" i="1" s="1"/>
  <c r="L22" i="1"/>
  <c r="R22" i="1" s="1"/>
  <c r="L25" i="1"/>
  <c r="R25" i="1" s="1"/>
  <c r="L55" i="1"/>
  <c r="R55" i="1" s="1"/>
  <c r="L59" i="1"/>
  <c r="R59" i="1" s="1"/>
  <c r="Q15" i="1"/>
  <c r="Q51" i="1"/>
  <c r="Q89" i="1"/>
  <c r="N107" i="1"/>
  <c r="P110" i="1" l="1"/>
  <c r="M7" i="1" s="1"/>
  <c r="L110" i="1"/>
  <c r="P7" i="1" s="1"/>
  <c r="B131" i="1"/>
  <c r="C131" i="1"/>
  <c r="P111" i="1"/>
  <c r="P112" i="1" s="1"/>
  <c r="L111" i="1"/>
  <c r="R7" i="1" l="1"/>
  <c r="L112" i="1"/>
</calcChain>
</file>

<file path=xl/sharedStrings.xml><?xml version="1.0" encoding="utf-8"?>
<sst xmlns="http://schemas.openxmlformats.org/spreadsheetml/2006/main" count="310" uniqueCount="241">
  <si>
    <r>
      <rPr>
        <b/>
        <sz val="15"/>
        <rFont val="Calibri"/>
        <family val="2"/>
        <charset val="1"/>
      </rPr>
      <t xml:space="preserve">PREFEITURA MUNICIPAL DE SÃO ROQUE DO CANAÃ
</t>
    </r>
    <r>
      <rPr>
        <b/>
        <sz val="13"/>
        <rFont val="Calibri"/>
        <family val="2"/>
        <charset val="1"/>
      </rPr>
      <t xml:space="preserve">Estado do Espírito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</si>
  <si>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</si>
  <si>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</si>
  <si>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>CONTRATO Nº:</t>
  </si>
  <si>
    <t>106/2022</t>
  </si>
  <si>
    <t>Assinatura: 22/11/2022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</si>
  <si>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</si>
  <si>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</si>
  <si>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COMUNIDADE DE SÃO DALMÁCIO</t>
    </r>
  </si>
  <si>
    <t>PERÍODO:</t>
  </si>
  <si>
    <t xml:space="preserve">a </t>
  </si>
  <si>
    <t>PRAZO:</t>
  </si>
  <si>
    <t>240 DIAS + 284 DIAS (PARALIS.) + 205 DIAS + 270 DIAS + 103 DIAS (PARALIS.) + 50 DIAS</t>
  </si>
  <si>
    <r>
      <rPr>
        <b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>EDURBAN EDIFICAÇÕES E URBANISMO LTDA</t>
    </r>
  </si>
  <si>
    <t>% MÊS:</t>
  </si>
  <si>
    <t>% ACUM:</t>
  </si>
  <si>
    <t>ITEM</t>
  </si>
  <si>
    <t>ESPECIFICAÇÃO</t>
  </si>
  <si>
    <t>UNID.</t>
  </si>
  <si>
    <t>QUANT.</t>
  </si>
  <si>
    <t>UNIT + BDI</t>
  </si>
  <si>
    <t>UNITÁRIO REAJUSTADO</t>
  </si>
  <si>
    <t>1º REPLANILHAMENTO</t>
  </si>
  <si>
    <t>ACUMULADO ANTERIOR</t>
  </si>
  <si>
    <t>MEDIÇÃO 21</t>
  </si>
  <si>
    <t>TOTAL MEDIDO</t>
  </si>
  <si>
    <t>ACRÉSC.</t>
  </si>
  <si>
    <t>DECRÉSC.</t>
  </si>
  <si>
    <t>QUANT. ATUALIZADA</t>
  </si>
  <si>
    <t>TOTAL</t>
  </si>
  <si>
    <t>%</t>
  </si>
  <si>
    <t>SERVIÇOS PRELIMINARES</t>
  </si>
  <si>
    <t>1.1</t>
  </si>
  <si>
    <t>MOBILIZAÇÃO/DESMOBILIZAÇÃO</t>
  </si>
  <si>
    <t>1.1.1</t>
  </si>
  <si>
    <t>Mobilização de Equipamentos</t>
  </si>
  <si>
    <t>Vb</t>
  </si>
  <si>
    <t>1.1.2</t>
  </si>
  <si>
    <t>Desmobilização de Equipamentos</t>
  </si>
  <si>
    <t>1.2</t>
  </si>
  <si>
    <t>INSTALAÇÃO DE CANTEIRO DE OBRAS</t>
  </si>
  <si>
    <t>1.2.1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</si>
  <si>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</si>
  <si>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>mês</t>
  </si>
  <si>
    <t>1.2.2</t>
  </si>
  <si>
    <t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</si>
  <si>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>1.2.3</t>
  </si>
  <si>
    <t>Aluguel mensal container para almoxarifado, incl. porta, 2 janelas, 1 pt iluminação, Isolamento térmico (teto), piso em comp. Naval pintado, cert. NR18, incl. laudo descontaminação.</t>
  </si>
  <si>
    <t>1.2.4</t>
  </si>
  <si>
    <t>Refeitório c/ paredes chapa de comp. 12mm e pont. 8x8cm, piso ciment. e cob. Telhas fibroc.    6mm,    incl.    ponto    de    luz    e    cx.    de    insp.    (1,21m²/func/turno)     - (Cozinha/Refeitório)</t>
  </si>
  <si>
    <t>M2</t>
  </si>
  <si>
    <t>1.2.5</t>
  </si>
  <si>
    <t>Unidade de sanitário e vestiário p/ até 20 func. área de 18.15m2, paredes de chapa compens. 12mm e pontalete 8x8cm, piso cimentado, cobert. telha fibroc. 6mm, incl. instalação de luz e cx. de inspeção, conf. projeto (1 utilização)</t>
  </si>
  <si>
    <t>und</t>
  </si>
  <si>
    <t>1.2.7</t>
  </si>
  <si>
    <t>Reservatório  de poliestileno  de  1000  L,  incl.  suporte  em  madeira  de  7x12cm, elevado de 4m</t>
  </si>
  <si>
    <t>UD</t>
  </si>
  <si>
    <t>1.2.8</t>
  </si>
  <si>
    <t>Rede de água c/ padrão de entrada d'água diâm. 3/4" conf. CESAN, incl. tubos e conexões p/
aliment., distrib., extravas. e limp., cons. o padrão a 25m</t>
  </si>
  <si>
    <t>m</t>
  </si>
  <si>
    <t>1.2.9</t>
  </si>
  <si>
    <t>Placa de obra nas dimensões de 2,0 x 4,0 m, padrão IOPES-ES</t>
  </si>
  <si>
    <t>1.2.10</t>
  </si>
  <si>
    <t>Rede  de  esgoto,  contendo  fossa  e  filtro,  incl.  tubos  e  conexões  de  ligação  entre caixas, considerando distância de 25m..</t>
  </si>
  <si>
    <t>1.2.11</t>
  </si>
  <si>
    <t>Rede  de  luz,  incl.  padrão  entr.  energia  trifás.  cabo  ligação  até  barracões,  quadro distrib.,  disj.  E  chave  de  força,  cons.  20m  entre  padrão  entr.e  QDG  -  Instalações Elétricas do canteiro total.</t>
  </si>
  <si>
    <t>1.2.12</t>
  </si>
  <si>
    <t>Cerca de arame farpado 4 fios com mourões a cada 2,0 m, esticadores de madeira, a cada 20,0 m, inclusive transporte de mourão e arame farpado)</t>
  </si>
  <si>
    <t>1.3</t>
  </si>
  <si>
    <t>DEMOLIZAÇÃO DO CANTEIRO DE OBRAS</t>
  </si>
  <si>
    <t>1.3.1</t>
  </si>
  <si>
    <t>Demolição de edificações</t>
  </si>
  <si>
    <t>1.3.2</t>
  </si>
  <si>
    <t>Demolição de cerca de madeira com 4 fios</t>
  </si>
  <si>
    <t>M</t>
  </si>
  <si>
    <t>SUPRESSÃO VEGETAL</t>
  </si>
  <si>
    <t>2.1</t>
  </si>
  <si>
    <t>LIMPEZA DA ÁREA DO BARRAMENTO</t>
  </si>
  <si>
    <t>2.1.1</t>
  </si>
  <si>
    <t>Limpeza, desmatamento e destocamento de árvores com diâmetro até 15 cm, com trator de esteira</t>
  </si>
  <si>
    <t>2.2</t>
  </si>
  <si>
    <t>ESCAVAÇÃO DA ÁREA INUNDAÇÃO</t>
  </si>
  <si>
    <t>2.2.1</t>
  </si>
  <si>
    <t>2.2.2</t>
  </si>
  <si>
    <t>Escavação e carga de material de 1ª categoria com escavadeira</t>
  </si>
  <si>
    <t>M3</t>
  </si>
  <si>
    <t>2.2.3</t>
  </si>
  <si>
    <t xml:space="preserve">LOCAL COM DMT ATÉ 3,0 KM (Caminhão basculante) - 1,147XP+1,268XR+2,013 Sendo XP = 0,0 e XR = 2 (Centro bacia inundação &gt; Bota-Fora) - Transporte de argila com peso específico de 1,4 t/m3 </t>
  </si>
  <si>
    <t>T</t>
  </si>
  <si>
    <t>ENSECADEIRA</t>
  </si>
  <si>
    <t>3.1</t>
  </si>
  <si>
    <t>ENSECADEIRA 1ª ETAPA</t>
  </si>
  <si>
    <t>3.1.1</t>
  </si>
  <si>
    <t>Escavação e carga de material de 1ª categoria com escavadeira - CANAL DE DESVIO</t>
  </si>
  <si>
    <t>3.1.2</t>
  </si>
  <si>
    <t xml:space="preserve">LOCAL COM DMT ATÉ 3,0 KM (Caminhão basculante) - 1,147XP+1,268XR+2,013 Sendo XP = 0,0 e XR = 2 (Canal de Desvio &gt; Bota-Fora) - Transporte de argila com peso específico de 1,4 t/m3 </t>
  </si>
  <si>
    <t>3.1.3</t>
  </si>
  <si>
    <t>Espalhamento / regularização / compactação de material em bota-fora (Empolamento do material [item 3.1.1] = 40%)</t>
  </si>
  <si>
    <t>3.1.4</t>
  </si>
  <si>
    <t>Demolição mecânica de concreto - Barragem existente</t>
  </si>
  <si>
    <t>3.1.5</t>
  </si>
  <si>
    <t>Carga de material de 3ª categoria</t>
  </si>
  <si>
    <t>3.1.6</t>
  </si>
  <si>
    <t xml:space="preserve">LOCAL COM DMT ATÉ 3,0 KM (Caminhão basculante) - 1,147XP+1,268XR+2,013 Sendo XP = 0,0 e XR = 1 (Barragem existente &gt; Bota-Fora) - Transporte de concreto com peso específico de 1,6 t/m3 </t>
  </si>
  <si>
    <t>3.1.7</t>
  </si>
  <si>
    <t>Espalhamento / regularização / compactação de material em bota-fora (Empolamento do material [item 3.1.4] = 50%)</t>
  </si>
  <si>
    <t>3.2</t>
  </si>
  <si>
    <t>ENSECADEIRA 2ª ETAPA</t>
  </si>
  <si>
    <t>3.1.1.</t>
  </si>
  <si>
    <t>Escavação e carga de material de 1ª categoria com escavadeira - CANAL DE DESVIO + ENSECADEIRA</t>
  </si>
  <si>
    <t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</si>
  <si>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</si>
  <si>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>3.2.4</t>
  </si>
  <si>
    <t>Compactação de aterros 100% PN - CANAL DE DESVIO + ENSECADEIRA</t>
  </si>
  <si>
    <t>MACIÇO DE CONCRETO</t>
  </si>
  <si>
    <t>4.1</t>
  </si>
  <si>
    <t>FUNDAÇÃO DA BARRAGEM</t>
  </si>
  <si>
    <t>4.1.1</t>
  </si>
  <si>
    <t>Escavação e carga de material de 1ª categoria com escavadeira - Fundação da barragem</t>
  </si>
  <si>
    <t>4.1.2</t>
  </si>
  <si>
    <t xml:space="preserve">LOCAL COM DMT ATÉ 3,0 KM (Caminhão basculante) - 1,147XP+1,268XR+2,013 Sendo XP = 0,0 e XR = 2 (Fundação da Barragem &gt; Bota-Fora) - Transporte de argila com peso específico de 1,4 t/m3 </t>
  </si>
  <si>
    <t>4.1.3</t>
  </si>
  <si>
    <t>Espalhamento / regularização / compactação de material em bota-fora (Empolamento do material [item 4.1.1] = 40%)</t>
  </si>
  <si>
    <t>4.1.4</t>
  </si>
  <si>
    <t>Escavação e carga de material de 3ª categoria (fogo controlado)</t>
  </si>
  <si>
    <t>4.1.5</t>
  </si>
  <si>
    <t xml:space="preserve">LOCAL COM DMT ATÉ 3,0 KM (Caminhão basculante) - 1,147XP+1,268XR+2,013, Sendo XP = 0,0 e XR = 2 (Rocha &gt; Bota-fora) - Transporte de argila o com peso específico de 1,6t/m3 </t>
  </si>
  <si>
    <t>4.1.6</t>
  </si>
  <si>
    <t>Espalhamento / regularização / compactação de material em bota-fora (Empolamento do material [item 4.1.2 e 4.1.6] = 50%)</t>
  </si>
  <si>
    <t>4.1.7</t>
  </si>
  <si>
    <t>Esgotamento de escavações para rebaixamento do nível dágua nos serviços de bueiros,galerias e outros, com conj. moto bomba</t>
  </si>
  <si>
    <t>4.2</t>
  </si>
  <si>
    <t>TRATAMENTO DA FUNDAÇÃO</t>
  </si>
  <si>
    <t>4.2.1</t>
  </si>
  <si>
    <t>Preparo da fundação com jateamento de água e ar, inclusive apicoamento e "bate-choco"</t>
  </si>
  <si>
    <t>4.2.2</t>
  </si>
  <si>
    <t>Perfuração de rocha para fixação de chumbadores</t>
  </si>
  <si>
    <t>4.2.3</t>
  </si>
  <si>
    <t>fornecimento e fixação de grampos diam. 40 mm com resina epoxi (prof. 100 cm em rocha).</t>
  </si>
  <si>
    <t>4.3</t>
  </si>
  <si>
    <t>4.3.1</t>
  </si>
  <si>
    <t>Andaime de madeira para altura até 7 m, compreendendo montagem e desmontagem</t>
  </si>
  <si>
    <t>4.3.2</t>
  </si>
  <si>
    <t>Formas planas de madeirit meso e superestrutura com 1 reaproveitamento esp. = 17 mm, inclusive fornecimento e transporte das madeiras - Paramento de montante e Jusante</t>
  </si>
  <si>
    <t>4.3.3</t>
  </si>
  <si>
    <t xml:space="preserve">Formas planas de madeirit meso e superestrutura com 1 reaproveitamento esp. = 17 mm, inclusive fornecimento e transporte das madeiras -Contra-Fortes </t>
  </si>
  <si>
    <t>4.3.4</t>
  </si>
  <si>
    <t>Formas planas de madeirit meso e superestrutura com 1 reaproveitamento esp. = 17 mm, inclusive fornecimento e transporte das madeiras - Torres</t>
  </si>
  <si>
    <t>4.3.5</t>
  </si>
  <si>
    <t>Formas planas de madeirit meso e superestrutura com 1 reaproveitamento esp. = 17 mm, inclusive fornecimento e transporte das madeiras- Tomada d'água</t>
  </si>
  <si>
    <t>4.3.6</t>
  </si>
  <si>
    <t>Aço CA-50, fornecimento, dobragem e colocação nas formas (preço médio das bitolas)</t>
  </si>
  <si>
    <t>KG</t>
  </si>
  <si>
    <t>4.3.7</t>
  </si>
  <si>
    <t>Fornecimento e aplicação de concreto USINADO Fck=30 MPa - considerando BOMBEAMENTO (5% de perdas já incluído no custo) (6% de taxa p/ concr. bombeavel)</t>
  </si>
  <si>
    <t>4.4</t>
  </si>
  <si>
    <t>MACIÇO DE TERRA - OMBREIRA DIREITA</t>
  </si>
  <si>
    <t>3.1.1,</t>
  </si>
  <si>
    <t>Escavação e carga de material de 1ª categoria com escavadeira - OMBREIRA DIREITA</t>
  </si>
  <si>
    <t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</si>
  <si>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</si>
  <si>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>3.2.4.</t>
  </si>
  <si>
    <t>4.4.4</t>
  </si>
  <si>
    <t>Enrocamento de pedra de mão arrumada exclusive transporte - RIPRAP</t>
  </si>
  <si>
    <t>4.4.5</t>
  </si>
  <si>
    <t>Dreno profundo com enchimento de areia, escavação em material 1ª categoria, inclusive transporte</t>
  </si>
  <si>
    <t>4.4.6</t>
  </si>
  <si>
    <t>Grama em placas em taludes com estacas de madeira, fornecimento e plantio</t>
  </si>
  <si>
    <t>4.4.7</t>
  </si>
  <si>
    <t>Grama em placas, fornecimento e plantio (sem fixação com estacas) - CRISTA</t>
  </si>
  <si>
    <t>TOMADA D'ÁGUA</t>
  </si>
  <si>
    <t>5.1</t>
  </si>
  <si>
    <t>TUBOS, CONEXÕES E PEÇAS ESPECIAIS FABRICADOS EM AÇO CARBONO ESTRUTURAL, COM PREPARO DE SUPERFÍCIE POR JATEAMENTO ABRASIVO, PINTURA EM BASE EPOXÍDICA / ALQUÍDICA</t>
  </si>
  <si>
    <t>5.1.1</t>
  </si>
  <si>
    <t>Fornecimento de Equipamentos Hidromecânicos para Tomada D'água: Tubos RG, VB, Junta Dresser e Grade para Travamento</t>
  </si>
  <si>
    <t>Und</t>
  </si>
  <si>
    <t>5.2</t>
  </si>
  <si>
    <t>MONTAGEM DE EQUIPAMENTOS HIDROMECÂNICOS</t>
  </si>
  <si>
    <t>5.2.1</t>
  </si>
  <si>
    <t>Montagem dos itens 5.1, 5.2 e 5.3</t>
  </si>
  <si>
    <t>vb</t>
  </si>
  <si>
    <t>SINALIZAÇÃO</t>
  </si>
  <si>
    <t>6.1</t>
  </si>
  <si>
    <t>Cones para sinalização, fornecimento e colocação</t>
  </si>
  <si>
    <t>ud</t>
  </si>
  <si>
    <t>6.2</t>
  </si>
  <si>
    <t xml:space="preserve">Elementos de madeira para sinalização - cavaletes </t>
  </si>
  <si>
    <t>6.3</t>
  </si>
  <si>
    <t>Tela de proteção de segurança de PVC cor laranja com suporte para sinalização de obras</t>
  </si>
  <si>
    <t>SERVIÇOS AMBIENTAIS</t>
  </si>
  <si>
    <t>7.1</t>
  </si>
  <si>
    <t>REFLORESTAMENTO</t>
  </si>
  <si>
    <t>7.2.1</t>
  </si>
  <si>
    <t>Cerca de arame liso 4 fios com mourões cada 2,0 m, esticadores de madeira, a cada 20,0 m, inclusive transporte de mourão e arame liso</t>
  </si>
  <si>
    <t>7.2.2</t>
  </si>
  <si>
    <t>Reflorestamento com espécies nativas da mata atlântica, mudas em sacolas ou tubetes</t>
  </si>
  <si>
    <t>7.2.3</t>
  </si>
  <si>
    <t>Especialista em meio ambiente, inclusive BDI</t>
  </si>
  <si>
    <t>7.2</t>
  </si>
  <si>
    <t>RECUPERAÇÃO DE BOTA-FORA</t>
  </si>
  <si>
    <t>7.2.1.</t>
  </si>
  <si>
    <t>Gramíneas em sementes, fornecimento e plantio a lanço</t>
  </si>
  <si>
    <t>ACOMPANHAMENTO TÉCNICO</t>
  </si>
  <si>
    <t>8.1</t>
  </si>
  <si>
    <t>Topografia (levantamentos, equipamentos, deslocamentos e mão de obra - equipe de topografia)</t>
  </si>
  <si>
    <t>8.2</t>
  </si>
  <si>
    <t>Controle tecnológico de concreto e Solos (Ensaios, equipamentos e mão de obra - Equipe de Laboratório)</t>
  </si>
  <si>
    <t>8.3</t>
  </si>
  <si>
    <t>Engenheiro sênior - Consultoria em Concreto</t>
  </si>
  <si>
    <t>8.4</t>
  </si>
  <si>
    <t>Engenheiro sênior -  Consultoria geológica e geotécnica</t>
  </si>
  <si>
    <t>8.5</t>
  </si>
  <si>
    <t>CAMPANHA DE VERIFICAÇÃO DAS SONDAGENS</t>
  </si>
  <si>
    <t>8.5.1</t>
  </si>
  <si>
    <t>Perfuração rotativa inclinada, em rocha sã, com coroa de diamante, diâmetro N (75mm), inclusive deslocamento e posicionamento em cada furo.</t>
  </si>
  <si>
    <t>DETALHAMENTO DE PROJETO EXECUTIVO</t>
  </si>
  <si>
    <t>9.1</t>
  </si>
  <si>
    <t>Detalhamento de Projeto Executivo</t>
  </si>
  <si>
    <t>AS-BUILT</t>
  </si>
  <si>
    <t>10.1</t>
  </si>
  <si>
    <t>Revisão de Projeto Final - As Built (como construído)</t>
  </si>
  <si>
    <t>INAUGURAÇÃO DE OBRA</t>
  </si>
  <si>
    <t>11.1</t>
  </si>
  <si>
    <t xml:space="preserve">Totem de inauguração de obra, incluindo material e mão de obra. </t>
  </si>
  <si>
    <t xml:space="preserve">Valor pactuado em contrato </t>
  </si>
  <si>
    <t>POSIÇÃO FÍSICA DO CONTRATO</t>
  </si>
  <si>
    <t>POSIÇÃO FINANCEIRA DO CONTRATO</t>
  </si>
  <si>
    <t>Total de Acréscimo 1º Replanilhamento</t>
  </si>
  <si>
    <t>Total de Decréscimo 1º Replanilhamento</t>
  </si>
  <si>
    <t xml:space="preserve">% ACUMULADO           </t>
  </si>
  <si>
    <t xml:space="preserve">ACUMULADO           </t>
  </si>
  <si>
    <t>Valor do contrato após 1º Replanilhamento</t>
  </si>
  <si>
    <t xml:space="preserve">% SALDO                  </t>
  </si>
  <si>
    <t xml:space="preserve">SALDO                     </t>
  </si>
  <si>
    <t>TOTAL DA 21ª MEDIÇÃO</t>
  </si>
  <si>
    <t>REAJUSTE IGP-M (6,3251%)</t>
  </si>
  <si>
    <t>___________________________________________________________</t>
  </si>
  <si>
    <t>PEDRO JAYME LANI JUNIOR</t>
  </si>
  <si>
    <t>Fiscal da Obra</t>
  </si>
  <si>
    <t>Assessor de Assuntos de Gestão</t>
  </si>
  <si>
    <t>Engenheiro Civil CREA ES 20109/D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</si>
</sst>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&quot;VERDADEIRO&quot;;&quot;VERDADEIRO&quot;;&quot;FALSO&quot;"/>
    <numFmt numFmtId="172" formatCode="#,##0.000000000"/>
    <numFmt numFmtId="173" formatCode="0.00000"/>
    <numFmt numFmtId="174" formatCode="#,##0.000000"/>
    <numFmt numFmtId="175" formatCode="[$R$-416]\ #,##0.0000;[Red]\-[$R$-416]\ #,##0.0000"/>
    <numFmt numFmtId="176" formatCode="[$R$-416]\ #,##0.0000000;[Red]\-[$R$-416]\ #,##0.0000000"/>
    <numFmt numFmtId="177" formatCode="[$R$-416]\ #,##0.00000000000000;[Red]\-[$R$-416]\ #,##0.00000000000000"/>
    <numFmt numFmtId="178" formatCode="[$R$-416]\ #,##0.0000000000000;[Red]\-[$R$-416]\ #,##0.0000000000000"/>
    <numFmt numFmtId="179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0">
    <xf numFmtId="0" fontId="0" fillId="0" borderId="0"/>
    <xf numFmtId="166" fontId="17" fillId="0" borderId="0" applyBorder="0" applyProtection="0"/>
    <xf numFmtId="164" fontId="17" fillId="0" borderId="0" applyBorder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6" fontId="17" fillId="0" borderId="0" applyBorder="0" applyProtection="0"/>
  </cellStyleXfs>
  <cellXfs count="162">
    <xf numFmtId="0" fontId="0" fillId="0" borderId="0" xfId="0"/>
    <xf numFmtId="0" fontId="9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168" fontId="1" fillId="0" borderId="11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168" fontId="1" fillId="0" borderId="9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9" fillId="0" borderId="5" xfId="0" applyFont="1" applyBorder="1" applyAlignment="1">
      <alignment horizontal="left" vertical="center" wrapText="1"/>
    </xf>
    <xf numFmtId="167" fontId="8" fillId="3" borderId="4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right" vertical="center"/>
    </xf>
    <xf numFmtId="10" fontId="10" fillId="4" borderId="3" xfId="0" applyNumberFormat="1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1" fillId="0" borderId="20" xfId="8" applyFont="1" applyBorder="1" applyAlignment="1" applyProtection="1">
      <alignment horizontal="center" vertical="top" wrapText="1"/>
    </xf>
    <xf numFmtId="165" fontId="1" fillId="0" borderId="10" xfId="8" applyFont="1" applyBorder="1" applyAlignment="1" applyProtection="1">
      <alignment horizontal="center"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165" fontId="1" fillId="0" borderId="11" xfId="8" applyFont="1" applyBorder="1" applyAlignment="1" applyProtection="1">
      <alignment horizontal="center" vertical="center" wrapText="1"/>
    </xf>
    <xf numFmtId="165" fontId="1" fillId="5" borderId="19" xfId="8" applyFont="1" applyFill="1" applyBorder="1" applyAlignment="1" applyProtection="1">
      <alignment horizontal="center" vertical="center" wrapText="1"/>
    </xf>
    <xf numFmtId="165" fontId="1" fillId="0" borderId="22" xfId="8" applyFont="1" applyBorder="1" applyAlignment="1" applyProtection="1">
      <alignment horizontal="center" vertical="center" wrapText="1"/>
    </xf>
    <xf numFmtId="0" fontId="9" fillId="6" borderId="16" xfId="3" applyFont="1" applyFill="1" applyBorder="1" applyAlignment="1">
      <alignment horizontal="center" vertical="center"/>
    </xf>
    <xf numFmtId="0" fontId="9" fillId="6" borderId="17" xfId="3" applyFont="1" applyFill="1" applyBorder="1" applyAlignment="1">
      <alignment horizontal="left" vertical="center"/>
    </xf>
    <xf numFmtId="0" fontId="9" fillId="6" borderId="23" xfId="3" applyFont="1" applyFill="1" applyBorder="1" applyAlignment="1">
      <alignment horizontal="center" vertical="center"/>
    </xf>
    <xf numFmtId="165" fontId="11" fillId="6" borderId="23" xfId="8" applyFont="1" applyFill="1" applyBorder="1" applyAlignment="1" applyProtection="1">
      <alignment vertical="center"/>
    </xf>
    <xf numFmtId="165" fontId="9" fillId="6" borderId="23" xfId="8" applyFont="1" applyFill="1" applyBorder="1" applyAlignment="1" applyProtection="1">
      <alignment vertical="center"/>
    </xf>
    <xf numFmtId="165" fontId="1" fillId="6" borderId="16" xfId="8" applyFont="1" applyFill="1" applyBorder="1" applyAlignment="1" applyProtection="1">
      <alignment horizontal="center" vertical="center" wrapText="1"/>
    </xf>
    <xf numFmtId="165" fontId="1" fillId="6" borderId="23" xfId="8" applyFont="1" applyFill="1" applyBorder="1" applyAlignment="1" applyProtection="1">
      <alignment horizontal="center" vertical="center" wrapText="1"/>
    </xf>
    <xf numFmtId="165" fontId="1" fillId="6" borderId="24" xfId="8" applyFont="1" applyFill="1" applyBorder="1" applyAlignment="1" applyProtection="1">
      <alignment horizontal="center" vertical="center" wrapText="1"/>
    </xf>
    <xf numFmtId="0" fontId="9" fillId="7" borderId="16" xfId="3" applyFont="1" applyFill="1" applyBorder="1" applyAlignment="1">
      <alignment horizontal="center" vertical="center"/>
    </xf>
    <xf numFmtId="0" fontId="9" fillId="7" borderId="17" xfId="3" applyFont="1" applyFill="1" applyBorder="1" applyAlignment="1">
      <alignment horizontal="left" vertical="center"/>
    </xf>
    <xf numFmtId="0" fontId="12" fillId="7" borderId="23" xfId="0" applyFont="1" applyFill="1" applyBorder="1" applyAlignment="1">
      <alignment horizontal="center" vertical="center"/>
    </xf>
    <xf numFmtId="2" fontId="12" fillId="7" borderId="23" xfId="0" applyNumberFormat="1" applyFont="1" applyFill="1" applyBorder="1" applyAlignment="1">
      <alignment vertical="center"/>
    </xf>
    <xf numFmtId="164" fontId="1" fillId="7" borderId="23" xfId="2" applyFont="1" applyFill="1" applyBorder="1" applyAlignment="1" applyProtection="1">
      <alignment horizontal="right" vertical="center" wrapText="1"/>
    </xf>
    <xf numFmtId="165" fontId="1" fillId="7" borderId="16" xfId="8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 wrapText="1"/>
    </xf>
    <xf numFmtId="10" fontId="1" fillId="7" borderId="24" xfId="8" applyNumberFormat="1" applyFont="1" applyFill="1" applyBorder="1" applyAlignment="1" applyProtection="1">
      <alignment horizontal="center" vertical="center" wrapText="1"/>
    </xf>
    <xf numFmtId="2" fontId="12" fillId="7" borderId="23" xfId="0" applyNumberFormat="1" applyFont="1" applyFill="1" applyBorder="1" applyAlignment="1">
      <alignment horizontal="center" vertical="center"/>
    </xf>
    <xf numFmtId="165" fontId="1" fillId="7" borderId="23" xfId="8" applyFont="1" applyFill="1" applyBorder="1" applyAlignment="1" applyProtection="1">
      <alignment horizontal="center" vertical="center"/>
    </xf>
    <xf numFmtId="170" fontId="1" fillId="7" borderId="23" xfId="8" applyNumberFormat="1" applyFont="1" applyFill="1" applyBorder="1" applyAlignment="1" applyProtection="1">
      <alignment horizontal="center" vertical="center"/>
    </xf>
    <xf numFmtId="10" fontId="1" fillId="7" borderId="24" xfId="8" applyNumberFormat="1" applyFont="1" applyFill="1" applyBorder="1" applyAlignment="1" applyProtection="1">
      <alignment horizontal="center" vertical="center"/>
    </xf>
    <xf numFmtId="165" fontId="1" fillId="0" borderId="8" xfId="8" applyFont="1" applyBorder="1" applyAlignment="1" applyProtection="1">
      <alignment horizontal="center" vertical="center" wrapText="1"/>
    </xf>
    <xf numFmtId="165" fontId="1" fillId="0" borderId="25" xfId="8" applyFont="1" applyBorder="1" applyAlignment="1" applyProtection="1">
      <alignment horizontal="center" vertical="center" wrapText="1"/>
    </xf>
    <xf numFmtId="10" fontId="1" fillId="0" borderId="9" xfId="8" applyNumberFormat="1" applyFont="1" applyBorder="1" applyAlignment="1" applyProtection="1">
      <alignment horizontal="center" vertical="center" wrapText="1"/>
    </xf>
    <xf numFmtId="165" fontId="1" fillId="6" borderId="25" xfId="8" applyFont="1" applyFill="1" applyBorder="1" applyAlignment="1" applyProtection="1">
      <alignment horizontal="center" vertical="center" wrapText="1"/>
    </xf>
    <xf numFmtId="165" fontId="1" fillId="0" borderId="26" xfId="8" applyFont="1" applyBorder="1" applyAlignment="1" applyProtection="1">
      <alignment horizontal="center" vertical="center"/>
    </xf>
    <xf numFmtId="165" fontId="1" fillId="6" borderId="25" xfId="8" applyFont="1" applyFill="1" applyBorder="1" applyAlignment="1" applyProtection="1">
      <alignment horizontal="center" vertical="center"/>
    </xf>
    <xf numFmtId="10" fontId="1" fillId="0" borderId="9" xfId="8" applyNumberFormat="1" applyFont="1" applyBorder="1" applyAlignment="1" applyProtection="1">
      <alignment horizontal="center" vertical="center"/>
    </xf>
    <xf numFmtId="170" fontId="0" fillId="0" borderId="0" xfId="0" applyNumberFormat="1"/>
    <xf numFmtId="171" fontId="0" fillId="0" borderId="0" xfId="0" applyNumberFormat="1" applyAlignment="1">
      <alignment vertical="center"/>
    </xf>
    <xf numFmtId="171" fontId="0" fillId="0" borderId="0" xfId="0" applyNumberFormat="1"/>
    <xf numFmtId="0" fontId="0" fillId="8" borderId="0" xfId="0" applyFill="1" applyAlignment="1">
      <alignment vertical="center"/>
    </xf>
    <xf numFmtId="170" fontId="1" fillId="7" borderId="23" xfId="8" applyNumberFormat="1" applyFont="1" applyFill="1" applyBorder="1" applyAlignment="1" applyProtection="1">
      <alignment horizontal="center" vertical="center" wrapText="1"/>
    </xf>
    <xf numFmtId="165" fontId="1" fillId="7" borderId="24" xfId="8" applyFont="1" applyFill="1" applyBorder="1" applyAlignment="1" applyProtection="1">
      <alignment horizontal="center" vertical="center"/>
    </xf>
    <xf numFmtId="170" fontId="1" fillId="6" borderId="23" xfId="8" applyNumberFormat="1" applyFont="1" applyFill="1" applyBorder="1" applyAlignment="1" applyProtection="1">
      <alignment horizontal="center" vertical="center" wrapText="1"/>
    </xf>
    <xf numFmtId="0" fontId="9" fillId="7" borderId="17" xfId="3" applyFont="1" applyFill="1" applyBorder="1" applyAlignment="1">
      <alignment horizontal="left" vertical="center" wrapText="1"/>
    </xf>
    <xf numFmtId="172" fontId="0" fillId="0" borderId="0" xfId="0" applyNumberFormat="1"/>
    <xf numFmtId="173" fontId="0" fillId="0" borderId="0" xfId="0" applyNumberFormat="1" applyAlignment="1">
      <alignment vertical="center"/>
    </xf>
    <xf numFmtId="174" fontId="0" fillId="0" borderId="0" xfId="0" applyNumberFormat="1"/>
    <xf numFmtId="175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/>
    <xf numFmtId="166" fontId="1" fillId="0" borderId="27" xfId="1" applyFont="1" applyBorder="1" applyAlignment="1" applyProtection="1">
      <alignment horizontal="center" vertical="center"/>
    </xf>
    <xf numFmtId="166" fontId="1" fillId="0" borderId="25" xfId="1" applyFont="1" applyBorder="1" applyAlignment="1" applyProtection="1">
      <alignment horizontal="center" vertical="center"/>
    </xf>
    <xf numFmtId="178" fontId="0" fillId="0" borderId="0" xfId="0" applyNumberFormat="1"/>
    <xf numFmtId="4" fontId="0" fillId="0" borderId="0" xfId="0" applyNumberFormat="1"/>
    <xf numFmtId="4" fontId="1" fillId="6" borderId="29" xfId="8" applyNumberFormat="1" applyFont="1" applyFill="1" applyBorder="1" applyAlignment="1" applyProtection="1">
      <alignment vertical="center" wrapText="1"/>
    </xf>
    <xf numFmtId="4" fontId="1" fillId="6" borderId="29" xfId="3" applyNumberFormat="1" applyFill="1" applyBorder="1" applyAlignment="1">
      <alignment vertical="center" wrapText="1"/>
    </xf>
    <xf numFmtId="0" fontId="1" fillId="6" borderId="30" xfId="3" applyFill="1" applyBorder="1" applyAlignment="1">
      <alignment vertical="center" wrapText="1"/>
    </xf>
    <xf numFmtId="165" fontId="13" fillId="6" borderId="28" xfId="8" applyFont="1" applyFill="1" applyBorder="1" applyAlignment="1" applyProtection="1">
      <alignment vertical="center" wrapText="1"/>
    </xf>
    <xf numFmtId="165" fontId="1" fillId="6" borderId="29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horizontal="center" vertical="center" wrapText="1"/>
    </xf>
    <xf numFmtId="4" fontId="9" fillId="6" borderId="29" xfId="8" applyNumberFormat="1" applyFont="1" applyFill="1" applyBorder="1" applyAlignment="1" applyProtection="1">
      <alignment vertical="center" wrapText="1"/>
    </xf>
    <xf numFmtId="165" fontId="9" fillId="6" borderId="31" xfId="8" applyFont="1" applyFill="1" applyBorder="1" applyAlignment="1" applyProtection="1">
      <alignment vertical="center" wrapText="1"/>
    </xf>
    <xf numFmtId="165" fontId="9" fillId="6" borderId="32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0" fontId="1" fillId="0" borderId="27" xfId="0" applyNumberFormat="1" applyFont="1" applyBorder="1" applyAlignment="1">
      <alignment horizontal="center" vertical="center" wrapText="1"/>
    </xf>
    <xf numFmtId="169" fontId="1" fillId="0" borderId="3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6" borderId="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69" fontId="1" fillId="0" borderId="43" xfId="0" applyNumberFormat="1" applyFont="1" applyBorder="1" applyAlignment="1">
      <alignment horizontal="left" vertical="top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8" applyFont="1" applyBorder="1" applyAlignment="1" applyProtection="1">
      <alignment wrapText="1"/>
    </xf>
    <xf numFmtId="165" fontId="1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vertical="center" wrapText="1"/>
    </xf>
    <xf numFmtId="165" fontId="1" fillId="0" borderId="0" xfId="8" applyFont="1" applyBorder="1" applyAlignment="1" applyProtection="1">
      <alignment horizontal="center" vertical="center" wrapText="1"/>
    </xf>
    <xf numFmtId="165" fontId="1" fillId="0" borderId="0" xfId="8" applyFont="1" applyBorder="1" applyAlignment="1" applyProtection="1">
      <alignment vertical="center"/>
    </xf>
    <xf numFmtId="165" fontId="1" fillId="0" borderId="44" xfId="8" applyFont="1" applyBorder="1" applyAlignment="1" applyProtection="1">
      <alignment vertical="center"/>
    </xf>
    <xf numFmtId="170" fontId="1" fillId="0" borderId="0" xfId="8" applyNumberFormat="1" applyFont="1" applyBorder="1" applyAlignment="1" applyProtection="1">
      <alignment vertical="center"/>
    </xf>
    <xf numFmtId="0" fontId="0" fillId="0" borderId="43" xfId="0" applyBorder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15" fillId="10" borderId="34" xfId="0" applyFont="1" applyFill="1" applyBorder="1" applyAlignment="1">
      <alignment horizontal="center" vertical="center"/>
    </xf>
    <xf numFmtId="0" fontId="15" fillId="10" borderId="4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16" fillId="0" borderId="27" xfId="0" applyNumberFormat="1" applyFont="1" applyBorder="1" applyAlignment="1">
      <alignment horizontal="center"/>
    </xf>
    <xf numFmtId="0" fontId="15" fillId="0" borderId="28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/>
    </xf>
    <xf numFmtId="179" fontId="0" fillId="0" borderId="0" xfId="0" applyNumberFormat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0" fontId="0" fillId="8" borderId="0" xfId="0" applyFill="1"/>
    <xf numFmtId="168" fontId="8" fillId="0" borderId="2" xfId="0" applyNumberFormat="1" applyFont="1" applyBorder="1" applyAlignment="1">
      <alignment horizontal="right" vertical="center"/>
    </xf>
    <xf numFmtId="168" fontId="8" fillId="0" borderId="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/>
    </xf>
    <xf numFmtId="169" fontId="8" fillId="4" borderId="3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9" fillId="6" borderId="28" xfId="3" applyFont="1" applyFill="1" applyBorder="1" applyAlignment="1">
      <alignment horizontal="center" vertical="center" wrapText="1"/>
    </xf>
    <xf numFmtId="0" fontId="14" fillId="0" borderId="33" xfId="3" applyFont="1" applyBorder="1" applyAlignment="1">
      <alignment horizontal="center" vertical="center" wrapText="1"/>
    </xf>
    <xf numFmtId="169" fontId="9" fillId="9" borderId="34" xfId="0" applyNumberFormat="1" applyFont="1" applyFill="1" applyBorder="1" applyAlignment="1">
      <alignment horizontal="left" vertical="center" wrapText="1"/>
    </xf>
    <xf numFmtId="169" fontId="1" fillId="0" borderId="35" xfId="0" applyNumberFormat="1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9" fontId="9" fillId="9" borderId="12" xfId="0" applyNumberFormat="1" applyFont="1" applyFill="1" applyBorder="1" applyAlignment="1">
      <alignment horizontal="left" vertical="center" wrapText="1"/>
    </xf>
    <xf numFmtId="0" fontId="9" fillId="6" borderId="38" xfId="0" applyFont="1" applyFill="1" applyBorder="1" applyAlignment="1">
      <alignment horizontal="left" vertical="center" wrapText="1"/>
    </xf>
    <xf numFmtId="10" fontId="9" fillId="6" borderId="39" xfId="0" applyNumberFormat="1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169" fontId="9" fillId="6" borderId="40" xfId="0" applyNumberFormat="1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left" vertical="center" wrapText="1"/>
    </xf>
    <xf numFmtId="170" fontId="1" fillId="0" borderId="31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10" fontId="1" fillId="0" borderId="29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69" fontId="1" fillId="0" borderId="31" xfId="0" applyNumberFormat="1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15" fillId="10" borderId="35" xfId="0" applyFont="1" applyFill="1" applyBorder="1" applyAlignment="1">
      <alignment horizontal="center" vertical="center"/>
    </xf>
    <xf numFmtId="4" fontId="16" fillId="0" borderId="37" xfId="0" applyNumberFormat="1" applyFont="1" applyBorder="1" applyAlignment="1">
      <alignment horizontal="center" vertical="center"/>
    </xf>
    <xf numFmtId="165" fontId="1" fillId="0" borderId="0" xfId="8" applyFont="1" applyBorder="1" applyAlignment="1" applyProtection="1">
      <alignment horizontal="center" vertical="center" wrapText="1"/>
    </xf>
    <xf numFmtId="165" fontId="9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4" fontId="16" fillId="0" borderId="31" xfId="0" applyNumberFormat="1" applyFont="1" applyBorder="1" applyAlignment="1">
      <alignment horizontal="center" vertical="center"/>
    </xf>
  </cellXfs>
  <cellStyles count="10"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  <cellStyle name="Normal 5 2" xfId="5" xr:uid="{00000000-0005-0000-0000-000009000000}"/>
    <cellStyle name="Normal 6 2" xfId="6" xr:uid="{00000000-0005-0000-0000-00000A000000}"/>
    <cellStyle name="Normal 7 3" xfId="7" xr:uid="{00000000-0005-0000-0000-00000B000000}"/>
    <cellStyle name="Vírgula" xfId="1" builtinId="3"/>
    <cellStyle name="Vírgula 2" xfId="8" xr:uid="{00000000-0005-0000-0000-00000C000000}"/>
    <cellStyle name="Vírgula 5 2" xfId="9" xr:uid="{00000000-0005-0000-0000-00000D000000}"/>
  </cellStyles>
  <dxfs count="2">
    <dxf>
      <font>
        <b/>
        <sz val="11"/>
        <color rgb="FFFFFFFF"/>
        <name val="Calibri"/>
        <family val="2"/>
        <charset val="1"/>
      </font>
      <fill>
        <patternFill>
          <bgColor rgb="FFCC0000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638280</xdr:colOff>
      <xdr:row>0</xdr:row>
      <xdr:rowOff>24480</xdr:rowOff>
    </xdr:from>
    <xdr:to>
      <xdr:col>8</xdr:col>
      <xdr:colOff>494640</xdr:colOff>
      <xdr:row>0</xdr:row>
      <xdr:rowOff>1418400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975880" y="24480"/>
          <a:ext cx="1416600" cy="13939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79"/>
  <sheetViews>
    <sheetView tabSelected="1" view="pageBreakPreview" topLeftCell="B100" zoomScaleNormal="100" workbookViewId="0">
      <selection activeCell="P111" sqref="P111:R111"/>
    </sheetView>
  </sheetViews>
  <sheetFormatPr defaultColWidth="8.7109375" defaultRowHeight="13.5" customHeight="1" x14ac:dyDescent="0.25"/>
  <cols>
    <col min="1" max="1" width="7.7109375" customWidth="1"/>
    <col min="2" max="2" width="57.42578125" style="15" customWidth="1"/>
    <col min="3" max="3" width="8.140625" customWidth="1"/>
    <col min="4" max="4" width="15" customWidth="1"/>
    <col min="5" max="5" width="15.7109375" customWidth="1"/>
    <col min="6" max="6" width="14.28515625" customWidth="1"/>
    <col min="7" max="7" width="11.5703125" customWidth="1"/>
    <col min="8" max="8" width="10.5703125" customWidth="1"/>
    <col min="9" max="9" width="13.42578125" customWidth="1"/>
    <col min="10" max="11" width="13.140625" customWidth="1"/>
    <col min="12" max="12" width="9.28515625" customWidth="1"/>
    <col min="13" max="13" width="12.140625" customWidth="1"/>
    <col min="14" max="14" width="17" customWidth="1"/>
    <col min="15" max="15" width="11.42578125" customWidth="1"/>
    <col min="16" max="17" width="14.140625" customWidth="1"/>
    <col min="18" max="18" width="9.42578125" customWidth="1"/>
    <col min="19" max="20" width="24.7109375" customWidth="1"/>
    <col min="21" max="21" width="20.42578125" customWidth="1"/>
    <col min="22" max="22" width="21.42578125" customWidth="1"/>
    <col min="24" max="24" width="17.28515625" customWidth="1"/>
    <col min="25" max="25" width="14.28515625" customWidth="1"/>
  </cols>
  <sheetData>
    <row r="1" spans="1:21" s="16" customFormat="1" ht="165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21" s="16" customFormat="1" ht="12.75" customHeight="1" x14ac:dyDescent="0.2">
      <c r="A2" s="13" t="s">
        <v>1</v>
      </c>
      <c r="B2" s="13"/>
      <c r="C2" s="13"/>
      <c r="D2" s="13"/>
      <c r="E2" s="12" t="str">
        <f>M8</f>
        <v>MEDIÇÃO 21</v>
      </c>
      <c r="F2" s="12"/>
      <c r="G2" s="12"/>
      <c r="H2" s="12"/>
      <c r="I2" s="12"/>
      <c r="J2" s="12"/>
      <c r="K2" s="12"/>
      <c r="L2" s="12"/>
      <c r="M2" s="12"/>
      <c r="N2" s="12"/>
      <c r="O2" s="11">
        <v>46043</v>
      </c>
      <c r="P2" s="11"/>
      <c r="Q2" s="11"/>
      <c r="R2" s="11"/>
    </row>
    <row r="3" spans="1:21" s="16" customFormat="1" ht="8.25" customHeight="1" x14ac:dyDescent="0.2">
      <c r="A3" s="13"/>
      <c r="B3" s="13"/>
      <c r="C3" s="13"/>
      <c r="D3" s="13"/>
      <c r="E3" s="12"/>
      <c r="F3" s="12"/>
      <c r="G3" s="12"/>
      <c r="H3" s="12"/>
      <c r="I3" s="12"/>
      <c r="J3" s="12"/>
      <c r="K3" s="12"/>
      <c r="L3" s="12"/>
      <c r="M3" s="12"/>
      <c r="N3" s="12"/>
      <c r="O3" s="11"/>
      <c r="P3" s="11"/>
      <c r="Q3" s="11"/>
      <c r="R3" s="11"/>
    </row>
    <row r="4" spans="1:21" s="17" customFormat="1" ht="17.25" customHeight="1" x14ac:dyDescent="0.25">
      <c r="A4" s="10" t="s">
        <v>2</v>
      </c>
      <c r="B4" s="10"/>
      <c r="C4" s="10"/>
      <c r="D4" s="9" t="s">
        <v>3</v>
      </c>
      <c r="E4" s="9"/>
      <c r="F4" s="8" t="s">
        <v>4</v>
      </c>
      <c r="G4" s="8"/>
      <c r="H4" s="8"/>
      <c r="I4" s="8"/>
      <c r="J4" s="8"/>
      <c r="K4" s="8"/>
      <c r="L4" s="7" t="s">
        <v>5</v>
      </c>
      <c r="M4" s="7"/>
      <c r="N4" s="7"/>
      <c r="O4" s="6" t="s">
        <v>6</v>
      </c>
      <c r="P4" s="6"/>
      <c r="Q4" s="5">
        <v>44930</v>
      </c>
      <c r="R4" s="5"/>
    </row>
    <row r="5" spans="1:21" s="17" customFormat="1" ht="21" customHeight="1" x14ac:dyDescent="0.25">
      <c r="A5" s="10"/>
      <c r="B5" s="10"/>
      <c r="C5" s="10"/>
      <c r="D5" s="9"/>
      <c r="E5" s="9"/>
      <c r="F5" s="8"/>
      <c r="G5" s="8"/>
      <c r="H5" s="8"/>
      <c r="I5" s="8"/>
      <c r="J5" s="8"/>
      <c r="K5" s="8"/>
      <c r="L5" s="7"/>
      <c r="M5" s="7"/>
      <c r="N5" s="7"/>
      <c r="O5" s="4" t="s">
        <v>7</v>
      </c>
      <c r="P5" s="4"/>
      <c r="Q5" s="3">
        <v>46082</v>
      </c>
      <c r="R5" s="3"/>
    </row>
    <row r="6" spans="1:21" s="17" customFormat="1" ht="47.25" customHeight="1" x14ac:dyDescent="0.25">
      <c r="A6" s="2" t="s">
        <v>8</v>
      </c>
      <c r="B6" s="2"/>
      <c r="C6" s="2"/>
      <c r="D6" s="1" t="s">
        <v>9</v>
      </c>
      <c r="E6" s="1"/>
      <c r="F6" s="1"/>
      <c r="G6" s="1"/>
      <c r="H6" s="1"/>
      <c r="I6" s="1"/>
      <c r="J6" s="118">
        <v>45992</v>
      </c>
      <c r="K6" s="118"/>
      <c r="L6" s="18" t="s">
        <v>10</v>
      </c>
      <c r="M6" s="119">
        <v>46022</v>
      </c>
      <c r="N6" s="119"/>
      <c r="O6" s="120" t="s">
        <v>11</v>
      </c>
      <c r="P6" s="120"/>
      <c r="Q6" s="121" t="s">
        <v>12</v>
      </c>
      <c r="R6" s="121"/>
    </row>
    <row r="7" spans="1:21" s="17" customFormat="1" ht="18.75" customHeight="1" x14ac:dyDescent="0.25">
      <c r="A7" s="122" t="s">
        <v>13</v>
      </c>
      <c r="B7" s="122"/>
      <c r="C7" s="122"/>
      <c r="D7" s="122"/>
      <c r="E7" s="122"/>
      <c r="F7" s="122"/>
      <c r="G7" s="123"/>
      <c r="H7" s="123"/>
      <c r="I7" s="123"/>
      <c r="J7" s="124" t="str">
        <f>M8</f>
        <v>MEDIÇÃO 21</v>
      </c>
      <c r="K7" s="124"/>
      <c r="L7" s="124"/>
      <c r="M7" s="125">
        <f>P110</f>
        <v>90556.803</v>
      </c>
      <c r="N7" s="125"/>
      <c r="O7" s="19" t="s">
        <v>14</v>
      </c>
      <c r="P7" s="20">
        <f>L110</f>
        <v>1.1042005125288109E-2</v>
      </c>
      <c r="Q7" s="21" t="s">
        <v>15</v>
      </c>
      <c r="R7" s="22">
        <f>L111</f>
        <v>0.98353274808111713</v>
      </c>
    </row>
    <row r="8" spans="1:21" s="28" customFormat="1" ht="16.5" customHeight="1" x14ac:dyDescent="0.25">
      <c r="A8" s="126" t="s">
        <v>16</v>
      </c>
      <c r="B8" s="127" t="s">
        <v>17</v>
      </c>
      <c r="C8" s="128" t="s">
        <v>18</v>
      </c>
      <c r="D8" s="129" t="s">
        <v>19</v>
      </c>
      <c r="E8" s="130" t="s">
        <v>20</v>
      </c>
      <c r="F8" s="130" t="s">
        <v>21</v>
      </c>
      <c r="G8" s="130" t="s">
        <v>22</v>
      </c>
      <c r="H8" s="130"/>
      <c r="I8" s="130"/>
      <c r="J8" s="131" t="s">
        <v>23</v>
      </c>
      <c r="K8" s="131"/>
      <c r="L8" s="131"/>
      <c r="M8" s="132" t="s">
        <v>24</v>
      </c>
      <c r="N8" s="132"/>
      <c r="O8" s="132"/>
      <c r="P8" s="133" t="s">
        <v>25</v>
      </c>
      <c r="Q8" s="133"/>
      <c r="R8" s="133"/>
    </row>
    <row r="9" spans="1:21" s="28" customFormat="1" ht="25.5" x14ac:dyDescent="0.25">
      <c r="A9" s="126"/>
      <c r="B9" s="127"/>
      <c r="C9" s="128"/>
      <c r="D9" s="129"/>
      <c r="E9" s="130"/>
      <c r="F9" s="130"/>
      <c r="G9" s="27" t="s">
        <v>26</v>
      </c>
      <c r="H9" s="29" t="s">
        <v>27</v>
      </c>
      <c r="I9" s="27" t="s">
        <v>28</v>
      </c>
      <c r="J9" s="30" t="s">
        <v>19</v>
      </c>
      <c r="K9" s="31" t="s">
        <v>29</v>
      </c>
      <c r="L9" s="32" t="s">
        <v>30</v>
      </c>
      <c r="M9" s="30" t="s">
        <v>19</v>
      </c>
      <c r="N9" s="33" t="s">
        <v>29</v>
      </c>
      <c r="O9" s="32" t="s">
        <v>30</v>
      </c>
      <c r="P9" s="34" t="s">
        <v>19</v>
      </c>
      <c r="Q9" s="33" t="s">
        <v>29</v>
      </c>
      <c r="R9" s="32" t="s">
        <v>30</v>
      </c>
    </row>
    <row r="10" spans="1:21" s="28" customFormat="1" ht="15" x14ac:dyDescent="0.25">
      <c r="A10" s="35">
        <v>1</v>
      </c>
      <c r="B10" s="36" t="s">
        <v>31</v>
      </c>
      <c r="C10" s="37"/>
      <c r="D10" s="38"/>
      <c r="E10" s="39"/>
      <c r="F10" s="39"/>
      <c r="G10" s="39"/>
      <c r="H10" s="39"/>
      <c r="I10" s="39"/>
      <c r="J10" s="40"/>
      <c r="K10" s="41"/>
      <c r="L10" s="42"/>
      <c r="M10" s="38"/>
      <c r="N10" s="41"/>
      <c r="O10" s="42"/>
      <c r="P10" s="41"/>
      <c r="Q10" s="41"/>
      <c r="R10" s="42"/>
    </row>
    <row r="11" spans="1:21" s="28" customFormat="1" ht="15.75" x14ac:dyDescent="0.25">
      <c r="A11" s="43" t="s">
        <v>32</v>
      </c>
      <c r="B11" s="44" t="s">
        <v>33</v>
      </c>
      <c r="C11" s="45"/>
      <c r="D11" s="46"/>
      <c r="E11" s="47"/>
      <c r="F11" s="47"/>
      <c r="G11" s="47"/>
      <c r="H11" s="47"/>
      <c r="I11" s="47"/>
      <c r="J11" s="48"/>
      <c r="K11" s="49"/>
      <c r="L11" s="50"/>
      <c r="M11" s="51"/>
      <c r="N11" s="49"/>
      <c r="O11" s="50"/>
      <c r="P11" s="52"/>
      <c r="Q11" s="53"/>
      <c r="R11" s="54"/>
    </row>
    <row r="12" spans="1:21" s="65" customFormat="1" ht="15" x14ac:dyDescent="0.25">
      <c r="A12" s="23" t="s">
        <v>34</v>
      </c>
      <c r="B12" s="24" t="s">
        <v>35</v>
      </c>
      <c r="C12" s="25" t="s">
        <v>36</v>
      </c>
      <c r="D12" s="26">
        <v>1</v>
      </c>
      <c r="E12" s="27">
        <v>39300.82</v>
      </c>
      <c r="F12" s="27">
        <v>39300.82</v>
      </c>
      <c r="G12" s="27"/>
      <c r="H12" s="27"/>
      <c r="I12" s="27">
        <f>D12+G12-H12</f>
        <v>1</v>
      </c>
      <c r="J12" s="55">
        <v>1</v>
      </c>
      <c r="K12" s="56">
        <f>J12*F12</f>
        <v>39300.82</v>
      </c>
      <c r="L12" s="57">
        <f>J12/I12</f>
        <v>1</v>
      </c>
      <c r="M12" s="26"/>
      <c r="N12" s="58">
        <f>TRUNC((M12*F12),2)</f>
        <v>0</v>
      </c>
      <c r="O12" s="57">
        <f>M12/I12</f>
        <v>0</v>
      </c>
      <c r="P12" s="59">
        <f t="shared" ref="P12:R13" si="0">J12+M12</f>
        <v>1</v>
      </c>
      <c r="Q12" s="60">
        <f t="shared" si="0"/>
        <v>39300.82</v>
      </c>
      <c r="R12" s="61">
        <f t="shared" si="0"/>
        <v>1</v>
      </c>
      <c r="S12" s="62"/>
      <c r="T12" s="63"/>
      <c r="U12" s="64"/>
    </row>
    <row r="13" spans="1:21" s="28" customFormat="1" ht="15" x14ac:dyDescent="0.25">
      <c r="A13" s="23" t="s">
        <v>37</v>
      </c>
      <c r="B13" s="24" t="s">
        <v>38</v>
      </c>
      <c r="C13" s="25" t="s">
        <v>36</v>
      </c>
      <c r="D13" s="26">
        <v>1</v>
      </c>
      <c r="E13" s="27">
        <v>39300.82</v>
      </c>
      <c r="F13" s="27">
        <v>39300.82</v>
      </c>
      <c r="G13" s="27"/>
      <c r="H13" s="27"/>
      <c r="I13" s="27">
        <f>D13+G13-H13</f>
        <v>1</v>
      </c>
      <c r="J13" s="55">
        <v>0</v>
      </c>
      <c r="K13" s="56">
        <f>J13*F13</f>
        <v>0</v>
      </c>
      <c r="L13" s="57">
        <f>J13/I13</f>
        <v>0</v>
      </c>
      <c r="M13" s="26"/>
      <c r="N13" s="58">
        <f>TRUNC((M13*F13),2)</f>
        <v>0</v>
      </c>
      <c r="O13" s="57">
        <f>M13/I13</f>
        <v>0</v>
      </c>
      <c r="P13" s="59">
        <f t="shared" si="0"/>
        <v>0</v>
      </c>
      <c r="Q13" s="60">
        <f t="shared" si="0"/>
        <v>0</v>
      </c>
      <c r="R13" s="61">
        <f t="shared" si="0"/>
        <v>0</v>
      </c>
      <c r="S13" s="62"/>
      <c r="T13" s="63"/>
      <c r="U13" s="64"/>
    </row>
    <row r="14" spans="1:21" s="28" customFormat="1" ht="15.75" x14ac:dyDescent="0.25">
      <c r="A14" s="43" t="s">
        <v>39</v>
      </c>
      <c r="B14" s="44" t="s">
        <v>40</v>
      </c>
      <c r="C14" s="45"/>
      <c r="D14" s="46"/>
      <c r="E14" s="47"/>
      <c r="F14" s="47"/>
      <c r="G14" s="47"/>
      <c r="H14" s="47"/>
      <c r="I14" s="47"/>
      <c r="J14" s="48"/>
      <c r="K14" s="49"/>
      <c r="L14" s="50"/>
      <c r="M14" s="51"/>
      <c r="N14" s="49"/>
      <c r="O14" s="50"/>
      <c r="P14" s="52"/>
      <c r="Q14" s="66"/>
      <c r="R14" s="67"/>
      <c r="S14" s="62"/>
      <c r="T14" s="63"/>
      <c r="U14" s="64"/>
    </row>
    <row r="15" spans="1:21" s="28" customFormat="1" ht="63.75" x14ac:dyDescent="0.25">
      <c r="A15" s="23" t="s">
        <v>41</v>
      </c>
      <c r="B15" s="24" t="s">
        <v>42</v>
      </c>
      <c r="C15" s="25" t="s">
        <v>43</v>
      </c>
      <c r="D15" s="26">
        <v>16</v>
      </c>
      <c r="E15" s="27">
        <v>1022.97</v>
      </c>
      <c r="F15" s="27">
        <v>1022.97</v>
      </c>
      <c r="G15" s="27">
        <v>24</v>
      </c>
      <c r="H15" s="27"/>
      <c r="I15" s="27">
        <f t="shared" ref="I15:I25" si="1">D15+G15-H15</f>
        <v>40</v>
      </c>
      <c r="J15" s="55">
        <v>32</v>
      </c>
      <c r="K15" s="56">
        <f t="shared" ref="K15:K25" si="2">J15*F15</f>
        <v>32735.040000000001</v>
      </c>
      <c r="L15" s="57">
        <f t="shared" ref="L15:L25" si="3">J15/I15</f>
        <v>0.8</v>
      </c>
      <c r="M15" s="26">
        <v>2</v>
      </c>
      <c r="N15" s="58">
        <f t="shared" ref="N15:N25" si="4">TRUNC((M15*F15),2)</f>
        <v>2045.94</v>
      </c>
      <c r="O15" s="57">
        <f t="shared" ref="O15:O25" si="5">M15/I15</f>
        <v>0.05</v>
      </c>
      <c r="P15" s="59">
        <f t="shared" ref="P15:P25" si="6">J15+M15</f>
        <v>34</v>
      </c>
      <c r="Q15" s="60">
        <f t="shared" ref="Q15:Q25" si="7">K15+N15</f>
        <v>34780.980000000003</v>
      </c>
      <c r="R15" s="61">
        <f t="shared" ref="R15:R25" si="8">L15+O15</f>
        <v>0.85000000000000009</v>
      </c>
      <c r="S15" s="62"/>
      <c r="T15" s="63"/>
      <c r="U15" s="64"/>
    </row>
    <row r="16" spans="1:21" s="28" customFormat="1" ht="63.75" x14ac:dyDescent="0.25">
      <c r="A16" s="23" t="s">
        <v>44</v>
      </c>
      <c r="B16" s="24" t="s">
        <v>45</v>
      </c>
      <c r="C16" s="25" t="s">
        <v>43</v>
      </c>
      <c r="D16" s="26">
        <v>16</v>
      </c>
      <c r="E16" s="27">
        <v>934.19</v>
      </c>
      <c r="F16" s="27">
        <v>934.19</v>
      </c>
      <c r="G16" s="27">
        <v>24</v>
      </c>
      <c r="H16" s="27"/>
      <c r="I16" s="27">
        <f t="shared" si="1"/>
        <v>40</v>
      </c>
      <c r="J16" s="55">
        <v>32</v>
      </c>
      <c r="K16" s="56">
        <f t="shared" si="2"/>
        <v>29894.080000000002</v>
      </c>
      <c r="L16" s="57">
        <f t="shared" si="3"/>
        <v>0.8</v>
      </c>
      <c r="M16" s="26">
        <v>2</v>
      </c>
      <c r="N16" s="58">
        <f t="shared" si="4"/>
        <v>1868.38</v>
      </c>
      <c r="O16" s="57">
        <f t="shared" si="5"/>
        <v>0.05</v>
      </c>
      <c r="P16" s="59">
        <f t="shared" si="6"/>
        <v>34</v>
      </c>
      <c r="Q16" s="60">
        <f t="shared" si="7"/>
        <v>31762.460000000003</v>
      </c>
      <c r="R16" s="61">
        <f t="shared" si="8"/>
        <v>0.85000000000000009</v>
      </c>
      <c r="S16" s="62"/>
      <c r="T16" s="63"/>
      <c r="U16" s="64"/>
    </row>
    <row r="17" spans="1:21" s="65" customFormat="1" ht="38.25" x14ac:dyDescent="0.25">
      <c r="A17" s="23" t="s">
        <v>46</v>
      </c>
      <c r="B17" s="24" t="s">
        <v>47</v>
      </c>
      <c r="C17" s="25" t="s">
        <v>43</v>
      </c>
      <c r="D17" s="26">
        <v>8</v>
      </c>
      <c r="E17" s="27">
        <v>687.32</v>
      </c>
      <c r="F17" s="27">
        <v>687.32</v>
      </c>
      <c r="G17" s="27">
        <v>12</v>
      </c>
      <c r="H17" s="27"/>
      <c r="I17" s="27">
        <f t="shared" si="1"/>
        <v>20</v>
      </c>
      <c r="J17" s="55">
        <v>16</v>
      </c>
      <c r="K17" s="56">
        <f t="shared" si="2"/>
        <v>10997.12</v>
      </c>
      <c r="L17" s="57">
        <f t="shared" si="3"/>
        <v>0.8</v>
      </c>
      <c r="M17" s="26">
        <v>1</v>
      </c>
      <c r="N17" s="58">
        <f t="shared" si="4"/>
        <v>687.32</v>
      </c>
      <c r="O17" s="57">
        <f t="shared" si="5"/>
        <v>0.05</v>
      </c>
      <c r="P17" s="59">
        <f t="shared" si="6"/>
        <v>17</v>
      </c>
      <c r="Q17" s="60">
        <f t="shared" si="7"/>
        <v>11684.44</v>
      </c>
      <c r="R17" s="61">
        <f t="shared" si="8"/>
        <v>0.85000000000000009</v>
      </c>
      <c r="S17" s="62"/>
      <c r="T17" s="63"/>
      <c r="U17" s="64"/>
    </row>
    <row r="18" spans="1:21" s="28" customFormat="1" ht="38.25" x14ac:dyDescent="0.25">
      <c r="A18" s="23" t="s">
        <v>48</v>
      </c>
      <c r="B18" s="24" t="s">
        <v>49</v>
      </c>
      <c r="C18" s="25" t="s">
        <v>50</v>
      </c>
      <c r="D18" s="26">
        <v>42.35</v>
      </c>
      <c r="E18" s="27">
        <v>512.98</v>
      </c>
      <c r="F18" s="27">
        <v>512.98</v>
      </c>
      <c r="G18" s="27"/>
      <c r="H18" s="27"/>
      <c r="I18" s="27">
        <f t="shared" si="1"/>
        <v>42.35</v>
      </c>
      <c r="J18" s="55">
        <v>42.35</v>
      </c>
      <c r="K18" s="56">
        <f t="shared" si="2"/>
        <v>21724.703000000001</v>
      </c>
      <c r="L18" s="57">
        <f t="shared" si="3"/>
        <v>1</v>
      </c>
      <c r="M18" s="26"/>
      <c r="N18" s="58">
        <f t="shared" si="4"/>
        <v>0</v>
      </c>
      <c r="O18" s="57">
        <f t="shared" si="5"/>
        <v>0</v>
      </c>
      <c r="P18" s="59">
        <f t="shared" si="6"/>
        <v>42.35</v>
      </c>
      <c r="Q18" s="60">
        <f t="shared" si="7"/>
        <v>21724.703000000001</v>
      </c>
      <c r="R18" s="61">
        <f t="shared" si="8"/>
        <v>1</v>
      </c>
      <c r="S18" s="62"/>
      <c r="T18" s="63"/>
      <c r="U18" s="64"/>
    </row>
    <row r="19" spans="1:21" s="28" customFormat="1" ht="51" x14ac:dyDescent="0.25">
      <c r="A19" s="23" t="s">
        <v>51</v>
      </c>
      <c r="B19" s="24" t="s">
        <v>52</v>
      </c>
      <c r="C19" s="25" t="s">
        <v>53</v>
      </c>
      <c r="D19" s="26">
        <v>2</v>
      </c>
      <c r="E19" s="27">
        <v>17091.27</v>
      </c>
      <c r="F19" s="27">
        <v>17091.27</v>
      </c>
      <c r="G19" s="27"/>
      <c r="H19" s="27"/>
      <c r="I19" s="27">
        <f t="shared" si="1"/>
        <v>2</v>
      </c>
      <c r="J19" s="55">
        <v>2</v>
      </c>
      <c r="K19" s="56">
        <f t="shared" si="2"/>
        <v>34182.54</v>
      </c>
      <c r="L19" s="57">
        <f t="shared" si="3"/>
        <v>1</v>
      </c>
      <c r="M19" s="26"/>
      <c r="N19" s="58">
        <f t="shared" si="4"/>
        <v>0</v>
      </c>
      <c r="O19" s="57">
        <f t="shared" si="5"/>
        <v>0</v>
      </c>
      <c r="P19" s="59">
        <f t="shared" si="6"/>
        <v>2</v>
      </c>
      <c r="Q19" s="60">
        <f t="shared" si="7"/>
        <v>34182.54</v>
      </c>
      <c r="R19" s="61">
        <f t="shared" si="8"/>
        <v>1</v>
      </c>
      <c r="S19" s="62"/>
      <c r="T19" s="63"/>
      <c r="U19" s="64"/>
    </row>
    <row r="20" spans="1:21" s="28" customFormat="1" ht="25.5" x14ac:dyDescent="0.25">
      <c r="A20" s="23" t="s">
        <v>54</v>
      </c>
      <c r="B20" s="24" t="s">
        <v>55</v>
      </c>
      <c r="C20" s="25" t="s">
        <v>56</v>
      </c>
      <c r="D20" s="26">
        <v>3</v>
      </c>
      <c r="E20" s="27">
        <v>1242.3900000000001</v>
      </c>
      <c r="F20" s="27">
        <v>1242.3900000000001</v>
      </c>
      <c r="G20" s="27"/>
      <c r="H20" s="27"/>
      <c r="I20" s="27">
        <f t="shared" si="1"/>
        <v>3</v>
      </c>
      <c r="J20" s="55">
        <v>3</v>
      </c>
      <c r="K20" s="56">
        <f t="shared" si="2"/>
        <v>3727.17</v>
      </c>
      <c r="L20" s="57">
        <f t="shared" si="3"/>
        <v>1</v>
      </c>
      <c r="M20" s="26"/>
      <c r="N20" s="58">
        <f t="shared" si="4"/>
        <v>0</v>
      </c>
      <c r="O20" s="57">
        <f t="shared" si="5"/>
        <v>0</v>
      </c>
      <c r="P20" s="59">
        <f t="shared" si="6"/>
        <v>3</v>
      </c>
      <c r="Q20" s="60">
        <f t="shared" si="7"/>
        <v>3727.17</v>
      </c>
      <c r="R20" s="61">
        <f t="shared" si="8"/>
        <v>1</v>
      </c>
      <c r="S20" s="62"/>
      <c r="T20" s="63"/>
      <c r="U20" s="64"/>
    </row>
    <row r="21" spans="1:21" s="28" customFormat="1" ht="38.25" x14ac:dyDescent="0.25">
      <c r="A21" s="23" t="s">
        <v>57</v>
      </c>
      <c r="B21" s="24" t="s">
        <v>58</v>
      </c>
      <c r="C21" s="25" t="s">
        <v>59</v>
      </c>
      <c r="D21" s="26">
        <v>50</v>
      </c>
      <c r="E21" s="27">
        <v>54.93</v>
      </c>
      <c r="F21" s="27">
        <v>54.93</v>
      </c>
      <c r="G21" s="27"/>
      <c r="H21" s="27"/>
      <c r="I21" s="27">
        <f t="shared" si="1"/>
        <v>50</v>
      </c>
      <c r="J21" s="55">
        <v>50</v>
      </c>
      <c r="K21" s="56">
        <f t="shared" si="2"/>
        <v>2746.5</v>
      </c>
      <c r="L21" s="57">
        <f t="shared" si="3"/>
        <v>1</v>
      </c>
      <c r="M21" s="26"/>
      <c r="N21" s="58">
        <f t="shared" si="4"/>
        <v>0</v>
      </c>
      <c r="O21" s="57">
        <f t="shared" si="5"/>
        <v>0</v>
      </c>
      <c r="P21" s="59">
        <f t="shared" si="6"/>
        <v>50</v>
      </c>
      <c r="Q21" s="60">
        <f t="shared" si="7"/>
        <v>2746.5</v>
      </c>
      <c r="R21" s="61">
        <f t="shared" si="8"/>
        <v>1</v>
      </c>
      <c r="S21" s="62"/>
      <c r="T21" s="63"/>
      <c r="U21" s="64"/>
    </row>
    <row r="22" spans="1:21" s="28" customFormat="1" ht="15" x14ac:dyDescent="0.25">
      <c r="A22" s="23" t="s">
        <v>60</v>
      </c>
      <c r="B22" s="24" t="s">
        <v>61</v>
      </c>
      <c r="C22" s="25" t="s">
        <v>50</v>
      </c>
      <c r="D22" s="26">
        <v>8</v>
      </c>
      <c r="E22" s="27">
        <v>372.15</v>
      </c>
      <c r="F22" s="27">
        <v>372.15</v>
      </c>
      <c r="G22" s="27"/>
      <c r="H22" s="27"/>
      <c r="I22" s="27">
        <f t="shared" si="1"/>
        <v>8</v>
      </c>
      <c r="J22" s="55">
        <v>8</v>
      </c>
      <c r="K22" s="56">
        <f t="shared" si="2"/>
        <v>2977.2</v>
      </c>
      <c r="L22" s="57">
        <f t="shared" si="3"/>
        <v>1</v>
      </c>
      <c r="M22" s="26"/>
      <c r="N22" s="58">
        <f t="shared" si="4"/>
        <v>0</v>
      </c>
      <c r="O22" s="57">
        <f t="shared" si="5"/>
        <v>0</v>
      </c>
      <c r="P22" s="59">
        <f t="shared" si="6"/>
        <v>8</v>
      </c>
      <c r="Q22" s="60">
        <f t="shared" si="7"/>
        <v>2977.2</v>
      </c>
      <c r="R22" s="61">
        <f t="shared" si="8"/>
        <v>1</v>
      </c>
      <c r="S22" s="62"/>
      <c r="T22" s="63"/>
      <c r="U22" s="64"/>
    </row>
    <row r="23" spans="1:21" s="28" customFormat="1" ht="38.25" x14ac:dyDescent="0.25">
      <c r="A23" s="23" t="s">
        <v>62</v>
      </c>
      <c r="B23" s="24" t="s">
        <v>63</v>
      </c>
      <c r="C23" s="25" t="s">
        <v>59</v>
      </c>
      <c r="D23" s="26">
        <v>20</v>
      </c>
      <c r="E23" s="27">
        <v>441.42</v>
      </c>
      <c r="F23" s="27">
        <v>441.42</v>
      </c>
      <c r="G23" s="27"/>
      <c r="H23" s="27"/>
      <c r="I23" s="27">
        <f t="shared" si="1"/>
        <v>20</v>
      </c>
      <c r="J23" s="55">
        <v>20</v>
      </c>
      <c r="K23" s="56">
        <f t="shared" si="2"/>
        <v>8828.4</v>
      </c>
      <c r="L23" s="57">
        <f t="shared" si="3"/>
        <v>1</v>
      </c>
      <c r="M23" s="26"/>
      <c r="N23" s="58">
        <f t="shared" si="4"/>
        <v>0</v>
      </c>
      <c r="O23" s="57">
        <f t="shared" si="5"/>
        <v>0</v>
      </c>
      <c r="P23" s="59">
        <f t="shared" si="6"/>
        <v>20</v>
      </c>
      <c r="Q23" s="60">
        <f t="shared" si="7"/>
        <v>8828.4</v>
      </c>
      <c r="R23" s="61">
        <f t="shared" si="8"/>
        <v>1</v>
      </c>
      <c r="S23" s="62"/>
      <c r="T23" s="63"/>
      <c r="U23" s="64"/>
    </row>
    <row r="24" spans="1:21" s="28" customFormat="1" ht="51" x14ac:dyDescent="0.25">
      <c r="A24" s="23" t="s">
        <v>64</v>
      </c>
      <c r="B24" s="24" t="s">
        <v>65</v>
      </c>
      <c r="C24" s="25" t="s">
        <v>59</v>
      </c>
      <c r="D24" s="26">
        <v>50</v>
      </c>
      <c r="E24" s="27">
        <v>793.13</v>
      </c>
      <c r="F24" s="27">
        <v>793.13</v>
      </c>
      <c r="G24" s="27"/>
      <c r="H24" s="27"/>
      <c r="I24" s="27">
        <f t="shared" si="1"/>
        <v>50</v>
      </c>
      <c r="J24" s="55">
        <v>50</v>
      </c>
      <c r="K24" s="56">
        <f t="shared" si="2"/>
        <v>39656.5</v>
      </c>
      <c r="L24" s="57">
        <f t="shared" si="3"/>
        <v>1</v>
      </c>
      <c r="M24" s="26"/>
      <c r="N24" s="58">
        <f t="shared" si="4"/>
        <v>0</v>
      </c>
      <c r="O24" s="57">
        <f t="shared" si="5"/>
        <v>0</v>
      </c>
      <c r="P24" s="59">
        <f t="shared" si="6"/>
        <v>50</v>
      </c>
      <c r="Q24" s="60">
        <f t="shared" si="7"/>
        <v>39656.5</v>
      </c>
      <c r="R24" s="61">
        <f t="shared" si="8"/>
        <v>1</v>
      </c>
      <c r="S24" s="62"/>
      <c r="T24" s="63"/>
      <c r="U24" s="64"/>
    </row>
    <row r="25" spans="1:21" s="28" customFormat="1" ht="38.25" x14ac:dyDescent="0.25">
      <c r="A25" s="23" t="s">
        <v>66</v>
      </c>
      <c r="B25" s="24" t="s">
        <v>67</v>
      </c>
      <c r="C25" s="25" t="s">
        <v>59</v>
      </c>
      <c r="D25" s="26">
        <v>400</v>
      </c>
      <c r="E25" s="27">
        <v>22.73</v>
      </c>
      <c r="F25" s="27">
        <v>22.73</v>
      </c>
      <c r="G25" s="27"/>
      <c r="H25" s="27"/>
      <c r="I25" s="27">
        <f t="shared" si="1"/>
        <v>400</v>
      </c>
      <c r="J25" s="55">
        <v>400</v>
      </c>
      <c r="K25" s="56">
        <f t="shared" si="2"/>
        <v>9092</v>
      </c>
      <c r="L25" s="57">
        <f t="shared" si="3"/>
        <v>1</v>
      </c>
      <c r="M25" s="26"/>
      <c r="N25" s="58">
        <f t="shared" si="4"/>
        <v>0</v>
      </c>
      <c r="O25" s="57">
        <f t="shared" si="5"/>
        <v>0</v>
      </c>
      <c r="P25" s="59">
        <f t="shared" si="6"/>
        <v>400</v>
      </c>
      <c r="Q25" s="60">
        <f t="shared" si="7"/>
        <v>9092</v>
      </c>
      <c r="R25" s="61">
        <f t="shared" si="8"/>
        <v>1</v>
      </c>
      <c r="S25" s="62"/>
      <c r="T25" s="63"/>
      <c r="U25" s="64"/>
    </row>
    <row r="26" spans="1:21" s="28" customFormat="1" ht="15.75" x14ac:dyDescent="0.25">
      <c r="A26" s="43" t="s">
        <v>68</v>
      </c>
      <c r="B26" s="44" t="s">
        <v>69</v>
      </c>
      <c r="C26" s="45"/>
      <c r="D26" s="46"/>
      <c r="E26" s="47"/>
      <c r="F26" s="47"/>
      <c r="G26" s="47"/>
      <c r="H26" s="47"/>
      <c r="I26" s="47"/>
      <c r="J26" s="48"/>
      <c r="K26" s="49"/>
      <c r="L26" s="50"/>
      <c r="M26" s="51"/>
      <c r="N26" s="49"/>
      <c r="O26" s="50"/>
      <c r="P26" s="52"/>
      <c r="Q26" s="66"/>
      <c r="R26" s="67"/>
      <c r="S26" s="62"/>
      <c r="T26" s="63"/>
      <c r="U26" s="64"/>
    </row>
    <row r="27" spans="1:21" s="28" customFormat="1" ht="15" x14ac:dyDescent="0.25">
      <c r="A27" s="23" t="s">
        <v>70</v>
      </c>
      <c r="B27" s="24" t="s">
        <v>71</v>
      </c>
      <c r="C27" s="25" t="s">
        <v>50</v>
      </c>
      <c r="D27" s="26">
        <v>78.650000000000006</v>
      </c>
      <c r="E27" s="27">
        <v>56.35</v>
      </c>
      <c r="F27" s="27">
        <v>59.05</v>
      </c>
      <c r="G27" s="27"/>
      <c r="H27" s="27"/>
      <c r="I27" s="27">
        <f>D27+G27-H27</f>
        <v>78.650000000000006</v>
      </c>
      <c r="J27" s="55">
        <v>78.649957662997494</v>
      </c>
      <c r="K27" s="56">
        <f>J27*F27</f>
        <v>4644.2800000000016</v>
      </c>
      <c r="L27" s="57">
        <f>J27/I27</f>
        <v>0.99999946170371889</v>
      </c>
      <c r="M27" s="26"/>
      <c r="N27" s="58">
        <f>TRUNC((M27*F27),2)</f>
        <v>0</v>
      </c>
      <c r="O27" s="57">
        <f>M27/I27</f>
        <v>0</v>
      </c>
      <c r="P27" s="59">
        <f t="shared" ref="P27:R28" si="9">J27+M27</f>
        <v>78.649957662997494</v>
      </c>
      <c r="Q27" s="60">
        <f t="shared" si="9"/>
        <v>4644.2800000000016</v>
      </c>
      <c r="R27" s="61">
        <f t="shared" si="9"/>
        <v>0.99999946170371889</v>
      </c>
      <c r="S27" s="62"/>
      <c r="T27" s="63"/>
      <c r="U27" s="64"/>
    </row>
    <row r="28" spans="1:21" s="28" customFormat="1" ht="15" x14ac:dyDescent="0.25">
      <c r="A28" s="23" t="s">
        <v>72</v>
      </c>
      <c r="B28" s="24" t="s">
        <v>73</v>
      </c>
      <c r="C28" s="25" t="s">
        <v>74</v>
      </c>
      <c r="D28" s="26">
        <v>400</v>
      </c>
      <c r="E28" s="27">
        <v>3.29</v>
      </c>
      <c r="F28" s="27">
        <v>3.8</v>
      </c>
      <c r="G28" s="27"/>
      <c r="H28" s="27"/>
      <c r="I28" s="27">
        <f>D28+G28-H28</f>
        <v>400</v>
      </c>
      <c r="J28" s="55">
        <v>400</v>
      </c>
      <c r="K28" s="56">
        <f>J28*F28</f>
        <v>1520</v>
      </c>
      <c r="L28" s="57">
        <f>J28/I28</f>
        <v>1</v>
      </c>
      <c r="M28" s="26"/>
      <c r="N28" s="58">
        <f>TRUNC((M28*F28),2)</f>
        <v>0</v>
      </c>
      <c r="O28" s="57">
        <f>M28/I28</f>
        <v>0</v>
      </c>
      <c r="P28" s="59">
        <f t="shared" si="9"/>
        <v>400</v>
      </c>
      <c r="Q28" s="60">
        <f t="shared" si="9"/>
        <v>1520</v>
      </c>
      <c r="R28" s="61">
        <f t="shared" si="9"/>
        <v>1</v>
      </c>
      <c r="S28" s="62"/>
      <c r="T28" s="63"/>
      <c r="U28" s="64"/>
    </row>
    <row r="29" spans="1:21" s="28" customFormat="1" ht="15" x14ac:dyDescent="0.25">
      <c r="A29" s="35">
        <v>2</v>
      </c>
      <c r="B29" s="36" t="s">
        <v>75</v>
      </c>
      <c r="C29" s="37"/>
      <c r="D29" s="38"/>
      <c r="E29" s="39"/>
      <c r="F29" s="39"/>
      <c r="G29" s="39"/>
      <c r="H29" s="39"/>
      <c r="I29" s="39"/>
      <c r="J29" s="40"/>
      <c r="K29" s="41"/>
      <c r="L29" s="42"/>
      <c r="M29" s="38"/>
      <c r="N29" s="41"/>
      <c r="O29" s="42"/>
      <c r="P29" s="41"/>
      <c r="Q29" s="68"/>
      <c r="R29" s="42"/>
      <c r="S29" s="62"/>
      <c r="T29" s="63"/>
      <c r="U29" s="64"/>
    </row>
    <row r="30" spans="1:21" s="28" customFormat="1" ht="15.75" x14ac:dyDescent="0.25">
      <c r="A30" s="43" t="s">
        <v>76</v>
      </c>
      <c r="B30" s="69" t="s">
        <v>77</v>
      </c>
      <c r="C30" s="45"/>
      <c r="D30" s="46"/>
      <c r="E30" s="47"/>
      <c r="F30" s="47"/>
      <c r="G30" s="47"/>
      <c r="H30" s="47"/>
      <c r="I30" s="47"/>
      <c r="J30" s="48"/>
      <c r="K30" s="49"/>
      <c r="L30" s="50"/>
      <c r="M30" s="51"/>
      <c r="N30" s="49"/>
      <c r="O30" s="50"/>
      <c r="P30" s="52"/>
      <c r="Q30" s="53"/>
      <c r="R30" s="67"/>
      <c r="S30" s="62"/>
      <c r="T30" s="63"/>
      <c r="U30" s="64"/>
    </row>
    <row r="31" spans="1:21" s="28" customFormat="1" ht="25.5" x14ac:dyDescent="0.25">
      <c r="A31" s="23" t="s">
        <v>78</v>
      </c>
      <c r="B31" s="24" t="s">
        <v>79</v>
      </c>
      <c r="C31" s="25" t="s">
        <v>50</v>
      </c>
      <c r="D31" s="26">
        <v>5456</v>
      </c>
      <c r="E31" s="27">
        <v>0.6</v>
      </c>
      <c r="F31" s="27">
        <v>0.7</v>
      </c>
      <c r="G31" s="27"/>
      <c r="H31" s="27"/>
      <c r="I31" s="27">
        <f>D31+G31-H31</f>
        <v>5456</v>
      </c>
      <c r="J31" s="55">
        <v>5456</v>
      </c>
      <c r="K31" s="56">
        <f>J31*F31</f>
        <v>3819.2</v>
      </c>
      <c r="L31" s="57">
        <f>J31/I31</f>
        <v>1</v>
      </c>
      <c r="M31" s="26"/>
      <c r="N31" s="58">
        <f>TRUNC((M31*F31),2)</f>
        <v>0</v>
      </c>
      <c r="O31" s="57">
        <f>M31/I31</f>
        <v>0</v>
      </c>
      <c r="P31" s="59">
        <f>J31+M31</f>
        <v>5456</v>
      </c>
      <c r="Q31" s="60">
        <f>K31+N31</f>
        <v>3819.2</v>
      </c>
      <c r="R31" s="61">
        <f>L31+O31</f>
        <v>1</v>
      </c>
      <c r="S31" s="62"/>
      <c r="T31" s="63"/>
      <c r="U31" s="64"/>
    </row>
    <row r="32" spans="1:21" s="28" customFormat="1" ht="15.75" x14ac:dyDescent="0.25">
      <c r="A32" s="43" t="s">
        <v>80</v>
      </c>
      <c r="B32" s="69" t="s">
        <v>81</v>
      </c>
      <c r="C32" s="45"/>
      <c r="D32" s="46"/>
      <c r="E32" s="47"/>
      <c r="F32" s="47"/>
      <c r="G32" s="47"/>
      <c r="H32" s="47"/>
      <c r="I32" s="47"/>
      <c r="J32" s="48"/>
      <c r="K32" s="49"/>
      <c r="L32" s="50"/>
      <c r="M32" s="51"/>
      <c r="N32" s="49"/>
      <c r="O32" s="50"/>
      <c r="P32" s="52"/>
      <c r="Q32" s="53"/>
      <c r="R32" s="67"/>
      <c r="S32" s="62"/>
      <c r="T32" s="63"/>
      <c r="U32" s="64"/>
    </row>
    <row r="33" spans="1:25" s="28" customFormat="1" ht="25.5" x14ac:dyDescent="0.25">
      <c r="A33" s="23" t="s">
        <v>82</v>
      </c>
      <c r="B33" s="24" t="s">
        <v>79</v>
      </c>
      <c r="C33" s="25" t="s">
        <v>50</v>
      </c>
      <c r="D33" s="26">
        <v>100405</v>
      </c>
      <c r="E33" s="27">
        <v>0.6</v>
      </c>
      <c r="F33" s="27">
        <v>0.7</v>
      </c>
      <c r="G33" s="27"/>
      <c r="H33" s="27"/>
      <c r="I33" s="27">
        <f>D33+G33-H33</f>
        <v>100405</v>
      </c>
      <c r="J33" s="55">
        <v>100404.99214285699</v>
      </c>
      <c r="K33" s="56">
        <f>J33*F33</f>
        <v>70283.494499999884</v>
      </c>
      <c r="L33" s="57">
        <f>J33/I33</f>
        <v>0.99999992174550068</v>
      </c>
      <c r="M33" s="26"/>
      <c r="N33" s="58">
        <f>TRUNC((M33*F33),2)</f>
        <v>0</v>
      </c>
      <c r="O33" s="57">
        <f>M33/I33</f>
        <v>0</v>
      </c>
      <c r="P33" s="59">
        <f t="shared" ref="P33:R35" si="10">J33+M33</f>
        <v>100404.99214285699</v>
      </c>
      <c r="Q33" s="60">
        <f t="shared" si="10"/>
        <v>70283.494499999884</v>
      </c>
      <c r="R33" s="61">
        <f t="shared" si="10"/>
        <v>0.99999992174550068</v>
      </c>
      <c r="S33" s="62"/>
      <c r="T33" s="63"/>
      <c r="U33" s="62"/>
      <c r="V33" s="70"/>
      <c r="Y33" s="71"/>
    </row>
    <row r="34" spans="1:25" s="28" customFormat="1" ht="15" x14ac:dyDescent="0.25">
      <c r="A34" s="23" t="s">
        <v>83</v>
      </c>
      <c r="B34" s="24" t="s">
        <v>84</v>
      </c>
      <c r="C34" s="25" t="s">
        <v>85</v>
      </c>
      <c r="D34" s="26">
        <v>299393.55</v>
      </c>
      <c r="E34" s="27">
        <v>3.4</v>
      </c>
      <c r="F34" s="27">
        <v>3.99</v>
      </c>
      <c r="G34" s="27">
        <v>111034.85</v>
      </c>
      <c r="H34" s="27"/>
      <c r="I34" s="27">
        <f>D34+G34-H34</f>
        <v>410428.4</v>
      </c>
      <c r="J34" s="55">
        <v>410428.39674812002</v>
      </c>
      <c r="K34" s="56">
        <f>J34*F34</f>
        <v>1637609.3030249989</v>
      </c>
      <c r="L34" s="57">
        <f>J34/I34</f>
        <v>0.99999999207686407</v>
      </c>
      <c r="M34" s="26"/>
      <c r="N34" s="58">
        <f>TRUNC((M34*F34),2)</f>
        <v>0</v>
      </c>
      <c r="O34" s="57">
        <f>M34/I34</f>
        <v>0</v>
      </c>
      <c r="P34" s="59">
        <f t="shared" si="10"/>
        <v>410428.39674812002</v>
      </c>
      <c r="Q34" s="60">
        <f t="shared" si="10"/>
        <v>1637609.3030249989</v>
      </c>
      <c r="R34" s="61">
        <f t="shared" si="10"/>
        <v>0.99999999207686407</v>
      </c>
      <c r="S34" s="62"/>
      <c r="T34" s="63"/>
      <c r="U34" s="62"/>
      <c r="V34" s="72"/>
      <c r="Y34" s="73"/>
    </row>
    <row r="35" spans="1:25" s="28" customFormat="1" ht="51" x14ac:dyDescent="0.25">
      <c r="A35" s="23" t="s">
        <v>86</v>
      </c>
      <c r="B35" s="24" t="s">
        <v>87</v>
      </c>
      <c r="C35" s="25" t="s">
        <v>88</v>
      </c>
      <c r="D35" s="26">
        <v>419150.97</v>
      </c>
      <c r="E35" s="27">
        <v>4.45</v>
      </c>
      <c r="F35" s="27">
        <v>5.22</v>
      </c>
      <c r="G35" s="27">
        <v>155448.79</v>
      </c>
      <c r="H35" s="27"/>
      <c r="I35" s="27">
        <f>D35+G35-H35</f>
        <v>574599.76</v>
      </c>
      <c r="J35" s="55">
        <v>574599.737551686</v>
      </c>
      <c r="K35" s="56">
        <f>J35*F35</f>
        <v>2999410.6300198007</v>
      </c>
      <c r="L35" s="57">
        <f>J35/I35</f>
        <v>0.99999996093226007</v>
      </c>
      <c r="M35" s="26"/>
      <c r="N35" s="58">
        <f>TRUNC((M35*F35),2)</f>
        <v>0</v>
      </c>
      <c r="O35" s="57">
        <f>M35/I35</f>
        <v>0</v>
      </c>
      <c r="P35" s="59">
        <f t="shared" si="10"/>
        <v>574599.737551686</v>
      </c>
      <c r="Q35" s="60">
        <f t="shared" si="10"/>
        <v>2999410.6300198007</v>
      </c>
      <c r="R35" s="61">
        <f t="shared" si="10"/>
        <v>0.99999996093226007</v>
      </c>
      <c r="S35" s="62"/>
      <c r="T35" s="63"/>
      <c r="U35" s="62"/>
      <c r="V35" s="62"/>
      <c r="X35" s="74"/>
    </row>
    <row r="36" spans="1:25" s="28" customFormat="1" ht="15" x14ac:dyDescent="0.25">
      <c r="A36" s="35">
        <v>3</v>
      </c>
      <c r="B36" s="36" t="s">
        <v>89</v>
      </c>
      <c r="C36" s="37"/>
      <c r="D36" s="38"/>
      <c r="E36" s="39"/>
      <c r="F36" s="39"/>
      <c r="G36" s="39"/>
      <c r="H36" s="39"/>
      <c r="I36" s="39"/>
      <c r="J36" s="40"/>
      <c r="K36" s="41"/>
      <c r="L36" s="42"/>
      <c r="M36" s="38"/>
      <c r="N36" s="41"/>
      <c r="O36" s="42"/>
      <c r="P36" s="41"/>
      <c r="Q36" s="41"/>
      <c r="R36" s="42"/>
      <c r="S36" s="62"/>
      <c r="T36" s="63"/>
      <c r="U36" s="64"/>
    </row>
    <row r="37" spans="1:25" s="28" customFormat="1" ht="15.75" x14ac:dyDescent="0.25">
      <c r="A37" s="43" t="s">
        <v>90</v>
      </c>
      <c r="B37" s="44" t="s">
        <v>91</v>
      </c>
      <c r="C37" s="45"/>
      <c r="D37" s="46"/>
      <c r="E37" s="47"/>
      <c r="F37" s="47"/>
      <c r="G37" s="47"/>
      <c r="H37" s="47"/>
      <c r="I37" s="47"/>
      <c r="J37" s="48"/>
      <c r="K37" s="49"/>
      <c r="L37" s="50"/>
      <c r="M37" s="51"/>
      <c r="N37" s="49"/>
      <c r="O37" s="50"/>
      <c r="P37" s="52"/>
      <c r="Q37" s="52"/>
      <c r="R37" s="67"/>
      <c r="S37" s="62"/>
      <c r="T37" s="63"/>
      <c r="U37" s="64"/>
    </row>
    <row r="38" spans="1:25" s="28" customFormat="1" ht="25.5" x14ac:dyDescent="0.25">
      <c r="A38" s="23" t="s">
        <v>92</v>
      </c>
      <c r="B38" s="24" t="s">
        <v>93</v>
      </c>
      <c r="C38" s="25" t="s">
        <v>85</v>
      </c>
      <c r="D38" s="26">
        <v>1710</v>
      </c>
      <c r="E38" s="27">
        <v>4.03</v>
      </c>
      <c r="F38" s="27">
        <v>4.72</v>
      </c>
      <c r="G38" s="27"/>
      <c r="H38" s="27"/>
      <c r="I38" s="27">
        <f t="shared" ref="I38:I44" si="11">D38+G38-H38</f>
        <v>1710</v>
      </c>
      <c r="J38" s="55">
        <v>1710</v>
      </c>
      <c r="K38" s="56">
        <f t="shared" ref="K38:K44" si="12">J38*F38</f>
        <v>8071.2</v>
      </c>
      <c r="L38" s="57">
        <f t="shared" ref="L38:L44" si="13">J38/I38</f>
        <v>1</v>
      </c>
      <c r="M38" s="26"/>
      <c r="N38" s="58">
        <f t="shared" ref="N38:N44" si="14">TRUNC((M38*F38),2)</f>
        <v>0</v>
      </c>
      <c r="O38" s="57">
        <f t="shared" ref="O38:O44" si="15">M38/I38</f>
        <v>0</v>
      </c>
      <c r="P38" s="59">
        <f t="shared" ref="P38:R44" si="16">J38+M38</f>
        <v>1710</v>
      </c>
      <c r="Q38" s="60">
        <f t="shared" si="16"/>
        <v>8071.2</v>
      </c>
      <c r="R38" s="61">
        <f t="shared" si="16"/>
        <v>1</v>
      </c>
      <c r="S38" s="62"/>
      <c r="T38" s="63"/>
      <c r="U38" s="64"/>
    </row>
    <row r="39" spans="1:25" s="28" customFormat="1" ht="51" x14ac:dyDescent="0.25">
      <c r="A39" s="23" t="s">
        <v>94</v>
      </c>
      <c r="B39" s="24" t="s">
        <v>95</v>
      </c>
      <c r="C39" s="25" t="s">
        <v>88</v>
      </c>
      <c r="D39" s="26">
        <v>2394</v>
      </c>
      <c r="E39" s="27">
        <v>5.91</v>
      </c>
      <c r="F39" s="27">
        <v>6.93</v>
      </c>
      <c r="G39" s="27"/>
      <c r="H39" s="27"/>
      <c r="I39" s="27">
        <f t="shared" si="11"/>
        <v>2394</v>
      </c>
      <c r="J39" s="55">
        <v>2394</v>
      </c>
      <c r="K39" s="56">
        <f t="shared" si="12"/>
        <v>16590.419999999998</v>
      </c>
      <c r="L39" s="57">
        <f t="shared" si="13"/>
        <v>1</v>
      </c>
      <c r="M39" s="26"/>
      <c r="N39" s="58">
        <f t="shared" si="14"/>
        <v>0</v>
      </c>
      <c r="O39" s="57">
        <f t="shared" si="15"/>
        <v>0</v>
      </c>
      <c r="P39" s="59">
        <f t="shared" si="16"/>
        <v>2394</v>
      </c>
      <c r="Q39" s="60">
        <f t="shared" si="16"/>
        <v>16590.419999999998</v>
      </c>
      <c r="R39" s="61">
        <f t="shared" si="16"/>
        <v>1</v>
      </c>
      <c r="S39" s="62"/>
      <c r="T39" s="63"/>
      <c r="U39" s="64"/>
    </row>
    <row r="40" spans="1:25" s="28" customFormat="1" ht="25.5" x14ac:dyDescent="0.25">
      <c r="A40" s="23" t="s">
        <v>96</v>
      </c>
      <c r="B40" s="24" t="s">
        <v>97</v>
      </c>
      <c r="C40" s="25" t="s">
        <v>85</v>
      </c>
      <c r="D40" s="26">
        <v>2394</v>
      </c>
      <c r="E40" s="27">
        <v>3.17</v>
      </c>
      <c r="F40" s="27">
        <v>3.72</v>
      </c>
      <c r="G40" s="27"/>
      <c r="H40" s="27"/>
      <c r="I40" s="27">
        <f t="shared" si="11"/>
        <v>2394</v>
      </c>
      <c r="J40" s="55">
        <v>2394</v>
      </c>
      <c r="K40" s="56">
        <f t="shared" si="12"/>
        <v>8905.68</v>
      </c>
      <c r="L40" s="57">
        <f t="shared" si="13"/>
        <v>1</v>
      </c>
      <c r="M40" s="26"/>
      <c r="N40" s="58">
        <f t="shared" si="14"/>
        <v>0</v>
      </c>
      <c r="O40" s="57">
        <f t="shared" si="15"/>
        <v>0</v>
      </c>
      <c r="P40" s="59">
        <f t="shared" si="16"/>
        <v>2394</v>
      </c>
      <c r="Q40" s="60">
        <f t="shared" si="16"/>
        <v>8905.68</v>
      </c>
      <c r="R40" s="61">
        <f t="shared" si="16"/>
        <v>1</v>
      </c>
      <c r="S40" s="62"/>
      <c r="T40" s="63"/>
      <c r="U40" s="64"/>
    </row>
    <row r="41" spans="1:25" s="28" customFormat="1" ht="15" x14ac:dyDescent="0.25">
      <c r="A41" s="23" t="s">
        <v>98</v>
      </c>
      <c r="B41" s="24" t="s">
        <v>99</v>
      </c>
      <c r="C41" s="25" t="s">
        <v>85</v>
      </c>
      <c r="D41" s="26">
        <v>80.61</v>
      </c>
      <c r="E41" s="27">
        <v>208.25</v>
      </c>
      <c r="F41" s="27">
        <v>228.44423768763201</v>
      </c>
      <c r="G41" s="27"/>
      <c r="H41" s="27"/>
      <c r="I41" s="27">
        <f t="shared" si="11"/>
        <v>80.61</v>
      </c>
      <c r="J41" s="55">
        <v>80.609912451282597</v>
      </c>
      <c r="K41" s="56">
        <f t="shared" si="12"/>
        <v>18414.87000000001</v>
      </c>
      <c r="L41" s="57">
        <f t="shared" si="13"/>
        <v>0.99999891392237439</v>
      </c>
      <c r="M41" s="26"/>
      <c r="N41" s="58">
        <f t="shared" si="14"/>
        <v>0</v>
      </c>
      <c r="O41" s="57">
        <f t="shared" si="15"/>
        <v>0</v>
      </c>
      <c r="P41" s="59">
        <f t="shared" si="16"/>
        <v>80.609912451282597</v>
      </c>
      <c r="Q41" s="60">
        <f t="shared" si="16"/>
        <v>18414.87000000001</v>
      </c>
      <c r="R41" s="61">
        <f t="shared" si="16"/>
        <v>0.99999891392237439</v>
      </c>
      <c r="S41" s="62"/>
      <c r="T41" s="63"/>
      <c r="U41" s="62"/>
      <c r="V41" s="75"/>
      <c r="W41" s="65"/>
      <c r="X41" s="65"/>
      <c r="Y41" s="65"/>
    </row>
    <row r="42" spans="1:25" s="28" customFormat="1" ht="15" x14ac:dyDescent="0.25">
      <c r="A42" s="23" t="s">
        <v>100</v>
      </c>
      <c r="B42" s="24" t="s">
        <v>101</v>
      </c>
      <c r="C42" s="25" t="s">
        <v>85</v>
      </c>
      <c r="D42" s="26">
        <v>120.91</v>
      </c>
      <c r="E42" s="27">
        <v>7.47</v>
      </c>
      <c r="F42" s="27">
        <v>8.7700769170000008</v>
      </c>
      <c r="G42" s="27"/>
      <c r="H42" s="27"/>
      <c r="I42" s="27">
        <f t="shared" si="11"/>
        <v>120.91</v>
      </c>
      <c r="J42" s="55">
        <v>120.90771951436</v>
      </c>
      <c r="K42" s="56">
        <f t="shared" si="12"/>
        <v>1060.3699999999992</v>
      </c>
      <c r="L42" s="57">
        <f t="shared" si="13"/>
        <v>0.99998113898238361</v>
      </c>
      <c r="M42" s="26"/>
      <c r="N42" s="58">
        <f t="shared" si="14"/>
        <v>0</v>
      </c>
      <c r="O42" s="57">
        <f t="shared" si="15"/>
        <v>0</v>
      </c>
      <c r="P42" s="59">
        <f t="shared" si="16"/>
        <v>120.90771951436</v>
      </c>
      <c r="Q42" s="60">
        <f t="shared" si="16"/>
        <v>1060.3699999999992</v>
      </c>
      <c r="R42" s="61">
        <f t="shared" si="16"/>
        <v>0.99998113898238361</v>
      </c>
      <c r="S42" s="62"/>
      <c r="T42" s="63"/>
      <c r="U42" s="62"/>
    </row>
    <row r="43" spans="1:25" s="28" customFormat="1" ht="51" x14ac:dyDescent="0.25">
      <c r="A43" s="23" t="s">
        <v>102</v>
      </c>
      <c r="B43" s="24" t="s">
        <v>103</v>
      </c>
      <c r="C43" s="25" t="s">
        <v>88</v>
      </c>
      <c r="D43" s="26">
        <v>128.97</v>
      </c>
      <c r="E43" s="27">
        <v>5.91</v>
      </c>
      <c r="F43" s="27">
        <v>6.9301387920000002</v>
      </c>
      <c r="G43" s="27"/>
      <c r="H43" s="27"/>
      <c r="I43" s="27">
        <f t="shared" si="11"/>
        <v>128.97</v>
      </c>
      <c r="J43" s="55">
        <v>128.96711405430099</v>
      </c>
      <c r="K43" s="56">
        <f t="shared" si="12"/>
        <v>893.75999999999976</v>
      </c>
      <c r="L43" s="57">
        <f t="shared" si="13"/>
        <v>0.99997762312399008</v>
      </c>
      <c r="M43" s="26"/>
      <c r="N43" s="58">
        <f t="shared" si="14"/>
        <v>0</v>
      </c>
      <c r="O43" s="57">
        <f t="shared" si="15"/>
        <v>0</v>
      </c>
      <c r="P43" s="59">
        <f t="shared" si="16"/>
        <v>128.96711405430099</v>
      </c>
      <c r="Q43" s="60">
        <f t="shared" si="16"/>
        <v>893.75999999999976</v>
      </c>
      <c r="R43" s="61">
        <f t="shared" si="16"/>
        <v>0.99997762312399008</v>
      </c>
      <c r="S43" s="62"/>
      <c r="T43" s="63"/>
      <c r="U43" s="62"/>
    </row>
    <row r="44" spans="1:25" s="28" customFormat="1" ht="25.5" x14ac:dyDescent="0.25">
      <c r="A44" s="23" t="s">
        <v>104</v>
      </c>
      <c r="B44" s="24" t="s">
        <v>105</v>
      </c>
      <c r="C44" s="25" t="s">
        <v>85</v>
      </c>
      <c r="D44" s="26">
        <v>120.91</v>
      </c>
      <c r="E44" s="27">
        <v>3.17</v>
      </c>
      <c r="F44" s="27">
        <v>3.720039699</v>
      </c>
      <c r="G44" s="27"/>
      <c r="H44" s="27"/>
      <c r="I44" s="27">
        <f t="shared" si="11"/>
        <v>120.91</v>
      </c>
      <c r="J44" s="55">
        <v>120.90731185500699</v>
      </c>
      <c r="K44" s="56">
        <f t="shared" si="12"/>
        <v>449.77999999999935</v>
      </c>
      <c r="L44" s="57">
        <f t="shared" si="13"/>
        <v>0.99997776738902489</v>
      </c>
      <c r="M44" s="76"/>
      <c r="N44" s="58">
        <f t="shared" si="14"/>
        <v>0</v>
      </c>
      <c r="O44" s="57">
        <f t="shared" si="15"/>
        <v>0</v>
      </c>
      <c r="P44" s="59">
        <f t="shared" si="16"/>
        <v>120.90731185500699</v>
      </c>
      <c r="Q44" s="60">
        <f t="shared" si="16"/>
        <v>449.77999999999935</v>
      </c>
      <c r="R44" s="61">
        <f t="shared" si="16"/>
        <v>0.99997776738902489</v>
      </c>
      <c r="S44" s="62"/>
      <c r="T44" s="63"/>
      <c r="U44" s="62"/>
    </row>
    <row r="45" spans="1:25" s="28" customFormat="1" ht="15.75" x14ac:dyDescent="0.25">
      <c r="A45" s="43" t="s">
        <v>106</v>
      </c>
      <c r="B45" s="44" t="s">
        <v>107</v>
      </c>
      <c r="C45" s="45"/>
      <c r="D45" s="46"/>
      <c r="E45" s="47"/>
      <c r="F45" s="47"/>
      <c r="G45" s="47"/>
      <c r="H45" s="47"/>
      <c r="I45" s="47"/>
      <c r="J45" s="48"/>
      <c r="K45" s="49"/>
      <c r="L45" s="50"/>
      <c r="M45" s="51"/>
      <c r="N45" s="49"/>
      <c r="O45" s="50"/>
      <c r="P45" s="52"/>
      <c r="Q45" s="49"/>
      <c r="R45" s="67"/>
      <c r="S45" s="62"/>
      <c r="T45" s="63"/>
      <c r="U45" s="64"/>
    </row>
    <row r="46" spans="1:25" s="28" customFormat="1" ht="25.5" x14ac:dyDescent="0.25">
      <c r="A46" s="23" t="s">
        <v>108</v>
      </c>
      <c r="B46" s="24" t="s">
        <v>109</v>
      </c>
      <c r="C46" s="25" t="s">
        <v>85</v>
      </c>
      <c r="D46" s="26">
        <v>3750</v>
      </c>
      <c r="E46" s="27">
        <v>4.03</v>
      </c>
      <c r="F46" s="27">
        <v>4.72</v>
      </c>
      <c r="G46" s="27"/>
      <c r="H46" s="27"/>
      <c r="I46" s="27">
        <f>D46+G46-H46</f>
        <v>3750</v>
      </c>
      <c r="J46" s="55">
        <v>3750</v>
      </c>
      <c r="K46" s="56">
        <f>J46*F46</f>
        <v>17700</v>
      </c>
      <c r="L46" s="57">
        <f>J46/I46</f>
        <v>1</v>
      </c>
      <c r="M46" s="77"/>
      <c r="N46" s="58">
        <f>TRUNC((M46*F46),2)</f>
        <v>0</v>
      </c>
      <c r="O46" s="57">
        <f>M46/I46</f>
        <v>0</v>
      </c>
      <c r="P46" s="59">
        <f t="shared" ref="P46:R48" si="17">J46+M46</f>
        <v>3750</v>
      </c>
      <c r="Q46" s="60">
        <f t="shared" si="17"/>
        <v>17700</v>
      </c>
      <c r="R46" s="61">
        <f t="shared" si="17"/>
        <v>1</v>
      </c>
      <c r="S46" s="62"/>
      <c r="T46" s="63"/>
      <c r="U46" s="64"/>
    </row>
    <row r="47" spans="1:25" s="28" customFormat="1" ht="51" x14ac:dyDescent="0.25">
      <c r="A47" s="23" t="s">
        <v>110</v>
      </c>
      <c r="B47" s="24" t="s">
        <v>111</v>
      </c>
      <c r="C47" s="25" t="s">
        <v>88</v>
      </c>
      <c r="D47" s="26">
        <v>5250</v>
      </c>
      <c r="E47" s="27">
        <v>3.44</v>
      </c>
      <c r="F47" s="27">
        <v>4.03</v>
      </c>
      <c r="G47" s="27"/>
      <c r="H47" s="27"/>
      <c r="I47" s="27">
        <f>D47+G47-H47</f>
        <v>5250</v>
      </c>
      <c r="J47" s="55">
        <v>5250</v>
      </c>
      <c r="K47" s="56">
        <f>J47*F47</f>
        <v>21157.5</v>
      </c>
      <c r="L47" s="57">
        <f>J47/I47</f>
        <v>1</v>
      </c>
      <c r="M47" s="77"/>
      <c r="N47" s="58">
        <f>TRUNC((M47*F47),2)</f>
        <v>0</v>
      </c>
      <c r="O47" s="57">
        <f>M47/I47</f>
        <v>0</v>
      </c>
      <c r="P47" s="59">
        <f t="shared" si="17"/>
        <v>5250</v>
      </c>
      <c r="Q47" s="60">
        <f t="shared" si="17"/>
        <v>21157.5</v>
      </c>
      <c r="R47" s="61">
        <f t="shared" si="17"/>
        <v>1</v>
      </c>
      <c r="S47" s="62"/>
      <c r="T47" s="63"/>
      <c r="U47" s="64"/>
    </row>
    <row r="48" spans="1:25" s="28" customFormat="1" ht="25.5" x14ac:dyDescent="0.25">
      <c r="A48" s="23" t="s">
        <v>112</v>
      </c>
      <c r="B48" s="24" t="s">
        <v>113</v>
      </c>
      <c r="C48" s="25" t="s">
        <v>85</v>
      </c>
      <c r="D48" s="26">
        <v>3750</v>
      </c>
      <c r="E48" s="27">
        <v>7.69</v>
      </c>
      <c r="F48" s="27">
        <v>9.0299999999999994</v>
      </c>
      <c r="G48" s="27"/>
      <c r="H48" s="27"/>
      <c r="I48" s="27">
        <f>D48+G48-H48</f>
        <v>3750</v>
      </c>
      <c r="J48" s="55">
        <v>3750</v>
      </c>
      <c r="K48" s="56">
        <f>J48*F48</f>
        <v>33862.5</v>
      </c>
      <c r="L48" s="57">
        <f>J48/I48</f>
        <v>1</v>
      </c>
      <c r="M48" s="77"/>
      <c r="N48" s="58">
        <f>TRUNC((M48*F48),2)</f>
        <v>0</v>
      </c>
      <c r="O48" s="57">
        <f>M48/I48</f>
        <v>0</v>
      </c>
      <c r="P48" s="59">
        <f t="shared" si="17"/>
        <v>3750</v>
      </c>
      <c r="Q48" s="60">
        <f t="shared" si="17"/>
        <v>33862.5</v>
      </c>
      <c r="R48" s="61">
        <f t="shared" si="17"/>
        <v>1</v>
      </c>
      <c r="S48" s="62"/>
      <c r="T48" s="63"/>
      <c r="U48" s="64"/>
    </row>
    <row r="49" spans="1:22" s="28" customFormat="1" ht="15" x14ac:dyDescent="0.25">
      <c r="A49" s="35">
        <v>4</v>
      </c>
      <c r="B49" s="36" t="s">
        <v>114</v>
      </c>
      <c r="C49" s="37"/>
      <c r="D49" s="38"/>
      <c r="E49" s="39"/>
      <c r="F49" s="39"/>
      <c r="G49" s="39"/>
      <c r="H49" s="39"/>
      <c r="I49" s="39"/>
      <c r="J49" s="40"/>
      <c r="K49" s="41"/>
      <c r="L49" s="42"/>
      <c r="M49" s="38"/>
      <c r="N49" s="41"/>
      <c r="O49" s="42"/>
      <c r="P49" s="41"/>
      <c r="Q49" s="41"/>
      <c r="R49" s="42"/>
      <c r="S49" s="62"/>
      <c r="T49" s="63"/>
      <c r="U49" s="64"/>
    </row>
    <row r="50" spans="1:22" s="28" customFormat="1" ht="15.75" x14ac:dyDescent="0.25">
      <c r="A50" s="43" t="s">
        <v>115</v>
      </c>
      <c r="B50" s="44" t="s">
        <v>116</v>
      </c>
      <c r="C50" s="45"/>
      <c r="D50" s="46"/>
      <c r="E50" s="47"/>
      <c r="F50" s="47"/>
      <c r="G50" s="47"/>
      <c r="H50" s="47"/>
      <c r="I50" s="47"/>
      <c r="J50" s="48"/>
      <c r="K50" s="49"/>
      <c r="L50" s="50"/>
      <c r="M50" s="51"/>
      <c r="N50" s="49"/>
      <c r="O50" s="50"/>
      <c r="P50" s="52"/>
      <c r="Q50" s="52"/>
      <c r="R50" s="67"/>
      <c r="S50" s="62"/>
      <c r="T50" s="63"/>
      <c r="U50" s="64"/>
    </row>
    <row r="51" spans="1:22" s="28" customFormat="1" ht="25.5" x14ac:dyDescent="0.25">
      <c r="A51" s="23" t="s">
        <v>117</v>
      </c>
      <c r="B51" s="24" t="s">
        <v>118</v>
      </c>
      <c r="C51" s="25" t="s">
        <v>85</v>
      </c>
      <c r="D51" s="26">
        <v>452.28</v>
      </c>
      <c r="E51" s="27">
        <v>4.03</v>
      </c>
      <c r="F51" s="27">
        <v>4.7199743520000004</v>
      </c>
      <c r="G51" s="27"/>
      <c r="H51" s="27"/>
      <c r="I51" s="27">
        <f t="shared" ref="I51:I57" si="18">D51+G51-H51</f>
        <v>452.28</v>
      </c>
      <c r="J51" s="55">
        <v>452.279576285291</v>
      </c>
      <c r="K51" s="56">
        <f t="shared" ref="K51:K57" si="19">J51*F51</f>
        <v>2134.748000000001</v>
      </c>
      <c r="L51" s="57">
        <f t="shared" ref="L51:L57" si="20">J51/I51</f>
        <v>0.9999990631584218</v>
      </c>
      <c r="M51" s="77"/>
      <c r="N51" s="58">
        <f>TRUNC((M51*F51),3)</f>
        <v>0</v>
      </c>
      <c r="O51" s="57">
        <f t="shared" ref="O51:O57" si="21">M51/I51</f>
        <v>0</v>
      </c>
      <c r="P51" s="59">
        <f t="shared" ref="P51:R57" si="22">J51+M51</f>
        <v>452.279576285291</v>
      </c>
      <c r="Q51" s="60">
        <f t="shared" si="22"/>
        <v>2134.748000000001</v>
      </c>
      <c r="R51" s="61">
        <f t="shared" si="22"/>
        <v>0.9999990631584218</v>
      </c>
      <c r="S51" s="62"/>
      <c r="T51" s="63"/>
      <c r="U51" s="62"/>
      <c r="V51" s="78"/>
    </row>
    <row r="52" spans="1:22" s="28" customFormat="1" ht="51" x14ac:dyDescent="0.25">
      <c r="A52" s="23" t="s">
        <v>119</v>
      </c>
      <c r="B52" s="24" t="s">
        <v>120</v>
      </c>
      <c r="C52" s="25" t="s">
        <v>88</v>
      </c>
      <c r="D52" s="26">
        <v>633.19000000000005</v>
      </c>
      <c r="E52" s="27">
        <v>5.91</v>
      </c>
      <c r="F52" s="27">
        <v>6.9299736259999998</v>
      </c>
      <c r="G52" s="27"/>
      <c r="H52" s="27"/>
      <c r="I52" s="27">
        <f t="shared" si="18"/>
        <v>633.19000000000005</v>
      </c>
      <c r="J52" s="55">
        <v>633.18711395049695</v>
      </c>
      <c r="K52" s="56">
        <f t="shared" si="19"/>
        <v>4387.97</v>
      </c>
      <c r="L52" s="57">
        <f t="shared" si="20"/>
        <v>0.99999544204819546</v>
      </c>
      <c r="M52" s="77"/>
      <c r="N52" s="58">
        <f>TRUNC((M52*F52),2)</f>
        <v>0</v>
      </c>
      <c r="O52" s="57">
        <f t="shared" si="21"/>
        <v>0</v>
      </c>
      <c r="P52" s="59">
        <f t="shared" si="22"/>
        <v>633.18711395049695</v>
      </c>
      <c r="Q52" s="60">
        <f t="shared" si="22"/>
        <v>4387.97</v>
      </c>
      <c r="R52" s="61">
        <f t="shared" si="22"/>
        <v>0.99999544204819546</v>
      </c>
      <c r="S52" s="62"/>
      <c r="T52" s="63"/>
      <c r="U52" s="62"/>
    </row>
    <row r="53" spans="1:22" s="28" customFormat="1" ht="25.5" x14ac:dyDescent="0.25">
      <c r="A53" s="23" t="s">
        <v>121</v>
      </c>
      <c r="B53" s="24" t="s">
        <v>122</v>
      </c>
      <c r="C53" s="25" t="s">
        <v>85</v>
      </c>
      <c r="D53" s="26">
        <v>633.19000000000005</v>
      </c>
      <c r="E53" s="27">
        <v>3.17</v>
      </c>
      <c r="F53" s="27">
        <v>3.7199892609999998</v>
      </c>
      <c r="G53" s="27"/>
      <c r="H53" s="27"/>
      <c r="I53" s="27">
        <f t="shared" si="18"/>
        <v>633.19000000000005</v>
      </c>
      <c r="J53" s="55">
        <v>633.18193541419498</v>
      </c>
      <c r="K53" s="56">
        <f t="shared" si="19"/>
        <v>2355.4300000000007</v>
      </c>
      <c r="L53" s="57">
        <f t="shared" si="20"/>
        <v>0.99998726356100842</v>
      </c>
      <c r="M53" s="77"/>
      <c r="N53" s="58">
        <f>TRUNC((M53*F53),2)</f>
        <v>0</v>
      </c>
      <c r="O53" s="57">
        <f t="shared" si="21"/>
        <v>0</v>
      </c>
      <c r="P53" s="59">
        <f t="shared" si="22"/>
        <v>633.18193541419498</v>
      </c>
      <c r="Q53" s="60">
        <f t="shared" si="22"/>
        <v>2355.4300000000007</v>
      </c>
      <c r="R53" s="61">
        <f t="shared" si="22"/>
        <v>0.99998726356100842</v>
      </c>
      <c r="S53" s="62"/>
      <c r="T53" s="63"/>
      <c r="U53" s="62"/>
    </row>
    <row r="54" spans="1:22" s="28" customFormat="1" ht="15" x14ac:dyDescent="0.25">
      <c r="A54" s="23" t="s">
        <v>123</v>
      </c>
      <c r="B54" s="24" t="s">
        <v>124</v>
      </c>
      <c r="C54" s="25" t="s">
        <v>85</v>
      </c>
      <c r="D54" s="26">
        <v>305.39999999999998</v>
      </c>
      <c r="E54" s="27">
        <v>111.62</v>
      </c>
      <c r="F54" s="27">
        <v>131.03998039999999</v>
      </c>
      <c r="G54" s="27"/>
      <c r="H54" s="27"/>
      <c r="I54" s="27">
        <f t="shared" si="18"/>
        <v>305.39999999999998</v>
      </c>
      <c r="J54" s="55">
        <v>305.399770954178</v>
      </c>
      <c r="K54" s="56">
        <f t="shared" si="19"/>
        <v>40019.579999999973</v>
      </c>
      <c r="L54" s="57">
        <f t="shared" si="20"/>
        <v>0.99999925001368051</v>
      </c>
      <c r="M54" s="77"/>
      <c r="N54" s="58">
        <f>TRUNC((M54*F54),2)</f>
        <v>0</v>
      </c>
      <c r="O54" s="57">
        <f t="shared" si="21"/>
        <v>0</v>
      </c>
      <c r="P54" s="59">
        <f t="shared" si="22"/>
        <v>305.399770954178</v>
      </c>
      <c r="Q54" s="60">
        <f t="shared" si="22"/>
        <v>40019.579999999973</v>
      </c>
      <c r="R54" s="61">
        <f t="shared" si="22"/>
        <v>0.99999925001368051</v>
      </c>
      <c r="S54" s="62"/>
      <c r="T54" s="63"/>
      <c r="U54" s="62"/>
    </row>
    <row r="55" spans="1:22" s="28" customFormat="1" ht="38.25" x14ac:dyDescent="0.25">
      <c r="A55" s="23" t="s">
        <v>125</v>
      </c>
      <c r="B55" s="24" t="s">
        <v>126</v>
      </c>
      <c r="C55" s="25" t="s">
        <v>88</v>
      </c>
      <c r="D55" s="26">
        <v>488.64</v>
      </c>
      <c r="E55" s="27">
        <v>5.91</v>
      </c>
      <c r="F55" s="27">
        <v>6.9299893580000003</v>
      </c>
      <c r="G55" s="27"/>
      <c r="H55" s="27"/>
      <c r="I55" s="27">
        <f t="shared" si="18"/>
        <v>488.64</v>
      </c>
      <c r="J55" s="55">
        <v>488.63985571505702</v>
      </c>
      <c r="K55" s="56">
        <f t="shared" si="19"/>
        <v>3386.2690000000007</v>
      </c>
      <c r="L55" s="57">
        <f t="shared" si="20"/>
        <v>0.99999970472138389</v>
      </c>
      <c r="M55" s="77"/>
      <c r="N55" s="58">
        <f>TRUNC((M55*F55),3)</f>
        <v>0</v>
      </c>
      <c r="O55" s="57">
        <f t="shared" si="21"/>
        <v>0</v>
      </c>
      <c r="P55" s="59">
        <f t="shared" si="22"/>
        <v>488.63985571505702</v>
      </c>
      <c r="Q55" s="60">
        <f t="shared" si="22"/>
        <v>3386.2690000000007</v>
      </c>
      <c r="R55" s="61">
        <f t="shared" si="22"/>
        <v>0.99999970472138389</v>
      </c>
      <c r="S55" s="62"/>
      <c r="T55" s="63"/>
      <c r="U55" s="62"/>
    </row>
    <row r="56" spans="1:22" s="28" customFormat="1" ht="25.5" x14ac:dyDescent="0.25">
      <c r="A56" s="23" t="s">
        <v>127</v>
      </c>
      <c r="B56" s="24" t="s">
        <v>128</v>
      </c>
      <c r="C56" s="25" t="s">
        <v>85</v>
      </c>
      <c r="D56" s="26">
        <v>458.1</v>
      </c>
      <c r="E56" s="27">
        <v>3.17</v>
      </c>
      <c r="F56" s="27">
        <v>3.72</v>
      </c>
      <c r="G56" s="27"/>
      <c r="H56" s="27"/>
      <c r="I56" s="27">
        <f t="shared" si="18"/>
        <v>458.1</v>
      </c>
      <c r="J56" s="55">
        <v>458.09946236559102</v>
      </c>
      <c r="K56" s="56">
        <f t="shared" si="19"/>
        <v>1704.1299999999987</v>
      </c>
      <c r="L56" s="57">
        <f t="shared" si="20"/>
        <v>0.999998826381993</v>
      </c>
      <c r="M56" s="77"/>
      <c r="N56" s="58">
        <f>TRUNC((M56*F56),2)</f>
        <v>0</v>
      </c>
      <c r="O56" s="57">
        <f t="shared" si="21"/>
        <v>0</v>
      </c>
      <c r="P56" s="59">
        <f t="shared" si="22"/>
        <v>458.09946236559102</v>
      </c>
      <c r="Q56" s="60">
        <f t="shared" si="22"/>
        <v>1704.1299999999987</v>
      </c>
      <c r="R56" s="61">
        <f t="shared" si="22"/>
        <v>0.999998826381993</v>
      </c>
      <c r="S56" s="62"/>
      <c r="T56" s="63"/>
      <c r="U56" s="62"/>
    </row>
    <row r="57" spans="1:22" s="28" customFormat="1" ht="25.5" x14ac:dyDescent="0.25">
      <c r="A57" s="23" t="s">
        <v>129</v>
      </c>
      <c r="B57" s="24" t="s">
        <v>130</v>
      </c>
      <c r="C57" s="25" t="s">
        <v>43</v>
      </c>
      <c r="D57" s="26">
        <v>2</v>
      </c>
      <c r="E57" s="27">
        <v>7821.79</v>
      </c>
      <c r="F57" s="27">
        <v>9182.77</v>
      </c>
      <c r="G57" s="27"/>
      <c r="H57" s="27"/>
      <c r="I57" s="27">
        <f t="shared" si="18"/>
        <v>2</v>
      </c>
      <c r="J57" s="55">
        <v>2</v>
      </c>
      <c r="K57" s="56">
        <f t="shared" si="19"/>
        <v>18365.54</v>
      </c>
      <c r="L57" s="57">
        <f t="shared" si="20"/>
        <v>1</v>
      </c>
      <c r="M57" s="77"/>
      <c r="N57" s="58">
        <f>TRUNC((M57*F57),2)</f>
        <v>0</v>
      </c>
      <c r="O57" s="57">
        <f t="shared" si="21"/>
        <v>0</v>
      </c>
      <c r="P57" s="59">
        <f t="shared" si="22"/>
        <v>2</v>
      </c>
      <c r="Q57" s="60">
        <f t="shared" si="22"/>
        <v>18365.54</v>
      </c>
      <c r="R57" s="61">
        <f t="shared" si="22"/>
        <v>1</v>
      </c>
      <c r="S57" s="62"/>
      <c r="T57" s="63"/>
      <c r="U57" s="64"/>
    </row>
    <row r="58" spans="1:22" s="28" customFormat="1" ht="15.75" x14ac:dyDescent="0.25">
      <c r="A58" s="43" t="s">
        <v>131</v>
      </c>
      <c r="B58" s="44" t="s">
        <v>132</v>
      </c>
      <c r="C58" s="45"/>
      <c r="D58" s="46"/>
      <c r="E58" s="47"/>
      <c r="F58" s="47"/>
      <c r="G58" s="47"/>
      <c r="H58" s="47"/>
      <c r="I58" s="47"/>
      <c r="J58" s="48"/>
      <c r="K58" s="49"/>
      <c r="L58" s="50"/>
      <c r="M58" s="51"/>
      <c r="N58" s="49"/>
      <c r="O58" s="50"/>
      <c r="P58" s="52"/>
      <c r="Q58" s="49"/>
      <c r="R58" s="67"/>
      <c r="S58" s="62"/>
      <c r="T58" s="63"/>
      <c r="U58" s="64"/>
    </row>
    <row r="59" spans="1:22" s="28" customFormat="1" ht="25.5" x14ac:dyDescent="0.25">
      <c r="A59" s="23" t="s">
        <v>133</v>
      </c>
      <c r="B59" s="24" t="s">
        <v>134</v>
      </c>
      <c r="C59" s="25" t="s">
        <v>50</v>
      </c>
      <c r="D59" s="26">
        <v>322.3</v>
      </c>
      <c r="E59" s="27">
        <v>86.65</v>
      </c>
      <c r="F59" s="27">
        <v>101.71998139999999</v>
      </c>
      <c r="G59" s="27"/>
      <c r="H59" s="27"/>
      <c r="I59" s="27">
        <f>D59+G59-H59</f>
        <v>322.3</v>
      </c>
      <c r="J59" s="55">
        <v>322.299508403174</v>
      </c>
      <c r="K59" s="56">
        <f>J59*F59</f>
        <v>32784.300000000003</v>
      </c>
      <c r="L59" s="57">
        <f>J59/I59</f>
        <v>0.9999984747228482</v>
      </c>
      <c r="M59" s="77"/>
      <c r="N59" s="58">
        <f>TRUNC((M59*F59),2)</f>
        <v>0</v>
      </c>
      <c r="O59" s="57">
        <f>M59/I59</f>
        <v>0</v>
      </c>
      <c r="P59" s="59">
        <f t="shared" ref="P59:R61" si="23">J59+M59</f>
        <v>322.299508403174</v>
      </c>
      <c r="Q59" s="60">
        <f t="shared" si="23"/>
        <v>32784.300000000003</v>
      </c>
      <c r="R59" s="61">
        <f t="shared" si="23"/>
        <v>0.9999984747228482</v>
      </c>
      <c r="S59" s="62"/>
      <c r="T59" s="63"/>
      <c r="U59" s="62"/>
    </row>
    <row r="60" spans="1:22" s="28" customFormat="1" ht="15" x14ac:dyDescent="0.25">
      <c r="A60" s="23" t="s">
        <v>135</v>
      </c>
      <c r="B60" s="24" t="s">
        <v>136</v>
      </c>
      <c r="C60" s="25" t="s">
        <v>74</v>
      </c>
      <c r="D60" s="26">
        <v>310</v>
      </c>
      <c r="E60" s="27">
        <v>28.35</v>
      </c>
      <c r="F60" s="27">
        <v>30.67</v>
      </c>
      <c r="G60" s="27"/>
      <c r="H60" s="27"/>
      <c r="I60" s="27">
        <f>D60+G60-H60</f>
        <v>310</v>
      </c>
      <c r="J60" s="55">
        <v>310</v>
      </c>
      <c r="K60" s="56">
        <f>J60*F60</f>
        <v>9507.7000000000007</v>
      </c>
      <c r="L60" s="57">
        <f>J60/I60</f>
        <v>1</v>
      </c>
      <c r="M60" s="77"/>
      <c r="N60" s="58">
        <f>TRUNC((M60*F60),2)</f>
        <v>0</v>
      </c>
      <c r="O60" s="57">
        <f>M60/I60</f>
        <v>0</v>
      </c>
      <c r="P60" s="59">
        <f t="shared" si="23"/>
        <v>310</v>
      </c>
      <c r="Q60" s="60">
        <f t="shared" si="23"/>
        <v>9507.7000000000007</v>
      </c>
      <c r="R60" s="61">
        <f t="shared" si="23"/>
        <v>1</v>
      </c>
      <c r="S60" s="62"/>
      <c r="T60" s="63"/>
      <c r="U60" s="64"/>
    </row>
    <row r="61" spans="1:22" s="28" customFormat="1" ht="25.5" x14ac:dyDescent="0.25">
      <c r="A61" s="23" t="s">
        <v>137</v>
      </c>
      <c r="B61" s="24" t="s">
        <v>138</v>
      </c>
      <c r="C61" s="25" t="s">
        <v>53</v>
      </c>
      <c r="D61" s="26">
        <v>310</v>
      </c>
      <c r="E61" s="27">
        <v>434.9</v>
      </c>
      <c r="F61" s="27">
        <v>470.56</v>
      </c>
      <c r="G61" s="27"/>
      <c r="H61" s="27"/>
      <c r="I61" s="27">
        <f>D61+G61-H61</f>
        <v>310</v>
      </c>
      <c r="J61" s="55">
        <v>310</v>
      </c>
      <c r="K61" s="56">
        <f>J61*F61</f>
        <v>145873.60000000001</v>
      </c>
      <c r="L61" s="57">
        <f>J61/I61</f>
        <v>1</v>
      </c>
      <c r="M61" s="77"/>
      <c r="N61" s="58">
        <f>TRUNC((M61*F61),2)</f>
        <v>0</v>
      </c>
      <c r="O61" s="57">
        <f>M61/I61</f>
        <v>0</v>
      </c>
      <c r="P61" s="59">
        <f t="shared" si="23"/>
        <v>310</v>
      </c>
      <c r="Q61" s="60">
        <f t="shared" si="23"/>
        <v>145873.60000000001</v>
      </c>
      <c r="R61" s="61">
        <f t="shared" si="23"/>
        <v>1</v>
      </c>
      <c r="S61" s="62"/>
      <c r="T61" s="63"/>
      <c r="U61" s="64"/>
    </row>
    <row r="62" spans="1:22" s="28" customFormat="1" ht="15.75" x14ac:dyDescent="0.25">
      <c r="A62" s="43" t="s">
        <v>139</v>
      </c>
      <c r="B62" s="44" t="s">
        <v>114</v>
      </c>
      <c r="C62" s="45"/>
      <c r="D62" s="46"/>
      <c r="E62" s="47"/>
      <c r="F62" s="47"/>
      <c r="G62" s="47"/>
      <c r="H62" s="47"/>
      <c r="I62" s="47"/>
      <c r="J62" s="48"/>
      <c r="K62" s="49"/>
      <c r="L62" s="50"/>
      <c r="M62" s="51"/>
      <c r="N62" s="49"/>
      <c r="O62" s="50"/>
      <c r="P62" s="52"/>
      <c r="Q62" s="49"/>
      <c r="R62" s="67"/>
      <c r="S62" s="62"/>
      <c r="T62" s="63"/>
      <c r="U62" s="64"/>
    </row>
    <row r="63" spans="1:22" s="28" customFormat="1" ht="25.5" x14ac:dyDescent="0.25">
      <c r="A63" s="23" t="s">
        <v>140</v>
      </c>
      <c r="B63" s="24" t="s">
        <v>141</v>
      </c>
      <c r="C63" s="25" t="s">
        <v>85</v>
      </c>
      <c r="D63" s="26">
        <v>337.49</v>
      </c>
      <c r="E63" s="27">
        <v>35.64</v>
      </c>
      <c r="F63" s="27">
        <v>38.56</v>
      </c>
      <c r="G63" s="27"/>
      <c r="H63" s="27"/>
      <c r="I63" s="27">
        <f t="shared" ref="I63:I69" si="24">D63+G63-H63</f>
        <v>337.49</v>
      </c>
      <c r="J63" s="55">
        <v>337.48988589211598</v>
      </c>
      <c r="K63" s="56">
        <f t="shared" ref="K63:K69" si="25">J63*F63</f>
        <v>13013.609999999993</v>
      </c>
      <c r="L63" s="57">
        <f t="shared" ref="L63:L69" si="26">J63/I63</f>
        <v>0.99999966189254785</v>
      </c>
      <c r="M63" s="77"/>
      <c r="N63" s="58">
        <f>TRUNC((M63*F63),2)</f>
        <v>0</v>
      </c>
      <c r="O63" s="57">
        <f t="shared" ref="O63:O69" si="27">M63/I63</f>
        <v>0</v>
      </c>
      <c r="P63" s="59">
        <f t="shared" ref="P63:R69" si="28">J63+M63</f>
        <v>337.48988589211598</v>
      </c>
      <c r="Q63" s="60">
        <f t="shared" si="28"/>
        <v>13013.609999999993</v>
      </c>
      <c r="R63" s="61">
        <f t="shared" si="28"/>
        <v>0.99999966189254785</v>
      </c>
      <c r="S63" s="62"/>
      <c r="T63" s="63"/>
    </row>
    <row r="64" spans="1:22" s="28" customFormat="1" ht="38.25" x14ac:dyDescent="0.25">
      <c r="A64" s="23" t="s">
        <v>142</v>
      </c>
      <c r="B64" s="24" t="s">
        <v>143</v>
      </c>
      <c r="C64" s="25" t="s">
        <v>50</v>
      </c>
      <c r="D64" s="26">
        <v>471.66</v>
      </c>
      <c r="E64" s="27">
        <v>107.95</v>
      </c>
      <c r="F64" s="27">
        <v>116.79</v>
      </c>
      <c r="G64" s="27"/>
      <c r="H64" s="27"/>
      <c r="I64" s="27">
        <f t="shared" si="24"/>
        <v>471.66</v>
      </c>
      <c r="J64" s="55">
        <v>471.65998801267199</v>
      </c>
      <c r="K64" s="56">
        <f t="shared" si="25"/>
        <v>55085.169999999962</v>
      </c>
      <c r="L64" s="57">
        <f t="shared" si="26"/>
        <v>0.99999997458481105</v>
      </c>
      <c r="M64" s="77"/>
      <c r="N64" s="58">
        <f>TRUNC((M64*F64),2)</f>
        <v>0</v>
      </c>
      <c r="O64" s="57">
        <f t="shared" si="27"/>
        <v>0</v>
      </c>
      <c r="P64" s="59">
        <f t="shared" si="28"/>
        <v>471.65998801267199</v>
      </c>
      <c r="Q64" s="60">
        <f t="shared" si="28"/>
        <v>55085.169999999962</v>
      </c>
      <c r="R64" s="61">
        <f t="shared" si="28"/>
        <v>0.99999997458481105</v>
      </c>
      <c r="S64" s="62"/>
      <c r="T64" s="63"/>
    </row>
    <row r="65" spans="1:21" s="28" customFormat="1" ht="38.25" x14ac:dyDescent="0.25">
      <c r="A65" s="23" t="s">
        <v>144</v>
      </c>
      <c r="B65" s="24" t="s">
        <v>145</v>
      </c>
      <c r="C65" s="25" t="s">
        <v>50</v>
      </c>
      <c r="D65" s="26">
        <v>267.32</v>
      </c>
      <c r="E65" s="27">
        <v>107.95</v>
      </c>
      <c r="F65" s="27">
        <v>116.79</v>
      </c>
      <c r="G65" s="27"/>
      <c r="H65" s="27"/>
      <c r="I65" s="27">
        <f t="shared" si="24"/>
        <v>267.32</v>
      </c>
      <c r="J65" s="55">
        <v>267.319976025345</v>
      </c>
      <c r="K65" s="56">
        <f t="shared" si="25"/>
        <v>31220.300000000043</v>
      </c>
      <c r="L65" s="57">
        <f t="shared" si="26"/>
        <v>0.99999991031477253</v>
      </c>
      <c r="M65" s="77"/>
      <c r="N65" s="58">
        <f>TRUNC((M65*F65),2)</f>
        <v>0</v>
      </c>
      <c r="O65" s="57">
        <f t="shared" si="27"/>
        <v>0</v>
      </c>
      <c r="P65" s="59">
        <f t="shared" si="28"/>
        <v>267.319976025345</v>
      </c>
      <c r="Q65" s="60">
        <f t="shared" si="28"/>
        <v>31220.300000000043</v>
      </c>
      <c r="R65" s="61">
        <f t="shared" si="28"/>
        <v>0.99999991031477253</v>
      </c>
      <c r="S65" s="62"/>
      <c r="T65" s="63"/>
    </row>
    <row r="66" spans="1:21" s="28" customFormat="1" ht="38.25" x14ac:dyDescent="0.25">
      <c r="A66" s="23" t="s">
        <v>146</v>
      </c>
      <c r="B66" s="24" t="s">
        <v>147</v>
      </c>
      <c r="C66" s="25" t="s">
        <v>50</v>
      </c>
      <c r="D66" s="26">
        <v>256.61</v>
      </c>
      <c r="E66" s="27">
        <v>107.95</v>
      </c>
      <c r="F66" s="27">
        <v>116.79</v>
      </c>
      <c r="G66" s="27"/>
      <c r="H66" s="27"/>
      <c r="I66" s="27">
        <f t="shared" si="24"/>
        <v>256.61</v>
      </c>
      <c r="J66" s="55">
        <v>256.60998373148402</v>
      </c>
      <c r="K66" s="56">
        <f t="shared" si="25"/>
        <v>29969.480000000021</v>
      </c>
      <c r="L66" s="57">
        <f t="shared" si="26"/>
        <v>0.99999993660217457</v>
      </c>
      <c r="M66" s="77"/>
      <c r="N66" s="58">
        <f>TRUNC((M66*F66),2)</f>
        <v>0</v>
      </c>
      <c r="O66" s="57">
        <f t="shared" si="27"/>
        <v>0</v>
      </c>
      <c r="P66" s="59">
        <f t="shared" si="28"/>
        <v>256.60998373148402</v>
      </c>
      <c r="Q66" s="60">
        <f t="shared" si="28"/>
        <v>29969.480000000021</v>
      </c>
      <c r="R66" s="61">
        <f t="shared" si="28"/>
        <v>0.99999993660217457</v>
      </c>
      <c r="S66" s="62"/>
      <c r="T66" s="63"/>
    </row>
    <row r="67" spans="1:21" s="28" customFormat="1" ht="38.25" x14ac:dyDescent="0.25">
      <c r="A67" s="23" t="s">
        <v>148</v>
      </c>
      <c r="B67" s="24" t="s">
        <v>149</v>
      </c>
      <c r="C67" s="25" t="s">
        <v>50</v>
      </c>
      <c r="D67" s="26">
        <v>46.05</v>
      </c>
      <c r="E67" s="27">
        <v>107.95</v>
      </c>
      <c r="F67" s="27">
        <v>116.7897937</v>
      </c>
      <c r="G67" s="27"/>
      <c r="H67" s="27"/>
      <c r="I67" s="27">
        <f t="shared" si="24"/>
        <v>46.05</v>
      </c>
      <c r="J67" s="55">
        <v>46.049974313808598</v>
      </c>
      <c r="K67" s="56">
        <f t="shared" si="25"/>
        <v>5378.1670000000049</v>
      </c>
      <c r="L67" s="57">
        <f t="shared" si="26"/>
        <v>0.99999944221082737</v>
      </c>
      <c r="M67" s="77"/>
      <c r="N67" s="58">
        <f>TRUNC((M67*F67),3)</f>
        <v>0</v>
      </c>
      <c r="O67" s="57">
        <f t="shared" si="27"/>
        <v>0</v>
      </c>
      <c r="P67" s="59">
        <f t="shared" si="28"/>
        <v>46.049974313808598</v>
      </c>
      <c r="Q67" s="60">
        <f t="shared" si="28"/>
        <v>5378.1670000000049</v>
      </c>
      <c r="R67" s="61">
        <f t="shared" si="28"/>
        <v>0.99999944221082737</v>
      </c>
      <c r="S67" s="62"/>
      <c r="T67" s="63"/>
    </row>
    <row r="68" spans="1:21" s="28" customFormat="1" ht="25.5" x14ac:dyDescent="0.25">
      <c r="A68" s="23" t="s">
        <v>150</v>
      </c>
      <c r="B68" s="24" t="s">
        <v>151</v>
      </c>
      <c r="C68" s="25" t="s">
        <v>152</v>
      </c>
      <c r="D68" s="26">
        <v>28534.53</v>
      </c>
      <c r="E68" s="27">
        <v>20.94</v>
      </c>
      <c r="F68" s="27">
        <v>21.479998439999999</v>
      </c>
      <c r="G68" s="27"/>
      <c r="H68" s="27"/>
      <c r="I68" s="27">
        <f t="shared" si="24"/>
        <v>28534.53</v>
      </c>
      <c r="J68" s="55">
        <v>28534.53</v>
      </c>
      <c r="K68" s="56">
        <f t="shared" si="25"/>
        <v>612921.65988613316</v>
      </c>
      <c r="L68" s="57">
        <f t="shared" si="26"/>
        <v>1</v>
      </c>
      <c r="M68" s="77"/>
      <c r="N68" s="58">
        <f>M68*F68</f>
        <v>0</v>
      </c>
      <c r="O68" s="57">
        <f t="shared" si="27"/>
        <v>0</v>
      </c>
      <c r="P68" s="59">
        <f t="shared" si="28"/>
        <v>28534.53</v>
      </c>
      <c r="Q68" s="60">
        <f t="shared" si="28"/>
        <v>612921.65988613316</v>
      </c>
      <c r="R68" s="61">
        <f t="shared" si="28"/>
        <v>1</v>
      </c>
      <c r="S68" s="62"/>
      <c r="T68" s="63"/>
      <c r="U68" s="64"/>
    </row>
    <row r="69" spans="1:21" s="28" customFormat="1" ht="38.25" x14ac:dyDescent="0.25">
      <c r="A69" s="23" t="s">
        <v>153</v>
      </c>
      <c r="B69" s="24" t="s">
        <v>154</v>
      </c>
      <c r="C69" s="25" t="s">
        <v>85</v>
      </c>
      <c r="D69" s="26">
        <v>459.33</v>
      </c>
      <c r="E69" s="27">
        <v>622.86</v>
      </c>
      <c r="F69" s="27">
        <v>673.92998499999999</v>
      </c>
      <c r="G69" s="27"/>
      <c r="H69" s="27"/>
      <c r="I69" s="27">
        <f t="shared" si="24"/>
        <v>459.33</v>
      </c>
      <c r="J69" s="55">
        <v>459.32989611673099</v>
      </c>
      <c r="K69" s="56">
        <f t="shared" si="25"/>
        <v>309556.19000000006</v>
      </c>
      <c r="L69" s="57">
        <f t="shared" si="26"/>
        <v>0.9999997738373958</v>
      </c>
      <c r="M69" s="77"/>
      <c r="N69" s="58">
        <f>TRUNC((M69*F69),2)</f>
        <v>0</v>
      </c>
      <c r="O69" s="57">
        <f t="shared" si="27"/>
        <v>0</v>
      </c>
      <c r="P69" s="59">
        <f t="shared" si="28"/>
        <v>459.32989611673099</v>
      </c>
      <c r="Q69" s="60">
        <f t="shared" si="28"/>
        <v>309556.19000000006</v>
      </c>
      <c r="R69" s="61">
        <f t="shared" si="28"/>
        <v>0.9999997738373958</v>
      </c>
      <c r="S69" s="62"/>
      <c r="T69" s="63"/>
    </row>
    <row r="70" spans="1:21" s="28" customFormat="1" ht="15.75" x14ac:dyDescent="0.25">
      <c r="A70" s="43" t="s">
        <v>155</v>
      </c>
      <c r="B70" s="44" t="s">
        <v>156</v>
      </c>
      <c r="C70" s="45"/>
      <c r="D70" s="46"/>
      <c r="E70" s="47"/>
      <c r="F70" s="47"/>
      <c r="G70" s="47"/>
      <c r="H70" s="47"/>
      <c r="I70" s="47"/>
      <c r="J70" s="48"/>
      <c r="K70" s="49"/>
      <c r="L70" s="50"/>
      <c r="M70" s="51"/>
      <c r="N70" s="49"/>
      <c r="O70" s="50"/>
      <c r="P70" s="52"/>
      <c r="Q70" s="49"/>
      <c r="R70" s="67"/>
      <c r="S70" s="62"/>
      <c r="T70" s="63"/>
      <c r="U70" s="64"/>
    </row>
    <row r="71" spans="1:21" s="28" customFormat="1" ht="25.5" x14ac:dyDescent="0.25">
      <c r="A71" s="23" t="s">
        <v>157</v>
      </c>
      <c r="B71" s="24" t="s">
        <v>158</v>
      </c>
      <c r="C71" s="25" t="s">
        <v>85</v>
      </c>
      <c r="D71" s="26">
        <v>1928.55</v>
      </c>
      <c r="E71" s="27">
        <v>4.03</v>
      </c>
      <c r="F71" s="27">
        <v>4.7199968889999999</v>
      </c>
      <c r="G71" s="27"/>
      <c r="H71" s="27"/>
      <c r="I71" s="27">
        <f t="shared" ref="I71:I77" si="29">D71+G71-H71</f>
        <v>1928.55</v>
      </c>
      <c r="J71" s="55">
        <v>1928.54788129501</v>
      </c>
      <c r="K71" s="56">
        <f t="shared" ref="K71:K77" si="30">J71*F71</f>
        <v>9102.7399999999889</v>
      </c>
      <c r="L71" s="57">
        <f>J71/I71</f>
        <v>0.99999890140002079</v>
      </c>
      <c r="M71" s="77"/>
      <c r="N71" s="58">
        <f>TRUNC((M71*F71),2)</f>
        <v>0</v>
      </c>
      <c r="O71" s="57">
        <f>M71/I71</f>
        <v>0</v>
      </c>
      <c r="P71" s="59">
        <f t="shared" ref="P71:R75" si="31">J71+M71</f>
        <v>1928.54788129501</v>
      </c>
      <c r="Q71" s="60">
        <f t="shared" si="31"/>
        <v>9102.7399999999889</v>
      </c>
      <c r="R71" s="61">
        <f t="shared" si="31"/>
        <v>0.99999890140002079</v>
      </c>
      <c r="S71" s="62"/>
      <c r="T71" s="63"/>
      <c r="U71" s="62"/>
    </row>
    <row r="72" spans="1:21" s="28" customFormat="1" ht="51" x14ac:dyDescent="0.25">
      <c r="A72" s="23" t="s">
        <v>159</v>
      </c>
      <c r="B72" s="24" t="s">
        <v>160</v>
      </c>
      <c r="C72" s="25" t="s">
        <v>88</v>
      </c>
      <c r="D72" s="26">
        <v>2699.97</v>
      </c>
      <c r="E72" s="27">
        <v>3.44</v>
      </c>
      <c r="F72" s="27">
        <v>4.0299966300000003</v>
      </c>
      <c r="G72" s="27"/>
      <c r="H72" s="27"/>
      <c r="I72" s="27">
        <f t="shared" si="29"/>
        <v>2699.97</v>
      </c>
      <c r="J72" s="55">
        <v>2699.9675183351201</v>
      </c>
      <c r="K72" s="56">
        <f t="shared" si="30"/>
        <v>10880.859999999999</v>
      </c>
      <c r="L72" s="57">
        <f>J72/I72</f>
        <v>0.99999908085464662</v>
      </c>
      <c r="M72" s="77"/>
      <c r="N72" s="58">
        <f>TRUNC((M72*F72),2)</f>
        <v>0</v>
      </c>
      <c r="O72" s="57">
        <f>M72/I72</f>
        <v>0</v>
      </c>
      <c r="P72" s="59">
        <f t="shared" si="31"/>
        <v>2699.9675183351201</v>
      </c>
      <c r="Q72" s="60">
        <f t="shared" si="31"/>
        <v>10880.859999999999</v>
      </c>
      <c r="R72" s="61">
        <f t="shared" si="31"/>
        <v>0.99999908085464662</v>
      </c>
      <c r="S72" s="62"/>
      <c r="T72" s="63"/>
      <c r="U72" s="62"/>
    </row>
    <row r="73" spans="1:21" s="28" customFormat="1" ht="25.5" x14ac:dyDescent="0.25">
      <c r="A73" s="23" t="s">
        <v>161</v>
      </c>
      <c r="B73" s="24" t="s">
        <v>113</v>
      </c>
      <c r="C73" s="25" t="s">
        <v>85</v>
      </c>
      <c r="D73" s="26">
        <v>1928.55</v>
      </c>
      <c r="E73" s="27">
        <v>7.69</v>
      </c>
      <c r="F73" s="27">
        <v>9.0299966299999994</v>
      </c>
      <c r="G73" s="27"/>
      <c r="H73" s="27"/>
      <c r="I73" s="27">
        <f t="shared" si="29"/>
        <v>1928.55</v>
      </c>
      <c r="J73" s="55">
        <v>1928.5499999128999</v>
      </c>
      <c r="K73" s="56">
        <f t="shared" si="30"/>
        <v>17414.799999999985</v>
      </c>
      <c r="L73" s="57">
        <f>J73/I73</f>
        <v>0.99999999995483657</v>
      </c>
      <c r="M73" s="77"/>
      <c r="N73" s="58">
        <f>TRUNC((M73*F73),2)</f>
        <v>0</v>
      </c>
      <c r="O73" s="57">
        <f>M73/I73</f>
        <v>0</v>
      </c>
      <c r="P73" s="59">
        <f t="shared" si="31"/>
        <v>1928.5499999128999</v>
      </c>
      <c r="Q73" s="60">
        <f t="shared" si="31"/>
        <v>17414.799999999985</v>
      </c>
      <c r="R73" s="61">
        <f t="shared" si="31"/>
        <v>0.99999999995483657</v>
      </c>
      <c r="S73" s="62"/>
      <c r="T73" s="63"/>
      <c r="U73" s="62"/>
    </row>
    <row r="74" spans="1:21" s="28" customFormat="1" ht="25.5" x14ac:dyDescent="0.25">
      <c r="A74" s="23" t="s">
        <v>162</v>
      </c>
      <c r="B74" s="24" t="s">
        <v>163</v>
      </c>
      <c r="C74" s="25" t="s">
        <v>85</v>
      </c>
      <c r="D74" s="26">
        <v>155.19999999999999</v>
      </c>
      <c r="E74" s="27">
        <v>204.12</v>
      </c>
      <c r="F74" s="27">
        <v>239.62996129999999</v>
      </c>
      <c r="G74" s="27"/>
      <c r="H74" s="27"/>
      <c r="I74" s="27">
        <f t="shared" si="29"/>
        <v>155.19999999999999</v>
      </c>
      <c r="J74" s="55">
        <v>79.999996227516803</v>
      </c>
      <c r="K74" s="56">
        <f t="shared" si="30"/>
        <v>19170.395999999997</v>
      </c>
      <c r="L74" s="57">
        <f>J74/I74</f>
        <v>0.51546389321853614</v>
      </c>
      <c r="M74" s="77">
        <v>75.2</v>
      </c>
      <c r="N74" s="58">
        <f>TRUNC((M74*F74),3)</f>
        <v>18020.172999999999</v>
      </c>
      <c r="O74" s="57">
        <f>M74/I74</f>
        <v>0.48453608247422686</v>
      </c>
      <c r="P74" s="59">
        <f t="shared" si="31"/>
        <v>155.19999622751681</v>
      </c>
      <c r="Q74" s="60">
        <f t="shared" si="31"/>
        <v>37190.568999999996</v>
      </c>
      <c r="R74" s="61">
        <f t="shared" si="31"/>
        <v>0.999999975692763</v>
      </c>
      <c r="S74" s="62"/>
      <c r="T74" s="63"/>
    </row>
    <row r="75" spans="1:21" s="28" customFormat="1" ht="25.5" x14ac:dyDescent="0.25">
      <c r="A75" s="23" t="s">
        <v>164</v>
      </c>
      <c r="B75" s="24" t="s">
        <v>165</v>
      </c>
      <c r="C75" s="25" t="s">
        <v>85</v>
      </c>
      <c r="D75" s="26">
        <v>73.2</v>
      </c>
      <c r="E75" s="27">
        <v>115.9</v>
      </c>
      <c r="F75" s="27">
        <v>136.06</v>
      </c>
      <c r="G75" s="27"/>
      <c r="H75" s="27"/>
      <c r="I75" s="27">
        <f t="shared" si="29"/>
        <v>73.2</v>
      </c>
      <c r="J75" s="55">
        <v>73.199985300602705</v>
      </c>
      <c r="K75" s="56">
        <f t="shared" si="30"/>
        <v>9959.5900000000038</v>
      </c>
      <c r="L75" s="57">
        <f>J75/I75</f>
        <v>0.99999979918856152</v>
      </c>
      <c r="M75" s="77"/>
      <c r="N75" s="58">
        <f>TRUNC((M75*F75),2)</f>
        <v>0</v>
      </c>
      <c r="O75" s="57">
        <f>M75/I75</f>
        <v>0</v>
      </c>
      <c r="P75" s="59">
        <f t="shared" si="31"/>
        <v>73.199985300602705</v>
      </c>
      <c r="Q75" s="60">
        <f t="shared" si="31"/>
        <v>9959.5900000000038</v>
      </c>
      <c r="R75" s="61">
        <f t="shared" si="31"/>
        <v>0.99999979918856152</v>
      </c>
      <c r="S75" s="62"/>
      <c r="T75" s="63"/>
    </row>
    <row r="76" spans="1:21" s="28" customFormat="1" ht="25.5" x14ac:dyDescent="0.25">
      <c r="A76" s="23" t="s">
        <v>166</v>
      </c>
      <c r="B76" s="24" t="s">
        <v>167</v>
      </c>
      <c r="C76" s="25" t="s">
        <v>50</v>
      </c>
      <c r="D76" s="26">
        <v>0</v>
      </c>
      <c r="E76" s="27">
        <v>27.38</v>
      </c>
      <c r="F76" s="27">
        <v>30.46</v>
      </c>
      <c r="G76" s="27"/>
      <c r="H76" s="27"/>
      <c r="I76" s="27">
        <f t="shared" si="29"/>
        <v>0</v>
      </c>
      <c r="J76" s="55"/>
      <c r="K76" s="56">
        <f t="shared" si="30"/>
        <v>0</v>
      </c>
      <c r="L76" s="57"/>
      <c r="M76" s="77"/>
      <c r="N76" s="58">
        <f>M76*F76</f>
        <v>0</v>
      </c>
      <c r="O76" s="57"/>
      <c r="P76" s="59"/>
      <c r="Q76" s="60">
        <f>K76+N76</f>
        <v>0</v>
      </c>
      <c r="R76" s="61"/>
      <c r="S76" s="62"/>
      <c r="T76" s="63"/>
      <c r="U76" s="64"/>
    </row>
    <row r="77" spans="1:21" s="28" customFormat="1" ht="25.5" x14ac:dyDescent="0.25">
      <c r="A77" s="23" t="s">
        <v>168</v>
      </c>
      <c r="B77" s="24" t="s">
        <v>169</v>
      </c>
      <c r="C77" s="25" t="s">
        <v>50</v>
      </c>
      <c r="D77" s="26">
        <v>280.8</v>
      </c>
      <c r="E77" s="27">
        <v>20.05</v>
      </c>
      <c r="F77" s="27">
        <v>22.30997151</v>
      </c>
      <c r="G77" s="27"/>
      <c r="H77" s="27"/>
      <c r="I77" s="27">
        <f t="shared" si="29"/>
        <v>280.8</v>
      </c>
      <c r="J77" s="55">
        <v>0</v>
      </c>
      <c r="K77" s="56">
        <f t="shared" si="30"/>
        <v>0</v>
      </c>
      <c r="L77" s="57">
        <f>J77/I77</f>
        <v>0</v>
      </c>
      <c r="M77" s="77">
        <v>200</v>
      </c>
      <c r="N77" s="58">
        <f>TRUNC((M77*F77),2)</f>
        <v>4461.99</v>
      </c>
      <c r="O77" s="57">
        <f>M77/I77</f>
        <v>0.71225071225071224</v>
      </c>
      <c r="P77" s="59">
        <f>J77+M77</f>
        <v>200</v>
      </c>
      <c r="Q77" s="60">
        <f>K77+N77</f>
        <v>4461.99</v>
      </c>
      <c r="R77" s="61">
        <f>L77+O77</f>
        <v>0.71225071225071224</v>
      </c>
      <c r="S77" s="62"/>
      <c r="T77" s="63"/>
      <c r="U77" s="64"/>
    </row>
    <row r="78" spans="1:21" s="28" customFormat="1" ht="15" x14ac:dyDescent="0.25">
      <c r="A78" s="35">
        <v>5</v>
      </c>
      <c r="B78" s="36" t="s">
        <v>170</v>
      </c>
      <c r="C78" s="37"/>
      <c r="D78" s="38"/>
      <c r="E78" s="39"/>
      <c r="F78" s="39"/>
      <c r="G78" s="39"/>
      <c r="H78" s="39"/>
      <c r="I78" s="39"/>
      <c r="J78" s="40"/>
      <c r="K78" s="41"/>
      <c r="L78" s="42"/>
      <c r="M78" s="38"/>
      <c r="N78" s="41"/>
      <c r="O78" s="42"/>
      <c r="P78" s="41"/>
      <c r="Q78" s="41"/>
      <c r="R78" s="42"/>
      <c r="S78" s="62"/>
      <c r="T78" s="63"/>
      <c r="U78" s="64"/>
    </row>
    <row r="79" spans="1:21" s="28" customFormat="1" ht="51" x14ac:dyDescent="0.25">
      <c r="A79" s="43" t="s">
        <v>171</v>
      </c>
      <c r="B79" s="69" t="s">
        <v>172</v>
      </c>
      <c r="C79" s="45"/>
      <c r="D79" s="46"/>
      <c r="E79" s="47"/>
      <c r="F79" s="47"/>
      <c r="G79" s="47"/>
      <c r="H79" s="47"/>
      <c r="I79" s="47"/>
      <c r="J79" s="48"/>
      <c r="K79" s="49"/>
      <c r="L79" s="50"/>
      <c r="M79" s="51"/>
      <c r="N79" s="49"/>
      <c r="O79" s="50"/>
      <c r="P79" s="52"/>
      <c r="Q79" s="52"/>
      <c r="R79" s="67"/>
      <c r="S79" s="62"/>
      <c r="T79" s="63"/>
      <c r="U79" s="64"/>
    </row>
    <row r="80" spans="1:21" s="28" customFormat="1" ht="25.5" x14ac:dyDescent="0.25">
      <c r="A80" s="23" t="s">
        <v>173</v>
      </c>
      <c r="B80" s="24" t="s">
        <v>174</v>
      </c>
      <c r="C80" s="25" t="s">
        <v>175</v>
      </c>
      <c r="D80" s="26">
        <v>1</v>
      </c>
      <c r="E80" s="27">
        <v>587163</v>
      </c>
      <c r="F80" s="27">
        <v>587163</v>
      </c>
      <c r="G80" s="27"/>
      <c r="H80" s="27"/>
      <c r="I80" s="27">
        <f>D80+G80-H80</f>
        <v>1</v>
      </c>
      <c r="J80" s="55">
        <v>1</v>
      </c>
      <c r="K80" s="56">
        <f>J80*F80</f>
        <v>587163</v>
      </c>
      <c r="L80" s="57">
        <f>J80/I80</f>
        <v>1</v>
      </c>
      <c r="M80" s="77"/>
      <c r="N80" s="58">
        <f>TRUNC((M80*F80),2)</f>
        <v>0</v>
      </c>
      <c r="O80" s="57">
        <f>M80/I80</f>
        <v>0</v>
      </c>
      <c r="P80" s="59">
        <f>J80+M80</f>
        <v>1</v>
      </c>
      <c r="Q80" s="60">
        <f>K80+N80</f>
        <v>587163</v>
      </c>
      <c r="R80" s="61">
        <f>L80+O80</f>
        <v>1</v>
      </c>
      <c r="S80" s="62"/>
      <c r="T80" s="63"/>
      <c r="U80" s="64"/>
    </row>
    <row r="81" spans="1:22" s="28" customFormat="1" ht="15.75" x14ac:dyDescent="0.25">
      <c r="A81" s="43" t="s">
        <v>176</v>
      </c>
      <c r="B81" s="69" t="s">
        <v>177</v>
      </c>
      <c r="C81" s="45"/>
      <c r="D81" s="46"/>
      <c r="E81" s="47"/>
      <c r="F81" s="47"/>
      <c r="G81" s="47"/>
      <c r="H81" s="47"/>
      <c r="I81" s="47"/>
      <c r="J81" s="48"/>
      <c r="K81" s="49"/>
      <c r="L81" s="50"/>
      <c r="M81" s="51"/>
      <c r="N81" s="49"/>
      <c r="O81" s="50"/>
      <c r="P81" s="52"/>
      <c r="Q81" s="52"/>
      <c r="R81" s="67"/>
      <c r="S81" s="62"/>
      <c r="T81" s="63"/>
      <c r="U81" s="64"/>
    </row>
    <row r="82" spans="1:22" s="28" customFormat="1" ht="15" x14ac:dyDescent="0.25">
      <c r="A82" s="23" t="s">
        <v>178</v>
      </c>
      <c r="B82" s="24" t="s">
        <v>179</v>
      </c>
      <c r="C82" s="25" t="s">
        <v>180</v>
      </c>
      <c r="D82" s="26">
        <v>1</v>
      </c>
      <c r="E82" s="27">
        <v>108625</v>
      </c>
      <c r="F82" s="27">
        <v>108625</v>
      </c>
      <c r="G82" s="27"/>
      <c r="H82" s="27"/>
      <c r="I82" s="27">
        <f>D82+G82-H82</f>
        <v>1</v>
      </c>
      <c r="J82" s="55">
        <v>1</v>
      </c>
      <c r="K82" s="56">
        <f>J82*F82</f>
        <v>108625</v>
      </c>
      <c r="L82" s="57">
        <f>J82/I82</f>
        <v>1</v>
      </c>
      <c r="M82" s="77"/>
      <c r="N82" s="58">
        <f>TRUNC((M82*F82),2)</f>
        <v>0</v>
      </c>
      <c r="O82" s="57">
        <f>M82/I82</f>
        <v>0</v>
      </c>
      <c r="P82" s="59">
        <f>J82+M82</f>
        <v>1</v>
      </c>
      <c r="Q82" s="60">
        <f>K82+N82</f>
        <v>108625</v>
      </c>
      <c r="R82" s="61">
        <f>L82+O82</f>
        <v>1</v>
      </c>
      <c r="S82" s="62"/>
      <c r="T82" s="63"/>
      <c r="U82" s="64"/>
    </row>
    <row r="83" spans="1:22" s="28" customFormat="1" ht="15" x14ac:dyDescent="0.25">
      <c r="A83" s="35">
        <v>6</v>
      </c>
      <c r="B83" s="36" t="s">
        <v>181</v>
      </c>
      <c r="C83" s="37"/>
      <c r="D83" s="38"/>
      <c r="E83" s="39"/>
      <c r="F83" s="39"/>
      <c r="G83" s="39"/>
      <c r="H83" s="39"/>
      <c r="I83" s="39"/>
      <c r="J83" s="40"/>
      <c r="K83" s="41"/>
      <c r="L83" s="42"/>
      <c r="M83" s="38"/>
      <c r="N83" s="41"/>
      <c r="O83" s="42"/>
      <c r="P83" s="41"/>
      <c r="Q83" s="41"/>
      <c r="R83" s="42"/>
      <c r="S83" s="62"/>
      <c r="T83" s="63"/>
      <c r="U83" s="64"/>
    </row>
    <row r="84" spans="1:22" s="28" customFormat="1" ht="15" x14ac:dyDescent="0.25">
      <c r="A84" s="23" t="s">
        <v>182</v>
      </c>
      <c r="B84" s="24" t="s">
        <v>183</v>
      </c>
      <c r="C84" s="25" t="s">
        <v>184</v>
      </c>
      <c r="D84" s="26">
        <v>20</v>
      </c>
      <c r="E84" s="27">
        <v>158.85</v>
      </c>
      <c r="F84" s="27">
        <v>179.97</v>
      </c>
      <c r="G84" s="27"/>
      <c r="H84" s="27"/>
      <c r="I84" s="27">
        <f>D84+G84-H84</f>
        <v>20</v>
      </c>
      <c r="J84" s="55">
        <v>20</v>
      </c>
      <c r="K84" s="56">
        <f>J84*F84</f>
        <v>3599.4</v>
      </c>
      <c r="L84" s="57">
        <f>J84/I84</f>
        <v>1</v>
      </c>
      <c r="M84" s="77"/>
      <c r="N84" s="58">
        <f>TRUNC((M84*F84),2)</f>
        <v>0</v>
      </c>
      <c r="O84" s="57">
        <f>M84/I84</f>
        <v>0</v>
      </c>
      <c r="P84" s="59">
        <f t="shared" ref="P84:R86" si="32">J84+M84</f>
        <v>20</v>
      </c>
      <c r="Q84" s="60">
        <f t="shared" si="32"/>
        <v>3599.4</v>
      </c>
      <c r="R84" s="61">
        <f t="shared" si="32"/>
        <v>1</v>
      </c>
      <c r="S84" s="62"/>
      <c r="T84" s="63"/>
      <c r="U84" s="64"/>
    </row>
    <row r="85" spans="1:22" s="28" customFormat="1" ht="15" x14ac:dyDescent="0.25">
      <c r="A85" s="23" t="s">
        <v>185</v>
      </c>
      <c r="B85" s="24" t="s">
        <v>186</v>
      </c>
      <c r="C85" s="25" t="s">
        <v>184</v>
      </c>
      <c r="D85" s="26">
        <v>20</v>
      </c>
      <c r="E85" s="27">
        <v>49.18</v>
      </c>
      <c r="F85" s="27">
        <v>55.71</v>
      </c>
      <c r="G85" s="27"/>
      <c r="H85" s="27"/>
      <c r="I85" s="27">
        <f>D85+G85-H85</f>
        <v>20</v>
      </c>
      <c r="J85" s="55">
        <v>20</v>
      </c>
      <c r="K85" s="56">
        <f>J85*F85</f>
        <v>1114.2</v>
      </c>
      <c r="L85" s="57">
        <f>J85/I85</f>
        <v>1</v>
      </c>
      <c r="M85" s="77"/>
      <c r="N85" s="58">
        <f>TRUNC((M85*F85),2)</f>
        <v>0</v>
      </c>
      <c r="O85" s="57">
        <f>M85/I85</f>
        <v>0</v>
      </c>
      <c r="P85" s="59">
        <f t="shared" si="32"/>
        <v>20</v>
      </c>
      <c r="Q85" s="60">
        <f t="shared" si="32"/>
        <v>1114.2</v>
      </c>
      <c r="R85" s="61">
        <f t="shared" si="32"/>
        <v>1</v>
      </c>
      <c r="S85" s="62"/>
      <c r="T85" s="63"/>
      <c r="U85" s="64"/>
    </row>
    <row r="86" spans="1:22" s="28" customFormat="1" ht="25.5" x14ac:dyDescent="0.25">
      <c r="A86" s="23" t="s">
        <v>187</v>
      </c>
      <c r="B86" s="24" t="s">
        <v>188</v>
      </c>
      <c r="C86" s="25" t="s">
        <v>59</v>
      </c>
      <c r="D86" s="26">
        <v>600</v>
      </c>
      <c r="E86" s="27">
        <v>26.09</v>
      </c>
      <c r="F86" s="27">
        <v>29.55</v>
      </c>
      <c r="G86" s="27"/>
      <c r="H86" s="27"/>
      <c r="I86" s="27">
        <f>D86+G86-H86</f>
        <v>600</v>
      </c>
      <c r="J86" s="55">
        <v>600</v>
      </c>
      <c r="K86" s="56">
        <f>J86*F86</f>
        <v>17730</v>
      </c>
      <c r="L86" s="57">
        <f>J86/I86</f>
        <v>1</v>
      </c>
      <c r="M86" s="77"/>
      <c r="N86" s="58">
        <f>TRUNC((M86*F86),2)</f>
        <v>0</v>
      </c>
      <c r="O86" s="57">
        <f>M86/I86</f>
        <v>0</v>
      </c>
      <c r="P86" s="59">
        <f t="shared" si="32"/>
        <v>600</v>
      </c>
      <c r="Q86" s="60">
        <f t="shared" si="32"/>
        <v>17730</v>
      </c>
      <c r="R86" s="61">
        <f t="shared" si="32"/>
        <v>1</v>
      </c>
      <c r="S86" s="62"/>
      <c r="T86" s="63"/>
      <c r="U86" s="64"/>
    </row>
    <row r="87" spans="1:22" s="28" customFormat="1" ht="15" x14ac:dyDescent="0.25">
      <c r="A87" s="35">
        <v>7</v>
      </c>
      <c r="B87" s="36" t="s">
        <v>189</v>
      </c>
      <c r="C87" s="37"/>
      <c r="D87" s="38"/>
      <c r="E87" s="39"/>
      <c r="F87" s="39"/>
      <c r="G87" s="39"/>
      <c r="H87" s="39"/>
      <c r="I87" s="39"/>
      <c r="J87" s="40"/>
      <c r="K87" s="41"/>
      <c r="L87" s="42"/>
      <c r="M87" s="38"/>
      <c r="N87" s="41"/>
      <c r="O87" s="42"/>
      <c r="P87" s="41"/>
      <c r="Q87" s="41"/>
      <c r="R87" s="42"/>
      <c r="S87" s="62"/>
      <c r="T87" s="63"/>
      <c r="U87" s="64"/>
    </row>
    <row r="88" spans="1:22" s="28" customFormat="1" ht="15.75" x14ac:dyDescent="0.25">
      <c r="A88" s="43" t="s">
        <v>190</v>
      </c>
      <c r="B88" s="69" t="s">
        <v>191</v>
      </c>
      <c r="C88" s="45"/>
      <c r="D88" s="46"/>
      <c r="E88" s="47"/>
      <c r="F88" s="47"/>
      <c r="G88" s="47"/>
      <c r="H88" s="47"/>
      <c r="I88" s="47"/>
      <c r="J88" s="48"/>
      <c r="K88" s="49"/>
      <c r="L88" s="50"/>
      <c r="M88" s="51"/>
      <c r="N88" s="49"/>
      <c r="O88" s="50"/>
      <c r="P88" s="52"/>
      <c r="Q88" s="52"/>
      <c r="R88" s="67"/>
      <c r="S88" s="62"/>
      <c r="T88" s="63"/>
      <c r="U88" s="64"/>
    </row>
    <row r="89" spans="1:22" s="28" customFormat="1" ht="33.75" customHeight="1" x14ac:dyDescent="0.25">
      <c r="A89" s="23" t="s">
        <v>192</v>
      </c>
      <c r="B89" s="24" t="s">
        <v>193</v>
      </c>
      <c r="C89" s="25" t="s">
        <v>74</v>
      </c>
      <c r="D89" s="26">
        <v>2147</v>
      </c>
      <c r="E89" s="27">
        <v>25.9</v>
      </c>
      <c r="F89" s="27">
        <v>28.82</v>
      </c>
      <c r="G89" s="27"/>
      <c r="H89" s="27"/>
      <c r="I89" s="27">
        <f>D89+G89-H89</f>
        <v>2147</v>
      </c>
      <c r="J89" s="55">
        <v>2147</v>
      </c>
      <c r="K89" s="56">
        <f>J89*F89</f>
        <v>61876.54</v>
      </c>
      <c r="L89" s="57">
        <f>J89/I89</f>
        <v>1</v>
      </c>
      <c r="M89" s="77"/>
      <c r="N89" s="58">
        <f>TRUNC((M89*F89),2)</f>
        <v>0</v>
      </c>
      <c r="O89" s="57">
        <f>M89/I89</f>
        <v>0</v>
      </c>
      <c r="P89" s="59">
        <f t="shared" ref="P89:R91" si="33">J89+M89</f>
        <v>2147</v>
      </c>
      <c r="Q89" s="60">
        <f t="shared" si="33"/>
        <v>61876.54</v>
      </c>
      <c r="R89" s="61">
        <f t="shared" si="33"/>
        <v>1</v>
      </c>
      <c r="S89" s="62"/>
      <c r="T89" s="63"/>
      <c r="U89" s="64"/>
    </row>
    <row r="90" spans="1:22" s="28" customFormat="1" ht="25.5" x14ac:dyDescent="0.25">
      <c r="A90" s="23" t="s">
        <v>194</v>
      </c>
      <c r="B90" s="24" t="s">
        <v>195</v>
      </c>
      <c r="C90" s="25" t="s">
        <v>53</v>
      </c>
      <c r="D90" s="26">
        <v>1238.74</v>
      </c>
      <c r="E90" s="27">
        <v>45.44</v>
      </c>
      <c r="F90" s="27">
        <v>50.57</v>
      </c>
      <c r="G90" s="27"/>
      <c r="H90" s="27"/>
      <c r="I90" s="27">
        <f>D90+G90-H90</f>
        <v>1238.74</v>
      </c>
      <c r="J90" s="55">
        <v>0</v>
      </c>
      <c r="K90" s="56">
        <f>J90*F90</f>
        <v>0</v>
      </c>
      <c r="L90" s="57">
        <f>J90/I90</f>
        <v>0</v>
      </c>
      <c r="M90" s="77">
        <v>900</v>
      </c>
      <c r="N90" s="58">
        <f>TRUNC((M90*F90),2)</f>
        <v>45513</v>
      </c>
      <c r="O90" s="57">
        <f>M90/I90</f>
        <v>0.72654471479083582</v>
      </c>
      <c r="P90" s="59">
        <f t="shared" si="33"/>
        <v>900</v>
      </c>
      <c r="Q90" s="60">
        <f t="shared" si="33"/>
        <v>45513</v>
      </c>
      <c r="R90" s="61">
        <f t="shared" si="33"/>
        <v>0.72654471479083582</v>
      </c>
      <c r="S90" s="62"/>
      <c r="T90" s="63"/>
      <c r="U90" s="64"/>
    </row>
    <row r="91" spans="1:22" s="28" customFormat="1" ht="15" x14ac:dyDescent="0.25">
      <c r="A91" s="23" t="s">
        <v>196</v>
      </c>
      <c r="B91" s="24" t="s">
        <v>197</v>
      </c>
      <c r="C91" s="25" t="s">
        <v>43</v>
      </c>
      <c r="D91" s="26">
        <v>2</v>
      </c>
      <c r="E91" s="27">
        <v>30439.439999999999</v>
      </c>
      <c r="F91" s="27">
        <v>31535.26</v>
      </c>
      <c r="G91" s="27"/>
      <c r="H91" s="27"/>
      <c r="I91" s="27">
        <f>D91+G91-H91</f>
        <v>2</v>
      </c>
      <c r="J91" s="55">
        <v>2</v>
      </c>
      <c r="K91" s="56">
        <f>J91*F91</f>
        <v>63070.52</v>
      </c>
      <c r="L91" s="57">
        <f>J91/I91</f>
        <v>1</v>
      </c>
      <c r="M91" s="77"/>
      <c r="N91" s="58">
        <f>TRUNC((M91*F91),2)</f>
        <v>0</v>
      </c>
      <c r="O91" s="57">
        <f>M91/I91</f>
        <v>0</v>
      </c>
      <c r="P91" s="59">
        <f t="shared" si="33"/>
        <v>2</v>
      </c>
      <c r="Q91" s="60">
        <f t="shared" si="33"/>
        <v>63070.52</v>
      </c>
      <c r="R91" s="61">
        <f t="shared" si="33"/>
        <v>1</v>
      </c>
      <c r="S91" s="62"/>
      <c r="T91" s="63"/>
      <c r="U91" s="64"/>
    </row>
    <row r="92" spans="1:22" s="28" customFormat="1" ht="15.75" x14ac:dyDescent="0.25">
      <c r="A92" s="43" t="s">
        <v>198</v>
      </c>
      <c r="B92" s="69" t="s">
        <v>199</v>
      </c>
      <c r="C92" s="45"/>
      <c r="D92" s="46"/>
      <c r="E92" s="47"/>
      <c r="F92" s="47"/>
      <c r="G92" s="47"/>
      <c r="H92" s="47"/>
      <c r="I92" s="47"/>
      <c r="J92" s="48"/>
      <c r="K92" s="49"/>
      <c r="L92" s="50"/>
      <c r="M92" s="51"/>
      <c r="N92" s="49"/>
      <c r="O92" s="50"/>
      <c r="P92" s="52"/>
      <c r="Q92" s="49"/>
      <c r="R92" s="67"/>
      <c r="S92" s="62"/>
      <c r="T92" s="63"/>
      <c r="U92" s="64"/>
    </row>
    <row r="93" spans="1:22" s="28" customFormat="1" ht="15" x14ac:dyDescent="0.25">
      <c r="A93" s="23" t="s">
        <v>200</v>
      </c>
      <c r="B93" s="24" t="s">
        <v>201</v>
      </c>
      <c r="C93" s="25" t="s">
        <v>50</v>
      </c>
      <c r="D93" s="26">
        <v>47901</v>
      </c>
      <c r="E93" s="27">
        <v>4.04</v>
      </c>
      <c r="F93" s="27">
        <v>4.49</v>
      </c>
      <c r="G93" s="27"/>
      <c r="H93" s="27"/>
      <c r="I93" s="27">
        <f>D93+G93-H93</f>
        <v>47901</v>
      </c>
      <c r="J93" s="55">
        <v>39900</v>
      </c>
      <c r="K93" s="56">
        <f>J93*F93</f>
        <v>179151</v>
      </c>
      <c r="L93" s="57">
        <f>J93/I93</f>
        <v>0.83296799649276632</v>
      </c>
      <c r="M93" s="77">
        <v>4000</v>
      </c>
      <c r="N93" s="58">
        <f>TRUNC((M93*F93),2)</f>
        <v>17960</v>
      </c>
      <c r="O93" s="57">
        <f>M93/I93</f>
        <v>8.3505563558172069E-2</v>
      </c>
      <c r="P93" s="59">
        <f>J93+M93</f>
        <v>43900</v>
      </c>
      <c r="Q93" s="60">
        <f>K93+N93</f>
        <v>197111</v>
      </c>
      <c r="R93" s="61">
        <f>L93+O93</f>
        <v>0.91647356005093839</v>
      </c>
      <c r="S93" s="62"/>
      <c r="T93" s="63"/>
      <c r="U93" s="64"/>
    </row>
    <row r="94" spans="1:22" s="28" customFormat="1" ht="15" x14ac:dyDescent="0.25">
      <c r="A94" s="35">
        <v>8</v>
      </c>
      <c r="B94" s="36" t="s">
        <v>202</v>
      </c>
      <c r="C94" s="37"/>
      <c r="D94" s="38"/>
      <c r="E94" s="39"/>
      <c r="F94" s="39"/>
      <c r="G94" s="39"/>
      <c r="H94" s="39"/>
      <c r="I94" s="39"/>
      <c r="J94" s="40"/>
      <c r="K94" s="41"/>
      <c r="L94" s="42"/>
      <c r="M94" s="38"/>
      <c r="N94" s="41"/>
      <c r="O94" s="42"/>
      <c r="P94" s="41"/>
      <c r="Q94" s="41"/>
      <c r="R94" s="42"/>
      <c r="S94" s="62"/>
      <c r="T94" s="63"/>
      <c r="U94" s="64"/>
    </row>
    <row r="95" spans="1:22" s="28" customFormat="1" ht="25.5" x14ac:dyDescent="0.25">
      <c r="A95" s="23" t="s">
        <v>203</v>
      </c>
      <c r="B95" s="24" t="s">
        <v>204</v>
      </c>
      <c r="C95" s="25" t="s">
        <v>43</v>
      </c>
      <c r="D95" s="26">
        <v>3</v>
      </c>
      <c r="E95" s="27">
        <v>29803.45</v>
      </c>
      <c r="F95" s="27">
        <v>30876.37</v>
      </c>
      <c r="G95" s="27">
        <v>1</v>
      </c>
      <c r="H95" s="27"/>
      <c r="I95" s="27">
        <f>D95+G95-H95</f>
        <v>4</v>
      </c>
      <c r="J95" s="55">
        <v>3.9999990283831899</v>
      </c>
      <c r="K95" s="56">
        <f>J95*F95</f>
        <v>123505.44999999987</v>
      </c>
      <c r="L95" s="57">
        <f>J95/I95</f>
        <v>0.99999975709579747</v>
      </c>
      <c r="M95" s="77"/>
      <c r="N95" s="58">
        <f>TRUNC((M95*F95),2)</f>
        <v>0</v>
      </c>
      <c r="O95" s="57">
        <f>M95/I95</f>
        <v>0</v>
      </c>
      <c r="P95" s="59">
        <f t="shared" ref="P95:R98" si="34">J95+M95</f>
        <v>3.9999990283831899</v>
      </c>
      <c r="Q95" s="60">
        <f t="shared" si="34"/>
        <v>123505.44999999987</v>
      </c>
      <c r="R95" s="61">
        <f t="shared" si="34"/>
        <v>0.99999975709579747</v>
      </c>
      <c r="S95" s="62"/>
      <c r="T95" s="63"/>
      <c r="U95" s="62"/>
      <c r="V95" s="79"/>
    </row>
    <row r="96" spans="1:22" s="28" customFormat="1" ht="25.5" x14ac:dyDescent="0.25">
      <c r="A96" s="23" t="s">
        <v>205</v>
      </c>
      <c r="B96" s="24" t="s">
        <v>206</v>
      </c>
      <c r="C96" s="25" t="s">
        <v>43</v>
      </c>
      <c r="D96" s="26">
        <v>3</v>
      </c>
      <c r="E96" s="27">
        <v>17859.59</v>
      </c>
      <c r="F96" s="27">
        <v>18502.53</v>
      </c>
      <c r="G96" s="27">
        <v>1</v>
      </c>
      <c r="H96" s="27"/>
      <c r="I96" s="27">
        <f>D96+G96-H96</f>
        <v>4</v>
      </c>
      <c r="J96" s="55">
        <v>3.9999991893000701</v>
      </c>
      <c r="K96" s="56">
        <f>J96*F96</f>
        <v>74010.105000000229</v>
      </c>
      <c r="L96" s="57">
        <f>J96/I96</f>
        <v>0.99999979732501754</v>
      </c>
      <c r="M96" s="77"/>
      <c r="N96" s="58">
        <f>TRUNC((M96*F96),2)</f>
        <v>0</v>
      </c>
      <c r="O96" s="57">
        <f>M96/I96</f>
        <v>0</v>
      </c>
      <c r="P96" s="59">
        <f t="shared" si="34"/>
        <v>3.9999991893000701</v>
      </c>
      <c r="Q96" s="60">
        <f t="shared" si="34"/>
        <v>74010.105000000229</v>
      </c>
      <c r="R96" s="61">
        <f t="shared" si="34"/>
        <v>0.99999979732501754</v>
      </c>
      <c r="S96" s="62"/>
      <c r="T96" s="63"/>
    </row>
    <row r="97" spans="1:21" s="28" customFormat="1" ht="15" x14ac:dyDescent="0.25">
      <c r="A97" s="23" t="s">
        <v>207</v>
      </c>
      <c r="B97" s="24" t="s">
        <v>208</v>
      </c>
      <c r="C97" s="25" t="s">
        <v>43</v>
      </c>
      <c r="D97" s="26">
        <v>2</v>
      </c>
      <c r="E97" s="27">
        <v>32898.61</v>
      </c>
      <c r="F97" s="27">
        <v>34082.959999999999</v>
      </c>
      <c r="G97" s="27">
        <v>1</v>
      </c>
      <c r="H97" s="27"/>
      <c r="I97" s="27">
        <f>D97+G97-H97</f>
        <v>3</v>
      </c>
      <c r="J97" s="55">
        <v>3</v>
      </c>
      <c r="K97" s="56">
        <f>J97*F97</f>
        <v>102248.88</v>
      </c>
      <c r="L97" s="57">
        <f>J97/I97</f>
        <v>1</v>
      </c>
      <c r="M97" s="77"/>
      <c r="N97" s="58">
        <f>TRUNC((M97*F97),2)</f>
        <v>0</v>
      </c>
      <c r="O97" s="57">
        <f>M97/I97</f>
        <v>0</v>
      </c>
      <c r="P97" s="59">
        <f t="shared" si="34"/>
        <v>3</v>
      </c>
      <c r="Q97" s="60">
        <f t="shared" si="34"/>
        <v>102248.88</v>
      </c>
      <c r="R97" s="61">
        <f t="shared" si="34"/>
        <v>1</v>
      </c>
      <c r="S97" s="62"/>
      <c r="T97" s="63"/>
      <c r="U97" s="64"/>
    </row>
    <row r="98" spans="1:21" s="28" customFormat="1" ht="15" x14ac:dyDescent="0.25">
      <c r="A98" s="23" t="s">
        <v>209</v>
      </c>
      <c r="B98" s="24" t="s">
        <v>210</v>
      </c>
      <c r="C98" s="25" t="s">
        <v>43</v>
      </c>
      <c r="D98" s="26">
        <v>1</v>
      </c>
      <c r="E98" s="27">
        <v>32898.61</v>
      </c>
      <c r="F98" s="27">
        <v>34082.959999999999</v>
      </c>
      <c r="G98" s="27">
        <v>0.5</v>
      </c>
      <c r="H98" s="27"/>
      <c r="I98" s="27">
        <f>D98+G98-H98</f>
        <v>1.5</v>
      </c>
      <c r="J98" s="55">
        <v>1.5</v>
      </c>
      <c r="K98" s="56">
        <f>J98*F98</f>
        <v>51124.44</v>
      </c>
      <c r="L98" s="57">
        <f>J98/I98</f>
        <v>1</v>
      </c>
      <c r="M98" s="77"/>
      <c r="N98" s="58">
        <f>TRUNC((M98*F98),2)</f>
        <v>0</v>
      </c>
      <c r="O98" s="57">
        <f>M98/I98</f>
        <v>0</v>
      </c>
      <c r="P98" s="59">
        <f t="shared" si="34"/>
        <v>1.5</v>
      </c>
      <c r="Q98" s="60">
        <f t="shared" si="34"/>
        <v>51124.44</v>
      </c>
      <c r="R98" s="61">
        <f t="shared" si="34"/>
        <v>1</v>
      </c>
      <c r="S98" s="62"/>
      <c r="T98" s="63"/>
      <c r="U98" s="64"/>
    </row>
    <row r="99" spans="1:21" s="28" customFormat="1" ht="15.75" x14ac:dyDescent="0.25">
      <c r="A99" s="43" t="s">
        <v>211</v>
      </c>
      <c r="B99" s="69" t="s">
        <v>212</v>
      </c>
      <c r="C99" s="45"/>
      <c r="D99" s="46"/>
      <c r="E99" s="47"/>
      <c r="F99" s="47"/>
      <c r="G99" s="47"/>
      <c r="H99" s="47"/>
      <c r="I99" s="47"/>
      <c r="J99" s="48"/>
      <c r="K99" s="49"/>
      <c r="L99" s="50"/>
      <c r="M99" s="51"/>
      <c r="N99" s="49"/>
      <c r="O99" s="50"/>
      <c r="P99" s="52"/>
      <c r="Q99" s="52"/>
      <c r="R99" s="67"/>
      <c r="S99" s="62"/>
      <c r="T99" s="63"/>
      <c r="U99" s="64"/>
    </row>
    <row r="100" spans="1:21" s="28" customFormat="1" ht="38.25" x14ac:dyDescent="0.25">
      <c r="A100" s="23" t="s">
        <v>213</v>
      </c>
      <c r="B100" s="24" t="s">
        <v>214</v>
      </c>
      <c r="C100" s="25" t="s">
        <v>74</v>
      </c>
      <c r="D100" s="26">
        <v>30</v>
      </c>
      <c r="E100" s="27">
        <v>920.58</v>
      </c>
      <c r="F100" s="27">
        <v>1033.81</v>
      </c>
      <c r="G100" s="27"/>
      <c r="H100" s="27"/>
      <c r="I100" s="27">
        <f>D100+G100-H100</f>
        <v>30</v>
      </c>
      <c r="J100" s="55">
        <v>30</v>
      </c>
      <c r="K100" s="56">
        <f>J100*F100</f>
        <v>31014.3</v>
      </c>
      <c r="L100" s="57">
        <f>J100/I100</f>
        <v>1</v>
      </c>
      <c r="M100" s="77"/>
      <c r="N100" s="58">
        <f>TRUNC((M100*F100),2)</f>
        <v>0</v>
      </c>
      <c r="O100" s="57">
        <f>M100/I100</f>
        <v>0</v>
      </c>
      <c r="P100" s="59">
        <f>J100+M100</f>
        <v>30</v>
      </c>
      <c r="Q100" s="60">
        <f>K100+N100</f>
        <v>31014.3</v>
      </c>
      <c r="R100" s="61">
        <f>L100+O100</f>
        <v>1</v>
      </c>
      <c r="S100" s="62"/>
      <c r="T100" s="63"/>
      <c r="U100" s="64"/>
    </row>
    <row r="101" spans="1:21" s="28" customFormat="1" ht="15" x14ac:dyDescent="0.25">
      <c r="A101" s="35">
        <v>9</v>
      </c>
      <c r="B101" s="36" t="s">
        <v>215</v>
      </c>
      <c r="C101" s="37"/>
      <c r="D101" s="38"/>
      <c r="E101" s="39"/>
      <c r="F101" s="39"/>
      <c r="G101" s="39"/>
      <c r="H101" s="39"/>
      <c r="I101" s="39"/>
      <c r="J101" s="40"/>
      <c r="K101" s="41"/>
      <c r="L101" s="42"/>
      <c r="M101" s="38"/>
      <c r="N101" s="41"/>
      <c r="O101" s="42"/>
      <c r="P101" s="41"/>
      <c r="Q101" s="41"/>
      <c r="R101" s="42"/>
      <c r="S101" s="62"/>
      <c r="T101" s="63"/>
      <c r="U101" s="64"/>
    </row>
    <row r="102" spans="1:21" s="28" customFormat="1" ht="15" x14ac:dyDescent="0.25">
      <c r="A102" s="23" t="s">
        <v>216</v>
      </c>
      <c r="B102" s="24" t="s">
        <v>217</v>
      </c>
      <c r="C102" s="25" t="s">
        <v>184</v>
      </c>
      <c r="D102" s="26">
        <v>1</v>
      </c>
      <c r="E102" s="27">
        <v>103120.31</v>
      </c>
      <c r="F102" s="27">
        <v>106832.63</v>
      </c>
      <c r="G102" s="27"/>
      <c r="H102" s="27"/>
      <c r="I102" s="27">
        <f>D102+G102-H102</f>
        <v>1</v>
      </c>
      <c r="J102" s="55">
        <v>1</v>
      </c>
      <c r="K102" s="56">
        <f>J102*F102</f>
        <v>106832.63</v>
      </c>
      <c r="L102" s="57">
        <f>J102/I102</f>
        <v>1</v>
      </c>
      <c r="M102" s="77"/>
      <c r="N102" s="58">
        <f>TRUNC((M102*F102),2)</f>
        <v>0</v>
      </c>
      <c r="O102" s="57">
        <f>M102/I102</f>
        <v>0</v>
      </c>
      <c r="P102" s="59">
        <f>J102+M102</f>
        <v>1</v>
      </c>
      <c r="Q102" s="60">
        <f>K102+N102</f>
        <v>106832.63</v>
      </c>
      <c r="R102" s="61">
        <f>L102+O102</f>
        <v>1</v>
      </c>
      <c r="S102" s="62"/>
      <c r="T102" s="63"/>
      <c r="U102" s="64"/>
    </row>
    <row r="103" spans="1:21" s="28" customFormat="1" ht="15" x14ac:dyDescent="0.25">
      <c r="A103" s="35">
        <v>10</v>
      </c>
      <c r="B103" s="36" t="s">
        <v>218</v>
      </c>
      <c r="C103" s="37"/>
      <c r="D103" s="38"/>
      <c r="E103" s="39"/>
      <c r="F103" s="39"/>
      <c r="G103" s="39"/>
      <c r="H103" s="39"/>
      <c r="I103" s="39"/>
      <c r="J103" s="40"/>
      <c r="K103" s="41"/>
      <c r="L103" s="42"/>
      <c r="M103" s="38"/>
      <c r="N103" s="41"/>
      <c r="O103" s="42"/>
      <c r="P103" s="41"/>
      <c r="Q103" s="41"/>
      <c r="R103" s="42"/>
      <c r="S103" s="62"/>
      <c r="T103" s="63"/>
      <c r="U103" s="64"/>
    </row>
    <row r="104" spans="1:21" s="28" customFormat="1" ht="15" x14ac:dyDescent="0.25">
      <c r="A104" s="23" t="s">
        <v>219</v>
      </c>
      <c r="B104" s="24" t="s">
        <v>220</v>
      </c>
      <c r="C104" s="25" t="s">
        <v>184</v>
      </c>
      <c r="D104" s="26">
        <v>1</v>
      </c>
      <c r="E104" s="27">
        <v>40824.86</v>
      </c>
      <c r="F104" s="27">
        <v>42294.55</v>
      </c>
      <c r="G104" s="27"/>
      <c r="H104" s="27"/>
      <c r="I104" s="27">
        <f>D104+G104-H104</f>
        <v>1</v>
      </c>
      <c r="J104" s="55">
        <v>0</v>
      </c>
      <c r="K104" s="56">
        <f>J104*F104</f>
        <v>0</v>
      </c>
      <c r="L104" s="57">
        <f>J104/I104</f>
        <v>0</v>
      </c>
      <c r="M104" s="77"/>
      <c r="N104" s="58">
        <f>TRUNC((M104*F104),2)</f>
        <v>0</v>
      </c>
      <c r="O104" s="57">
        <f>M104/I104</f>
        <v>0</v>
      </c>
      <c r="P104" s="59">
        <f>J104+M104</f>
        <v>0</v>
      </c>
      <c r="Q104" s="60">
        <f>K104+N104</f>
        <v>0</v>
      </c>
      <c r="R104" s="61">
        <f>L104+O104</f>
        <v>0</v>
      </c>
      <c r="S104" s="62"/>
      <c r="T104" s="63"/>
      <c r="U104" s="64"/>
    </row>
    <row r="105" spans="1:21" s="28" customFormat="1" ht="15" x14ac:dyDescent="0.25">
      <c r="A105" s="35">
        <v>11</v>
      </c>
      <c r="B105" s="36" t="s">
        <v>221</v>
      </c>
      <c r="C105" s="37"/>
      <c r="D105" s="38"/>
      <c r="E105" s="39"/>
      <c r="F105" s="39"/>
      <c r="G105" s="39"/>
      <c r="H105" s="39"/>
      <c r="I105" s="39"/>
      <c r="J105" s="40"/>
      <c r="K105" s="41"/>
      <c r="L105" s="42"/>
      <c r="M105" s="38"/>
      <c r="N105" s="41"/>
      <c r="O105" s="42"/>
      <c r="P105" s="41"/>
      <c r="Q105" s="41"/>
      <c r="R105" s="42"/>
      <c r="S105" s="62"/>
      <c r="T105" s="63"/>
      <c r="U105" s="64"/>
    </row>
    <row r="106" spans="1:21" s="28" customFormat="1" ht="15" x14ac:dyDescent="0.25">
      <c r="A106" s="23" t="s">
        <v>222</v>
      </c>
      <c r="B106" s="24" t="s">
        <v>223</v>
      </c>
      <c r="C106" s="25" t="s">
        <v>184</v>
      </c>
      <c r="D106" s="26">
        <v>1</v>
      </c>
      <c r="E106" s="27">
        <v>2625.87</v>
      </c>
      <c r="F106" s="27">
        <v>2751.91</v>
      </c>
      <c r="G106" s="27"/>
      <c r="H106" s="27"/>
      <c r="I106" s="27">
        <f>D106+G106-H106</f>
        <v>1</v>
      </c>
      <c r="J106" s="55">
        <v>0</v>
      </c>
      <c r="K106" s="56">
        <f>J106*F106</f>
        <v>0</v>
      </c>
      <c r="L106" s="57">
        <f>J106/I106</f>
        <v>0</v>
      </c>
      <c r="M106" s="77"/>
      <c r="N106" s="58">
        <f>TRUNC((M106*F106),2)</f>
        <v>0</v>
      </c>
      <c r="O106" s="57">
        <f>M106/I106</f>
        <v>0</v>
      </c>
      <c r="P106" s="59">
        <f>J106+M106</f>
        <v>0</v>
      </c>
      <c r="Q106" s="60">
        <f>K106+N106</f>
        <v>0</v>
      </c>
      <c r="R106" s="61">
        <f>L106+O106</f>
        <v>0</v>
      </c>
      <c r="S106" s="62"/>
      <c r="T106" s="63"/>
      <c r="U106" s="64"/>
    </row>
    <row r="107" spans="1:21" s="28" customFormat="1" ht="15" x14ac:dyDescent="0.25">
      <c r="A107" s="134"/>
      <c r="B107" s="134"/>
      <c r="C107" s="80"/>
      <c r="D107" s="81"/>
      <c r="E107" s="82"/>
      <c r="F107" s="82"/>
      <c r="G107" s="82"/>
      <c r="H107" s="82"/>
      <c r="I107" s="82"/>
      <c r="J107" s="83"/>
      <c r="K107" s="84"/>
      <c r="L107" s="85"/>
      <c r="M107" s="83"/>
      <c r="N107" s="86">
        <f>(SUM(N12:N106))</f>
        <v>90556.803</v>
      </c>
      <c r="O107" s="87"/>
      <c r="P107" s="88"/>
      <c r="Q107" s="86">
        <f>TRUNC(SUM(Q12:Q106),2)</f>
        <v>8066069.5499999998</v>
      </c>
      <c r="R107" s="89"/>
    </row>
    <row r="108" spans="1:21" s="28" customFormat="1" ht="15" x14ac:dyDescent="0.25">
      <c r="A108" s="135"/>
      <c r="B108" s="135"/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</row>
    <row r="109" spans="1:21" s="28" customFormat="1" ht="15.75" customHeight="1" x14ac:dyDescent="0.25">
      <c r="A109" s="136" t="s">
        <v>224</v>
      </c>
      <c r="B109" s="136"/>
      <c r="C109" s="137">
        <v>6790924.6900000004</v>
      </c>
      <c r="D109" s="137"/>
      <c r="E109" s="90"/>
      <c r="F109" s="90"/>
      <c r="G109" s="90"/>
      <c r="H109" s="90"/>
      <c r="I109" s="138" t="s">
        <v>225</v>
      </c>
      <c r="J109" s="138"/>
      <c r="K109" s="138"/>
      <c r="L109" s="138"/>
      <c r="M109" s="138"/>
      <c r="N109" s="139" t="s">
        <v>226</v>
      </c>
      <c r="O109" s="139"/>
      <c r="P109" s="139"/>
      <c r="Q109" s="139"/>
      <c r="R109" s="139"/>
    </row>
    <row r="110" spans="1:21" s="28" customFormat="1" ht="16.5" customHeight="1" x14ac:dyDescent="0.25">
      <c r="A110" s="140" t="s">
        <v>227</v>
      </c>
      <c r="B110" s="140"/>
      <c r="C110" s="91">
        <f>D110/C109</f>
        <v>0.20765872391083753</v>
      </c>
      <c r="D110" s="92">
        <v>1410194.7553000001</v>
      </c>
      <c r="E110" s="93"/>
      <c r="F110" s="93"/>
      <c r="G110" s="93"/>
      <c r="H110" s="93"/>
      <c r="I110" s="94"/>
      <c r="J110" s="141" t="str">
        <f>M8</f>
        <v>MEDIÇÃO 21</v>
      </c>
      <c r="K110" s="141"/>
      <c r="L110" s="142">
        <f>N107/C112</f>
        <v>1.1042005125288109E-2</v>
      </c>
      <c r="M110" s="142"/>
      <c r="N110" s="143" t="str">
        <f>M8</f>
        <v>MEDIÇÃO 21</v>
      </c>
      <c r="O110" s="143"/>
      <c r="P110" s="144">
        <f>N107</f>
        <v>90556.803</v>
      </c>
      <c r="Q110" s="144"/>
      <c r="R110" s="144"/>
    </row>
    <row r="111" spans="1:21" s="28" customFormat="1" ht="13.5" customHeight="1" x14ac:dyDescent="0.25">
      <c r="A111" s="140" t="s">
        <v>228</v>
      </c>
      <c r="B111" s="140"/>
      <c r="C111" s="91">
        <f>D111/C109</f>
        <v>0</v>
      </c>
      <c r="D111" s="92">
        <v>0</v>
      </c>
      <c r="E111" s="95"/>
      <c r="F111" s="95"/>
      <c r="G111" s="95"/>
      <c r="H111" s="95"/>
      <c r="I111" s="145" t="s">
        <v>229</v>
      </c>
      <c r="J111" s="145"/>
      <c r="K111" s="145"/>
      <c r="L111" s="146">
        <f>Q107/C112</f>
        <v>0.98353274808111713</v>
      </c>
      <c r="M111" s="146"/>
      <c r="N111" s="147" t="s">
        <v>230</v>
      </c>
      <c r="O111" s="147"/>
      <c r="P111" s="137">
        <f>Q107</f>
        <v>8066069.5499999998</v>
      </c>
      <c r="Q111" s="137"/>
      <c r="R111" s="137"/>
      <c r="S111" s="62"/>
      <c r="T111" s="96"/>
      <c r="U111" s="62"/>
    </row>
    <row r="112" spans="1:21" s="28" customFormat="1" ht="13.5" customHeight="1" x14ac:dyDescent="0.25">
      <c r="A112" s="148" t="s">
        <v>231</v>
      </c>
      <c r="B112" s="148"/>
      <c r="C112" s="149">
        <v>8201119.4500000002</v>
      </c>
      <c r="D112" s="149"/>
      <c r="E112" s="95"/>
      <c r="F112" s="95"/>
      <c r="G112" s="95"/>
      <c r="H112" s="95"/>
      <c r="I112" s="150" t="s">
        <v>232</v>
      </c>
      <c r="J112" s="150"/>
      <c r="K112" s="150"/>
      <c r="L112" s="151">
        <f>100%-L111</f>
        <v>1.6467251918882875E-2</v>
      </c>
      <c r="M112" s="151"/>
      <c r="N112" s="152" t="s">
        <v>233</v>
      </c>
      <c r="O112" s="152"/>
      <c r="P112" s="153">
        <f>C112-P111</f>
        <v>135049.90000000037</v>
      </c>
      <c r="Q112" s="153"/>
      <c r="R112" s="153"/>
    </row>
    <row r="113" spans="1:18" s="28" customFormat="1" ht="15" x14ac:dyDescent="0.2">
      <c r="A113" s="97"/>
      <c r="B113" s="98"/>
      <c r="C113" s="98"/>
      <c r="D113" s="98"/>
      <c r="E113" s="99"/>
      <c r="F113" s="99"/>
      <c r="G113" s="99"/>
      <c r="H113" s="99"/>
      <c r="I113" s="99"/>
      <c r="J113" s="100"/>
      <c r="K113" s="99"/>
      <c r="L113" s="99"/>
      <c r="M113" s="101"/>
      <c r="N113" s="102"/>
      <c r="O113" s="101"/>
      <c r="P113" s="103"/>
      <c r="Q113" s="103"/>
      <c r="R113" s="104"/>
    </row>
    <row r="114" spans="1:18" s="28" customFormat="1" ht="15" x14ac:dyDescent="0.2">
      <c r="A114" s="154"/>
      <c r="B114" s="154"/>
      <c r="C114" s="154"/>
      <c r="D114" s="154"/>
      <c r="E114" s="99"/>
      <c r="F114" s="99"/>
      <c r="G114" s="99"/>
      <c r="H114" s="99"/>
      <c r="I114" s="99"/>
      <c r="J114" s="100"/>
      <c r="K114" s="99"/>
      <c r="L114" s="99"/>
      <c r="M114" s="101"/>
      <c r="N114" s="102"/>
      <c r="O114" s="101"/>
      <c r="P114" s="103"/>
      <c r="Q114" s="105"/>
      <c r="R114" s="104"/>
    </row>
    <row r="115" spans="1:18" s="28" customFormat="1" ht="15" x14ac:dyDescent="0.25">
      <c r="A115" s="106"/>
      <c r="B115" s="107"/>
      <c r="C115" s="108"/>
      <c r="D115" s="99"/>
      <c r="E115" s="99"/>
      <c r="F115" s="99"/>
      <c r="G115" s="99"/>
      <c r="H115" s="99"/>
      <c r="I115" s="99"/>
      <c r="J115" s="100"/>
      <c r="K115" s="99"/>
      <c r="L115" s="99"/>
      <c r="M115" s="101"/>
      <c r="N115" s="102"/>
      <c r="O115" s="101"/>
      <c r="P115" s="103"/>
      <c r="Q115" s="103"/>
      <c r="R115" s="104"/>
    </row>
    <row r="116" spans="1:18" s="28" customFormat="1" ht="13.5" customHeight="1" x14ac:dyDescent="0.25">
      <c r="A116" s="106"/>
      <c r="B116" s="107"/>
      <c r="C116" s="108"/>
      <c r="D116" s="99"/>
      <c r="E116" s="99"/>
      <c r="F116" s="99"/>
      <c r="G116" s="99"/>
      <c r="H116" s="99"/>
      <c r="I116" s="99"/>
      <c r="J116" s="100"/>
      <c r="K116" s="99"/>
      <c r="L116" s="99"/>
      <c r="M116" s="101"/>
      <c r="N116" s="102"/>
      <c r="O116" s="101"/>
      <c r="P116" s="103"/>
      <c r="Q116" s="103"/>
      <c r="R116" s="104"/>
    </row>
    <row r="117" spans="1:18" s="28" customFormat="1" ht="13.5" customHeight="1" x14ac:dyDescent="0.25">
      <c r="A117" s="106"/>
      <c r="B117" s="107"/>
      <c r="C117" s="108"/>
      <c r="D117" s="99"/>
      <c r="E117" s="99"/>
      <c r="F117" s="99"/>
      <c r="G117" s="99"/>
      <c r="H117" s="99"/>
      <c r="I117" s="99"/>
      <c r="J117" s="100"/>
      <c r="K117" s="99"/>
      <c r="L117" s="99"/>
      <c r="M117" s="101"/>
      <c r="N117" s="102"/>
      <c r="O117" s="101"/>
      <c r="P117" s="103"/>
      <c r="Q117" s="103"/>
      <c r="R117" s="104"/>
    </row>
    <row r="118" spans="1:18" s="28" customFormat="1" ht="13.5" customHeight="1" x14ac:dyDescent="0.25">
      <c r="A118" s="106"/>
      <c r="B118" s="107"/>
      <c r="C118" s="108"/>
      <c r="D118" s="99"/>
      <c r="E118" s="99"/>
      <c r="F118" s="99"/>
      <c r="G118" s="99"/>
      <c r="H118" s="99"/>
      <c r="I118" s="99"/>
      <c r="J118" s="100"/>
      <c r="K118" s="99"/>
      <c r="L118" s="99"/>
      <c r="M118" s="101"/>
      <c r="N118" s="102"/>
      <c r="O118" s="101"/>
      <c r="P118" s="103"/>
      <c r="Q118" s="103"/>
      <c r="R118" s="104"/>
    </row>
    <row r="119" spans="1:18" s="28" customFormat="1" ht="13.5" customHeight="1" x14ac:dyDescent="0.25">
      <c r="A119" s="109" t="s">
        <v>16</v>
      </c>
      <c r="B119" s="110" t="s">
        <v>234</v>
      </c>
      <c r="C119" s="155" t="s">
        <v>235</v>
      </c>
      <c r="D119" s="155"/>
      <c r="E119" s="155"/>
    </row>
    <row r="120" spans="1:18" s="28" customFormat="1" ht="13.5" customHeight="1" x14ac:dyDescent="0.2">
      <c r="A120" s="111">
        <v>1</v>
      </c>
      <c r="B120" s="112">
        <f>SUM(N12:N28)</f>
        <v>4601.6400000000003</v>
      </c>
      <c r="C120" s="156">
        <f t="shared" ref="C120:C130" si="35">B120*$B$133</f>
        <v>291.0583297073112</v>
      </c>
      <c r="D120" s="156"/>
      <c r="E120" s="156"/>
      <c r="I120" s="99"/>
      <c r="J120" s="100"/>
      <c r="K120" s="157" t="s">
        <v>236</v>
      </c>
      <c r="L120" s="157"/>
      <c r="M120" s="157"/>
      <c r="N120" s="157"/>
      <c r="O120" s="157"/>
      <c r="P120" s="103"/>
      <c r="Q120" s="103"/>
    </row>
    <row r="121" spans="1:18" s="28" customFormat="1" ht="13.5" customHeight="1" x14ac:dyDescent="0.2">
      <c r="A121" s="111">
        <v>2</v>
      </c>
      <c r="B121" s="112">
        <f>SUM(N31:N35)</f>
        <v>0</v>
      </c>
      <c r="C121" s="156">
        <f t="shared" si="35"/>
        <v>0</v>
      </c>
      <c r="D121" s="156"/>
      <c r="E121" s="156"/>
      <c r="I121" s="158" t="s">
        <v>237</v>
      </c>
      <c r="J121" s="158"/>
      <c r="K121" s="158"/>
      <c r="L121" s="158"/>
      <c r="M121" s="158"/>
      <c r="N121" s="158"/>
      <c r="O121" s="158"/>
      <c r="P121" s="158"/>
      <c r="Q121" s="158"/>
    </row>
    <row r="122" spans="1:18" s="28" customFormat="1" ht="13.5" customHeight="1" x14ac:dyDescent="0.2">
      <c r="A122" s="111">
        <v>3</v>
      </c>
      <c r="B122" s="112">
        <f>SUM(N38:N48)</f>
        <v>0</v>
      </c>
      <c r="C122" s="156">
        <f t="shared" si="35"/>
        <v>0</v>
      </c>
      <c r="D122" s="156"/>
      <c r="E122" s="156"/>
      <c r="I122" s="159" t="s">
        <v>238</v>
      </c>
      <c r="J122" s="159"/>
      <c r="K122" s="159"/>
      <c r="L122" s="159"/>
      <c r="M122" s="159"/>
      <c r="N122" s="159"/>
      <c r="O122" s="159"/>
      <c r="P122" s="159"/>
      <c r="Q122" s="159"/>
    </row>
    <row r="123" spans="1:18" s="28" customFormat="1" ht="13.5" customHeight="1" x14ac:dyDescent="0.2">
      <c r="A123" s="111">
        <v>4</v>
      </c>
      <c r="B123" s="112">
        <f>SUM(N51:N77)</f>
        <v>22482.163</v>
      </c>
      <c r="C123" s="156">
        <f t="shared" si="35"/>
        <v>1422.0192824704914</v>
      </c>
      <c r="D123" s="156"/>
      <c r="E123" s="156"/>
      <c r="I123" s="159" t="s">
        <v>239</v>
      </c>
      <c r="J123" s="159"/>
      <c r="K123" s="159"/>
      <c r="L123" s="159"/>
      <c r="M123" s="159"/>
      <c r="N123" s="159"/>
      <c r="O123" s="159"/>
      <c r="P123" s="159"/>
      <c r="Q123" s="159"/>
    </row>
    <row r="124" spans="1:18" s="28" customFormat="1" ht="15" x14ac:dyDescent="0.2">
      <c r="A124" s="111">
        <v>5</v>
      </c>
      <c r="B124" s="112">
        <f>SUM(N80:N82)</f>
        <v>0</v>
      </c>
      <c r="C124" s="156">
        <f t="shared" si="35"/>
        <v>0</v>
      </c>
      <c r="D124" s="156"/>
      <c r="E124" s="156"/>
      <c r="I124" s="160" t="s">
        <v>240</v>
      </c>
      <c r="J124" s="160"/>
      <c r="K124" s="160"/>
      <c r="L124" s="160"/>
      <c r="M124" s="160"/>
      <c r="N124" s="160"/>
      <c r="O124" s="160"/>
      <c r="P124" s="160"/>
      <c r="Q124" s="160"/>
    </row>
    <row r="125" spans="1:18" s="28" customFormat="1" ht="15" x14ac:dyDescent="0.2">
      <c r="A125" s="111">
        <v>6</v>
      </c>
      <c r="B125" s="112">
        <f>SUM(N84:N86)</f>
        <v>0</v>
      </c>
      <c r="C125" s="156">
        <f t="shared" si="35"/>
        <v>0</v>
      </c>
      <c r="D125" s="156"/>
      <c r="E125" s="156"/>
    </row>
    <row r="126" spans="1:18" s="28" customFormat="1" ht="15" x14ac:dyDescent="0.2">
      <c r="A126" s="111">
        <v>7</v>
      </c>
      <c r="B126" s="112">
        <f>SUM(N89:N93)</f>
        <v>63473</v>
      </c>
      <c r="C126" s="156">
        <f t="shared" si="35"/>
        <v>4014.7306963413398</v>
      </c>
      <c r="D126" s="156"/>
      <c r="E126" s="156"/>
    </row>
    <row r="127" spans="1:18" s="28" customFormat="1" ht="15" x14ac:dyDescent="0.2">
      <c r="A127" s="111">
        <v>8</v>
      </c>
      <c r="B127" s="112">
        <f>SUM(N95:N100)</f>
        <v>0</v>
      </c>
      <c r="C127" s="156">
        <f t="shared" si="35"/>
        <v>0</v>
      </c>
      <c r="D127" s="156"/>
      <c r="E127" s="156"/>
    </row>
    <row r="128" spans="1:18" s="28" customFormat="1" ht="15" x14ac:dyDescent="0.2">
      <c r="A128" s="111">
        <v>9</v>
      </c>
      <c r="B128" s="112">
        <f>SUM(N102)</f>
        <v>0</v>
      </c>
      <c r="C128" s="156">
        <f t="shared" si="35"/>
        <v>0</v>
      </c>
      <c r="D128" s="156"/>
      <c r="E128" s="156"/>
    </row>
    <row r="129" spans="1:25" s="28" customFormat="1" ht="15" x14ac:dyDescent="0.2">
      <c r="A129" s="111">
        <v>10</v>
      </c>
      <c r="B129" s="112">
        <f>SUM(N104)</f>
        <v>0</v>
      </c>
      <c r="C129" s="156">
        <f t="shared" si="35"/>
        <v>0</v>
      </c>
      <c r="D129" s="156"/>
      <c r="E129" s="156"/>
    </row>
    <row r="130" spans="1:25" s="28" customFormat="1" ht="15" x14ac:dyDescent="0.2">
      <c r="A130" s="111">
        <v>11</v>
      </c>
      <c r="B130" s="112">
        <f>SUM(N106)</f>
        <v>0</v>
      </c>
      <c r="C130" s="156">
        <f t="shared" si="35"/>
        <v>0</v>
      </c>
      <c r="D130" s="156"/>
      <c r="E130" s="156"/>
    </row>
    <row r="131" spans="1:25" s="28" customFormat="1" ht="15" x14ac:dyDescent="0.25">
      <c r="A131" s="113" t="s">
        <v>29</v>
      </c>
      <c r="B131" s="114">
        <f>SUM(B120:B130)</f>
        <v>90556.803</v>
      </c>
      <c r="C131" s="161">
        <f>SUM(C120:C130)</f>
        <v>5727.8083085191429</v>
      </c>
      <c r="D131" s="161"/>
      <c r="E131" s="161"/>
      <c r="F131" s="62"/>
    </row>
    <row r="132" spans="1:25" s="28" customFormat="1" ht="15" x14ac:dyDescent="0.25">
      <c r="B132" s="15"/>
    </row>
    <row r="133" spans="1:25" s="28" customFormat="1" ht="15" x14ac:dyDescent="0.25">
      <c r="B133" s="115">
        <v>6.3250999579999995E-2</v>
      </c>
      <c r="D133" s="62"/>
    </row>
    <row r="134" spans="1:25" s="28" customFormat="1" ht="15" x14ac:dyDescent="0.25">
      <c r="B134" s="15"/>
      <c r="C134" s="62"/>
    </row>
    <row r="135" spans="1:25" s="28" customFormat="1" ht="15" x14ac:dyDescent="0.25">
      <c r="B135" s="15"/>
    </row>
    <row r="136" spans="1:25" s="28" customFormat="1" ht="15" x14ac:dyDescent="0.25">
      <c r="B136" s="15"/>
    </row>
    <row r="137" spans="1:25" s="28" customFormat="1" ht="15" x14ac:dyDescent="0.25">
      <c r="B137" s="116"/>
    </row>
    <row r="138" spans="1:25" s="28" customFormat="1" ht="15" x14ac:dyDescent="0.25">
      <c r="B138" s="15"/>
    </row>
    <row r="139" spans="1:25" s="28" customFormat="1" ht="15" x14ac:dyDescent="0.25">
      <c r="B139" s="15"/>
    </row>
    <row r="140" spans="1:25" s="28" customFormat="1" ht="15" x14ac:dyDescent="0.25">
      <c r="B140" s="15"/>
    </row>
    <row r="141" spans="1:25" s="28" customFormat="1" ht="15" x14ac:dyDescent="0.25">
      <c r="B141" s="15"/>
    </row>
    <row r="142" spans="1:25" s="28" customFormat="1" ht="15" x14ac:dyDescent="0.25">
      <c r="B142" s="15"/>
    </row>
    <row r="143" spans="1:25" ht="15" x14ac:dyDescent="0.25">
      <c r="A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</row>
    <row r="144" spans="1:25" ht="15" x14ac:dyDescent="0.25">
      <c r="A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</row>
    <row r="145" spans="1:25" s="117" customFormat="1" ht="15" x14ac:dyDescent="0.25">
      <c r="A145" s="28"/>
      <c r="B145" s="15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</row>
    <row r="146" spans="1:25" ht="15" x14ac:dyDescent="0.25">
      <c r="A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</row>
    <row r="147" spans="1:25" ht="15" x14ac:dyDescent="0.25">
      <c r="A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</row>
    <row r="148" spans="1:25" s="117" customFormat="1" ht="15" x14ac:dyDescent="0.25">
      <c r="A148" s="28"/>
      <c r="B148" s="15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</row>
    <row r="149" spans="1:25" s="117" customFormat="1" ht="15" x14ac:dyDescent="0.25">
      <c r="A149" s="28"/>
      <c r="B149" s="15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</row>
    <row r="150" spans="1:25" ht="15" x14ac:dyDescent="0.25">
      <c r="A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</row>
    <row r="151" spans="1:25" ht="15" x14ac:dyDescent="0.25">
      <c r="A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</row>
    <row r="152" spans="1:25" ht="15" x14ac:dyDescent="0.25">
      <c r="A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</row>
    <row r="153" spans="1:25" s="117" customFormat="1" ht="15" x14ac:dyDescent="0.25">
      <c r="A153" s="28"/>
      <c r="B153" s="15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</row>
    <row r="154" spans="1:25" ht="15" x14ac:dyDescent="0.25">
      <c r="A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</row>
    <row r="155" spans="1:25" ht="15" x14ac:dyDescent="0.25">
      <c r="A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</row>
    <row r="156" spans="1:25" ht="15" x14ac:dyDescent="0.25">
      <c r="A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</row>
    <row r="157" spans="1:25" ht="15" x14ac:dyDescent="0.25">
      <c r="A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</row>
    <row r="158" spans="1:25" ht="15" x14ac:dyDescent="0.25">
      <c r="A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</row>
    <row r="159" spans="1:25" ht="15" x14ac:dyDescent="0.25">
      <c r="A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</row>
    <row r="160" spans="1:25" ht="15" x14ac:dyDescent="0.25">
      <c r="A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</row>
    <row r="161" spans="1:25" ht="15" x14ac:dyDescent="0.25">
      <c r="A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</row>
    <row r="162" spans="1:25" ht="15" x14ac:dyDescent="0.25">
      <c r="A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</row>
    <row r="163" spans="1:25" ht="15" x14ac:dyDescent="0.25">
      <c r="A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</row>
    <row r="164" spans="1:25" ht="15" x14ac:dyDescent="0.25">
      <c r="A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</row>
    <row r="165" spans="1:25" ht="15" x14ac:dyDescent="0.25">
      <c r="A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117"/>
      <c r="Y165" s="117"/>
    </row>
    <row r="166" spans="1:25" ht="15" x14ac:dyDescent="0.25">
      <c r="A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</row>
    <row r="167" spans="1:25" ht="15" x14ac:dyDescent="0.25">
      <c r="A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</row>
    <row r="168" spans="1:25" ht="15" x14ac:dyDescent="0.25">
      <c r="A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117"/>
      <c r="Y168" s="117"/>
    </row>
    <row r="169" spans="1:25" ht="15" x14ac:dyDescent="0.25">
      <c r="A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117"/>
      <c r="Y169" s="117"/>
    </row>
    <row r="170" spans="1:25" ht="15" x14ac:dyDescent="0.25">
      <c r="A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</row>
    <row r="171" spans="1:25" ht="15" x14ac:dyDescent="0.25">
      <c r="A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</row>
    <row r="172" spans="1:25" ht="15" x14ac:dyDescent="0.25">
      <c r="A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</row>
    <row r="173" spans="1:25" ht="15" x14ac:dyDescent="0.25">
      <c r="X173" s="117"/>
      <c r="Y173" s="117"/>
    </row>
    <row r="175" spans="1:25" ht="15" x14ac:dyDescent="0.25">
      <c r="A175" s="117"/>
      <c r="C175" s="117"/>
      <c r="D175" s="117"/>
      <c r="E175" s="117"/>
      <c r="F175" s="117"/>
      <c r="G175" s="117"/>
      <c r="H175" s="117"/>
      <c r="I175" s="117"/>
      <c r="J175" s="117"/>
      <c r="K175" s="117"/>
      <c r="L175" s="117"/>
      <c r="M175" s="117"/>
      <c r="N175" s="117"/>
      <c r="O175" s="117"/>
      <c r="P175" s="117"/>
      <c r="Q175" s="117"/>
      <c r="R175" s="117"/>
      <c r="S175" s="117"/>
      <c r="T175" s="117"/>
      <c r="U175" s="117"/>
      <c r="V175" s="117"/>
      <c r="W175" s="117"/>
      <c r="X175" s="117"/>
      <c r="Y175" s="117"/>
    </row>
    <row r="178" spans="1:25" ht="15" x14ac:dyDescent="0.25">
      <c r="A178" s="117"/>
      <c r="C178" s="117"/>
      <c r="D178" s="117"/>
      <c r="E178" s="117"/>
      <c r="F178" s="117"/>
      <c r="G178" s="117"/>
      <c r="H178" s="117"/>
      <c r="I178" s="117"/>
      <c r="J178" s="117"/>
      <c r="K178" s="117"/>
      <c r="L178" s="117"/>
      <c r="M178" s="117"/>
      <c r="N178" s="117"/>
      <c r="O178" s="117"/>
      <c r="P178" s="117"/>
      <c r="Q178" s="117"/>
      <c r="R178" s="117"/>
      <c r="S178" s="117"/>
      <c r="T178" s="117"/>
      <c r="U178" s="117"/>
      <c r="V178" s="117"/>
      <c r="W178" s="117"/>
      <c r="X178" s="117"/>
      <c r="Y178" s="117"/>
    </row>
    <row r="179" spans="1:25" ht="15" x14ac:dyDescent="0.25">
      <c r="A179" s="117"/>
      <c r="C179" s="117"/>
      <c r="D179" s="117"/>
      <c r="E179" s="117"/>
      <c r="F179" s="117"/>
      <c r="G179" s="117"/>
      <c r="H179" s="117"/>
      <c r="I179" s="117"/>
      <c r="J179" s="117"/>
      <c r="K179" s="117"/>
      <c r="L179" s="117"/>
      <c r="M179" s="117"/>
      <c r="N179" s="117"/>
      <c r="O179" s="117"/>
      <c r="P179" s="117"/>
      <c r="Q179" s="117"/>
      <c r="R179" s="117"/>
      <c r="S179" s="117"/>
      <c r="T179" s="117"/>
      <c r="U179" s="117"/>
      <c r="V179" s="117"/>
      <c r="W179" s="117"/>
      <c r="X179" s="117"/>
      <c r="Y179" s="117"/>
    </row>
    <row r="182" spans="1:25" s="117" customFormat="1" ht="13.5" customHeight="1" x14ac:dyDescent="0.25">
      <c r="A182"/>
      <c r="B182" s="15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</row>
    <row r="183" spans="1:25" ht="15" x14ac:dyDescent="0.25">
      <c r="A183" s="117"/>
      <c r="C183" s="117"/>
      <c r="D183" s="117"/>
      <c r="E183" s="117"/>
      <c r="F183" s="117"/>
      <c r="G183" s="117"/>
      <c r="H183" s="117"/>
      <c r="I183" s="117"/>
      <c r="J183" s="117"/>
      <c r="K183" s="117"/>
      <c r="L183" s="117"/>
      <c r="M183" s="117"/>
      <c r="N183" s="117"/>
      <c r="O183" s="117"/>
      <c r="P183" s="117"/>
      <c r="Q183" s="117"/>
      <c r="R183" s="117"/>
      <c r="S183" s="117"/>
      <c r="T183" s="117"/>
      <c r="U183" s="117"/>
      <c r="V183" s="117"/>
      <c r="W183" s="117"/>
      <c r="X183" s="117"/>
      <c r="Y183" s="117"/>
    </row>
    <row r="184" spans="1:25" ht="13.5" customHeight="1" x14ac:dyDescent="0.25">
      <c r="A184" s="117"/>
      <c r="C184" s="117"/>
      <c r="D184" s="117"/>
      <c r="E184" s="117"/>
      <c r="F184" s="117"/>
      <c r="G184" s="117"/>
      <c r="H184" s="117"/>
      <c r="I184" s="117"/>
      <c r="J184" s="117"/>
      <c r="K184" s="117"/>
      <c r="L184" s="117"/>
      <c r="M184" s="117"/>
      <c r="N184" s="117"/>
      <c r="O184" s="117"/>
      <c r="P184" s="117"/>
      <c r="Q184" s="117"/>
      <c r="R184" s="117"/>
      <c r="S184" s="117"/>
      <c r="T184" s="117"/>
      <c r="U184" s="117"/>
      <c r="V184" s="117"/>
      <c r="W184" s="117"/>
      <c r="X184" s="117"/>
      <c r="Y184" s="117"/>
    </row>
    <row r="190" spans="1:25" s="117" customFormat="1" ht="13.5" customHeight="1" x14ac:dyDescent="0.25">
      <c r="A190"/>
      <c r="B190" s="15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</row>
    <row r="192" spans="1:25" ht="13.5" customHeight="1" x14ac:dyDescent="0.25">
      <c r="A192" s="117"/>
      <c r="C192" s="117"/>
      <c r="D192" s="117"/>
      <c r="E192" s="117"/>
      <c r="F192" s="117"/>
      <c r="G192" s="117"/>
      <c r="H192" s="117"/>
      <c r="I192" s="117"/>
      <c r="J192" s="117"/>
      <c r="K192" s="117"/>
      <c r="L192" s="117"/>
      <c r="M192" s="117"/>
      <c r="N192" s="117"/>
      <c r="O192" s="117"/>
      <c r="P192" s="117"/>
      <c r="Q192" s="117"/>
      <c r="R192" s="117"/>
      <c r="S192" s="117"/>
      <c r="T192" s="117"/>
      <c r="U192" s="117"/>
      <c r="V192" s="117"/>
      <c r="W192" s="117"/>
      <c r="X192" s="117"/>
      <c r="Y192" s="117"/>
    </row>
    <row r="202" spans="24:25" ht="15" x14ac:dyDescent="0.25">
      <c r="X202" s="117"/>
      <c r="Y202" s="117"/>
    </row>
    <row r="210" spans="1:25" ht="15" x14ac:dyDescent="0.25">
      <c r="X210" s="117"/>
      <c r="Y210" s="117"/>
    </row>
    <row r="212" spans="1:25" ht="15" x14ac:dyDescent="0.25">
      <c r="A212" s="117"/>
      <c r="C212" s="117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  <c r="N212" s="117"/>
      <c r="O212" s="117"/>
      <c r="P212" s="117"/>
      <c r="Q212" s="117"/>
      <c r="R212" s="117"/>
      <c r="S212" s="117"/>
      <c r="T212" s="117"/>
      <c r="U212" s="117"/>
      <c r="V212" s="117"/>
      <c r="W212" s="117"/>
      <c r="X212" s="117"/>
      <c r="Y212" s="117"/>
    </row>
    <row r="220" spans="1:25" ht="15" x14ac:dyDescent="0.25">
      <c r="A220" s="117"/>
      <c r="C220" s="117"/>
      <c r="D220" s="117"/>
      <c r="E220" s="117"/>
      <c r="F220" s="117"/>
      <c r="G220" s="117"/>
      <c r="H220" s="117"/>
      <c r="I220" s="117"/>
      <c r="J220" s="117"/>
      <c r="K220" s="117"/>
      <c r="L220" s="117"/>
      <c r="M220" s="117"/>
      <c r="N220" s="117"/>
      <c r="O220" s="117"/>
      <c r="P220" s="117"/>
      <c r="Q220" s="117"/>
      <c r="R220" s="117"/>
      <c r="S220" s="117"/>
      <c r="T220" s="117"/>
      <c r="U220" s="117"/>
      <c r="V220" s="117"/>
      <c r="W220" s="117"/>
      <c r="X220" s="117"/>
      <c r="Y220" s="117"/>
    </row>
    <row r="229" spans="1:25" s="117" customFormat="1" ht="13.5" customHeight="1" x14ac:dyDescent="0.25">
      <c r="A229"/>
      <c r="B229" s="15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</row>
    <row r="231" spans="1:25" ht="13.5" customHeight="1" x14ac:dyDescent="0.25">
      <c r="A231" s="117"/>
      <c r="C231" s="117"/>
      <c r="D231" s="117"/>
      <c r="E231" s="117"/>
      <c r="F231" s="117"/>
      <c r="G231" s="117"/>
      <c r="H231" s="117"/>
      <c r="I231" s="117"/>
      <c r="J231" s="117"/>
      <c r="K231" s="117"/>
      <c r="L231" s="117"/>
      <c r="M231" s="117"/>
      <c r="N231" s="117"/>
      <c r="O231" s="117"/>
      <c r="P231" s="117"/>
      <c r="Q231" s="117"/>
      <c r="R231" s="117"/>
      <c r="S231" s="117"/>
      <c r="T231" s="117"/>
      <c r="U231" s="117"/>
      <c r="V231" s="117"/>
      <c r="W231" s="117"/>
      <c r="X231" s="117"/>
      <c r="Y231" s="117"/>
    </row>
    <row r="232" spans="1:25" s="117" customFormat="1" ht="13.5" customHeight="1" x14ac:dyDescent="0.25">
      <c r="A232"/>
      <c r="B232" s="15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</row>
    <row r="234" spans="1:25" ht="13.5" customHeight="1" x14ac:dyDescent="0.25">
      <c r="A234" s="117"/>
      <c r="C234" s="117"/>
      <c r="D234" s="117"/>
      <c r="E234" s="117"/>
      <c r="F234" s="117"/>
      <c r="G234" s="117"/>
      <c r="H234" s="117"/>
      <c r="I234" s="117"/>
      <c r="J234" s="117"/>
      <c r="K234" s="117"/>
      <c r="L234" s="117"/>
      <c r="M234" s="117"/>
      <c r="N234" s="117"/>
      <c r="O234" s="117"/>
      <c r="P234" s="117"/>
      <c r="Q234" s="117"/>
      <c r="R234" s="117"/>
      <c r="S234" s="117"/>
      <c r="T234" s="117"/>
      <c r="U234" s="117"/>
      <c r="V234" s="117"/>
      <c r="W234" s="117"/>
      <c r="X234" s="117"/>
      <c r="Y234" s="117"/>
    </row>
    <row r="249" spans="24:25" ht="15" x14ac:dyDescent="0.25">
      <c r="X249" s="117"/>
      <c r="Y249" s="117"/>
    </row>
    <row r="252" spans="24:25" ht="15" x14ac:dyDescent="0.25">
      <c r="X252" s="117"/>
      <c r="Y252" s="117"/>
    </row>
    <row r="259" spans="1:25" ht="15" x14ac:dyDescent="0.25">
      <c r="A259" s="117"/>
      <c r="C259" s="117"/>
      <c r="D259" s="117"/>
      <c r="E259" s="117"/>
      <c r="F259" s="117"/>
      <c r="G259" s="117"/>
      <c r="H259" s="117"/>
      <c r="I259" s="117"/>
      <c r="J259" s="117"/>
      <c r="K259" s="117"/>
      <c r="L259" s="117"/>
      <c r="M259" s="117"/>
      <c r="N259" s="117"/>
      <c r="O259" s="117"/>
      <c r="P259" s="117"/>
      <c r="Q259" s="117"/>
      <c r="R259" s="117"/>
      <c r="S259" s="117"/>
      <c r="T259" s="117"/>
      <c r="U259" s="117"/>
      <c r="V259" s="117"/>
      <c r="W259" s="117"/>
      <c r="X259" s="117"/>
      <c r="Y259" s="117"/>
    </row>
    <row r="262" spans="1:25" ht="15" x14ac:dyDescent="0.25">
      <c r="A262" s="117"/>
      <c r="C262" s="117"/>
      <c r="D262" s="117"/>
      <c r="E262" s="117"/>
      <c r="F262" s="117"/>
      <c r="G262" s="117"/>
      <c r="H262" s="117"/>
      <c r="I262" s="117"/>
      <c r="J262" s="117"/>
      <c r="K262" s="117"/>
      <c r="L262" s="117"/>
      <c r="M262" s="117"/>
      <c r="N262" s="117"/>
      <c r="O262" s="117"/>
      <c r="P262" s="117"/>
      <c r="Q262" s="117"/>
      <c r="R262" s="117"/>
      <c r="S262" s="117"/>
      <c r="T262" s="117"/>
      <c r="U262" s="117"/>
      <c r="V262" s="117"/>
      <c r="W262" s="117"/>
      <c r="X262" s="117"/>
      <c r="Y262" s="117"/>
    </row>
    <row r="346" spans="1:25" s="28" customFormat="1" ht="13.5" customHeight="1" x14ac:dyDescent="0.25">
      <c r="A346"/>
      <c r="B346" s="15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</row>
    <row r="347" spans="1:25" s="28" customFormat="1" ht="13.5" customHeight="1" x14ac:dyDescent="0.25">
      <c r="A347"/>
      <c r="B347" s="15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</row>
    <row r="348" spans="1:25" s="28" customFormat="1" ht="13.5" customHeight="1" x14ac:dyDescent="0.25">
      <c r="B348" s="15"/>
    </row>
    <row r="349" spans="1:25" s="28" customFormat="1" ht="13.5" customHeight="1" x14ac:dyDescent="0.25">
      <c r="B349" s="15"/>
    </row>
    <row r="350" spans="1:25" ht="13.5" customHeight="1" x14ac:dyDescent="0.25">
      <c r="A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</row>
    <row r="351" spans="1:25" ht="13.5" customHeight="1" x14ac:dyDescent="0.25">
      <c r="A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</row>
    <row r="366" spans="24:25" ht="15" x14ac:dyDescent="0.25">
      <c r="X366" s="28"/>
      <c r="Y366" s="28"/>
    </row>
    <row r="367" spans="24:25" ht="15" x14ac:dyDescent="0.25">
      <c r="X367" s="28"/>
      <c r="Y367" s="28"/>
    </row>
    <row r="368" spans="24:25" ht="15" x14ac:dyDescent="0.25">
      <c r="X368" s="28"/>
      <c r="Y368" s="28"/>
    </row>
    <row r="369" spans="1:25" ht="15" x14ac:dyDescent="0.25">
      <c r="X369" s="28"/>
      <c r="Y369" s="28"/>
    </row>
    <row r="376" spans="1:25" ht="15" x14ac:dyDescent="0.25">
      <c r="A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</row>
    <row r="377" spans="1:25" ht="15" x14ac:dyDescent="0.25">
      <c r="A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</row>
    <row r="378" spans="1:25" ht="15" x14ac:dyDescent="0.25">
      <c r="A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</row>
    <row r="379" spans="1:25" ht="15" x14ac:dyDescent="0.25">
      <c r="A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</row>
  </sheetData>
  <mergeCells count="73">
    <mergeCell ref="C128:E128"/>
    <mergeCell ref="C129:E129"/>
    <mergeCell ref="C130:E130"/>
    <mergeCell ref="C131:E131"/>
    <mergeCell ref="C124:E124"/>
    <mergeCell ref="I124:Q124"/>
    <mergeCell ref="C125:E125"/>
    <mergeCell ref="C126:E126"/>
    <mergeCell ref="C127:E127"/>
    <mergeCell ref="C121:E121"/>
    <mergeCell ref="I121:Q121"/>
    <mergeCell ref="C122:E122"/>
    <mergeCell ref="I122:Q122"/>
    <mergeCell ref="C123:E123"/>
    <mergeCell ref="I123:Q123"/>
    <mergeCell ref="P112:R112"/>
    <mergeCell ref="A114:D114"/>
    <mergeCell ref="C119:E119"/>
    <mergeCell ref="C120:E120"/>
    <mergeCell ref="K120:O120"/>
    <mergeCell ref="A112:B112"/>
    <mergeCell ref="C112:D112"/>
    <mergeCell ref="I112:K112"/>
    <mergeCell ref="L112:M112"/>
    <mergeCell ref="N112:O112"/>
    <mergeCell ref="A111:B111"/>
    <mergeCell ref="I111:K111"/>
    <mergeCell ref="L111:M111"/>
    <mergeCell ref="N111:O111"/>
    <mergeCell ref="P111:R111"/>
    <mergeCell ref="A110:B110"/>
    <mergeCell ref="J110:K110"/>
    <mergeCell ref="L110:M110"/>
    <mergeCell ref="N110:O110"/>
    <mergeCell ref="P110:R110"/>
    <mergeCell ref="A107:B107"/>
    <mergeCell ref="A108:R108"/>
    <mergeCell ref="A109:B109"/>
    <mergeCell ref="C109:D109"/>
    <mergeCell ref="I109:M109"/>
    <mergeCell ref="N109:R109"/>
    <mergeCell ref="F8:F9"/>
    <mergeCell ref="G8:I8"/>
    <mergeCell ref="J8:L8"/>
    <mergeCell ref="M8:O8"/>
    <mergeCell ref="P8:R8"/>
    <mergeCell ref="A8:A9"/>
    <mergeCell ref="B8:B9"/>
    <mergeCell ref="C8:C9"/>
    <mergeCell ref="D8:D9"/>
    <mergeCell ref="E8:E9"/>
    <mergeCell ref="Q6:R6"/>
    <mergeCell ref="A7:F7"/>
    <mergeCell ref="G7:I7"/>
    <mergeCell ref="J7:L7"/>
    <mergeCell ref="M7:N7"/>
    <mergeCell ref="A6:C6"/>
    <mergeCell ref="D6:I6"/>
    <mergeCell ref="J6:K6"/>
    <mergeCell ref="M6:N6"/>
    <mergeCell ref="O6:P6"/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</mergeCells>
  <conditionalFormatting sqref="R12:R13 R15:R25 R27:R28 R31 R33:R35 R38:R44 R46:R48 R51:R57 R59:R61 R63:R69 R71:R77 R80 R82 R84:R86 R89:R91 R93 R95:R98 R100 R102 R104 R106">
    <cfRule type="cellIs" dxfId="1" priority="2" operator="equal">
      <formula>1</formula>
    </cfRule>
    <cfRule type="cellIs" dxfId="0" priority="3" operator="greaterThan">
      <formula>1</formula>
    </cfRule>
  </conditionalFormatting>
  <printOptions horizontalCentered="1"/>
  <pageMargins left="0.35486111111111102" right="0.51180555555555596" top="0.313194444444444" bottom="0.438194444444444" header="0.511811023622047" footer="0.511811023622047"/>
  <pageSetup paperSize="9" scale="50" fitToHeight="0" orientation="landscape" horizontalDpi="300" verticalDpi="300" r:id="rId1"/>
  <rowBreaks count="2" manualBreakCount="2">
    <brk id="69" max="16383" man="1"/>
    <brk id="1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1874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MEDIÇÃO 21</vt:lpstr>
      <vt:lpstr>'MEDIÇÃO 21'!Area_de_impressao</vt:lpstr>
      <vt:lpstr>'MEDIÇÃO 21'!Print_Area_0_0</vt:lpstr>
      <vt:lpstr>'MEDIÇÃO 21'!Print_Area_0_0_0</vt:lpstr>
      <vt:lpstr>'MEDIÇÃO 21'!Print_Area_0_0_0_0</vt:lpstr>
      <vt:lpstr>'MEDIÇÃO 21'!Titulos_de_impressao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176</cp:revision>
  <cp:lastPrinted>2026-01-22T10:20:55Z</cp:lastPrinted>
  <dcterms:created xsi:type="dcterms:W3CDTF">2021-01-05T13:52:00Z</dcterms:created>
  <dcterms:modified xsi:type="dcterms:W3CDTF">2026-04-29T16:16:13Z</dcterms:modified>
  <dc:language>pt-BR</dc:language>
</cp:coreProperties>
</file>