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ÓRIA DE CÁLCULO 3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3'!$A$1:$N$428</definedName>
    <definedName function="false" hidden="false" localSheetId="0" name="_xlnm.Print_Titles" vbProcedure="false">'MEDIÇÃO 3'!$1:$1</definedName>
    <definedName function="false" hidden="true" localSheetId="0" name="_xlnm._FilterDatabase" vbProcedure="false">'MEDIÇÃO 3'!$N$2:$N$415</definedName>
    <definedName function="false" hidden="false" localSheetId="0" name="_xlnm.Print_Area_0" vbProcedure="false">'MEDIÇÃO 3'!$A$2:$N$428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<sst xmlns="http://schemas.openxmlformats.org/spreadsheetml/2006/main" count="1214" uniqueCount="624">
  <si>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</si>
  <si>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</si>
  <si>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01/02/2024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</si>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</sst>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253440</xdr:colOff>
      <xdr:row>0</xdr:row>
      <xdr:rowOff>1120320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7960" cy="847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707040</xdr:colOff>
      <xdr:row>6</xdr:row>
      <xdr:rowOff>196920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5960" cy="105984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I19" activeCellId="0" sqref="I1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03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45293</v>
      </c>
      <c r="G6" s="26"/>
      <c r="H6" s="27" t="s">
        <v>11</v>
      </c>
      <c r="I6" s="28" t="n">
        <v>45322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03</v>
      </c>
      <c r="G7" s="32"/>
      <c r="H7" s="32"/>
      <c r="I7" s="33" t="n">
        <f aca="false">L419</f>
        <v>540657.295</v>
      </c>
      <c r="J7" s="33"/>
      <c r="K7" s="34" t="s">
        <v>15</v>
      </c>
      <c r="L7" s="35" t="n">
        <f aca="false">H419</f>
        <v>0.0489967539991037</v>
      </c>
      <c r="M7" s="36" t="s">
        <v>16</v>
      </c>
      <c r="N7" s="37" t="n">
        <f aca="false">H420</f>
        <v>0.0925319409372051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7"/>
      <c r="J10" s="61" t="n">
        <f aca="false">SUM(J11:J13)</f>
        <v>8948.99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0</v>
      </c>
      <c r="G13" s="66" t="n">
        <f aca="false">F13*E13</f>
        <v>0</v>
      </c>
      <c r="H13" s="67" t="n">
        <f aca="false">F13/D13</f>
        <v>0</v>
      </c>
      <c r="I13" s="68" t="n">
        <v>15244</v>
      </c>
      <c r="J13" s="69" t="n">
        <f aca="false">TRUNC((I13*E13),3)</f>
        <v>8948.99</v>
      </c>
      <c r="K13" s="67" t="n">
        <f aca="false">I13/D13</f>
        <v>1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7"/>
      <c r="J14" s="61" t="n">
        <f aca="false">SUM(J15:J19)</f>
        <v>93790.089</v>
      </c>
      <c r="K14" s="60"/>
      <c r="L14" s="57"/>
      <c r="M14" s="61" t="n">
        <f aca="false">SUM(M15:M19)</f>
        <v>333442.501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35300</v>
      </c>
      <c r="G15" s="66" t="n">
        <f aca="false">F15*E15</f>
        <v>60061.1833753404</v>
      </c>
      <c r="H15" s="67" t="n">
        <f aca="false">F15/D15</f>
        <v>0.195424270797585</v>
      </c>
      <c r="I15" s="68"/>
      <c r="J15" s="69" t="n">
        <f aca="false">TRUNC((I15*E15),3)</f>
        <v>0</v>
      </c>
      <c r="K15" s="67" t="n">
        <f aca="false">I15/D15</f>
        <v>0</v>
      </c>
      <c r="L15" s="70" t="n">
        <f aca="false">F15+I15</f>
        <v>35300</v>
      </c>
      <c r="M15" s="71" t="n">
        <f aca="false">TRUNC((G15+J15),3)</f>
        <v>60061.183</v>
      </c>
      <c r="N15" s="72" t="n">
        <f aca="false">H15+K15</f>
        <v>0.195424270797585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175900</v>
      </c>
      <c r="G16" s="66" t="n">
        <f aca="false">F16*E16</f>
        <v>150517.629049977</v>
      </c>
      <c r="H16" s="67" t="n">
        <f aca="false">F16/D16</f>
        <v>0.195357490825278</v>
      </c>
      <c r="I16" s="68"/>
      <c r="J16" s="69" t="n">
        <f aca="false">TRUNC((I16*E16),3)</f>
        <v>0</v>
      </c>
      <c r="K16" s="67" t="n">
        <f aca="false">I16/D16</f>
        <v>0</v>
      </c>
      <c r="L16" s="70" t="n">
        <f aca="false">F16+I16</f>
        <v>175900</v>
      </c>
      <c r="M16" s="71" t="n">
        <f aca="false">TRUNC((G16+J16),3)</f>
        <v>150517.629</v>
      </c>
      <c r="N16" s="72" t="n">
        <f aca="false">H16+K16</f>
        <v>0.195357490825278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0</v>
      </c>
      <c r="G17" s="66" t="n">
        <f aca="false">F17*E17</f>
        <v>0</v>
      </c>
      <c r="H17" s="67" t="n">
        <f aca="false">F17/D17</f>
        <v>0</v>
      </c>
      <c r="I17" s="68" t="n">
        <v>7550</v>
      </c>
      <c r="J17" s="69" t="n">
        <f aca="false">TRUNC((I17*E17),3)</f>
        <v>61976.061</v>
      </c>
      <c r="K17" s="67" t="n">
        <f aca="false">I17/D17</f>
        <v>0.184617069963267</v>
      </c>
      <c r="L17" s="70" t="n">
        <f aca="false">F17+I17</f>
        <v>7550</v>
      </c>
      <c r="M17" s="71" t="n">
        <f aca="false">TRUNC((G17+J17),3)</f>
        <v>61976.061</v>
      </c>
      <c r="N17" s="72" t="n">
        <f aca="false">H17+K17</f>
        <v>0.184617069963267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0</v>
      </c>
      <c r="G18" s="66" t="n">
        <f aca="false">F18*E18</f>
        <v>0</v>
      </c>
      <c r="H18" s="67" t="n">
        <f aca="false">F18/D18</f>
        <v>0</v>
      </c>
      <c r="I18" s="68" t="n">
        <v>114</v>
      </c>
      <c r="J18" s="69" t="n">
        <f aca="false">TRUNC((I18*E18),3)</f>
        <v>15891.541</v>
      </c>
      <c r="K18" s="67" t="n">
        <f aca="false">I18/D18</f>
        <v>0.584016393442623</v>
      </c>
      <c r="L18" s="70" t="n">
        <f aca="false">F18+I18</f>
        <v>114</v>
      </c>
      <c r="M18" s="71" t="n">
        <f aca="false">TRUNC((G18+J18),3)</f>
        <v>15891.541</v>
      </c>
      <c r="N18" s="72" t="n">
        <f aca="false">H18+K18</f>
        <v>0.584016393442623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16890</v>
      </c>
      <c r="G19" s="66" t="n">
        <f aca="false">F19*E19</f>
        <v>29073.6009120745</v>
      </c>
      <c r="H19" s="67" t="n">
        <f aca="false">F19/D19</f>
        <v>0.126191365282985</v>
      </c>
      <c r="I19" s="68" t="n">
        <v>9250</v>
      </c>
      <c r="J19" s="69" t="n">
        <f aca="false">TRUNC((I19*E19),3)</f>
        <v>15922.487</v>
      </c>
      <c r="K19" s="67" t="n">
        <f aca="false">I19/D19</f>
        <v>0.0691101319637424</v>
      </c>
      <c r="L19" s="70" t="n">
        <f aca="false">F19+I19</f>
        <v>26140</v>
      </c>
      <c r="M19" s="71" t="n">
        <f aca="false">TRUNC((G19+J19),3)</f>
        <v>44996.087</v>
      </c>
      <c r="N19" s="72" t="n">
        <f aca="false">H19+K19</f>
        <v>0.195301497246727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7"/>
      <c r="J20" s="61" t="n">
        <f aca="false">SUM(J21:J29)</f>
        <v>424311.196</v>
      </c>
      <c r="K20" s="60"/>
      <c r="L20" s="57"/>
      <c r="M20" s="61" t="n">
        <f aca="false">SUM(M21:M29)</f>
        <v>424311.196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0</v>
      </c>
      <c r="G21" s="66" t="n">
        <f aca="false">F21*E21</f>
        <v>0</v>
      </c>
      <c r="H21" s="67" t="n">
        <f aca="false">F21/D21</f>
        <v>0</v>
      </c>
      <c r="I21" s="68" t="n">
        <v>90</v>
      </c>
      <c r="J21" s="69" t="n">
        <f aca="false">TRUNC((I21*E21),3)</f>
        <v>424311.196</v>
      </c>
      <c r="K21" s="67" t="n">
        <f aca="false">I21/D21</f>
        <v>0.576923076923077</v>
      </c>
      <c r="L21" s="70" t="n">
        <f aca="false">F21+I21</f>
        <v>90</v>
      </c>
      <c r="M21" s="71" t="n">
        <f aca="false">TRUNC((G21+J21),3)</f>
        <v>424311.196</v>
      </c>
      <c r="N21" s="72" t="n">
        <f aca="false">H21+K21</f>
        <v>0.576923076923077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0</v>
      </c>
      <c r="M22" s="71" t="n">
        <f aca="false">TRUNC((G22+J22),3)</f>
        <v>0</v>
      </c>
      <c r="N22" s="72" t="n">
        <f aca="false">H22+K22</f>
        <v>0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13.8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7"/>
      <c r="J30" s="61" t="n">
        <f aca="false">SUM(J31:J41)</f>
        <v>5784.62</v>
      </c>
      <c r="K30" s="60"/>
      <c r="L30" s="57"/>
      <c r="M30" s="61" t="n">
        <f aca="false">SUM(M31:M41)</f>
        <v>66358.04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7.45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2</v>
      </c>
      <c r="G32" s="66" t="n">
        <f aca="false">F32*E32</f>
        <v>2685.2</v>
      </c>
      <c r="H32" s="67" t="n">
        <f aca="false">F32/D32</f>
        <v>0.166666666666667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3</v>
      </c>
      <c r="M32" s="71" t="n">
        <f aca="false">TRUNC((G32+J32),3)</f>
        <v>4027.8</v>
      </c>
      <c r="N32" s="72" t="n">
        <f aca="false">H32+K32</f>
        <v>0.25</v>
      </c>
      <c r="O32" s="1"/>
      <c r="P32" s="19"/>
      <c r="Q32" s="73"/>
      <c r="R32" s="48"/>
      <c r="S32" s="1"/>
    </row>
    <row r="33" s="47" customFormat="true" ht="35.0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2</v>
      </c>
      <c r="G33" s="66" t="n">
        <f aca="false">F33*E33</f>
        <v>1838.24</v>
      </c>
      <c r="H33" s="67" t="n">
        <f aca="false">F33/D33</f>
        <v>0.166666666666667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3</v>
      </c>
      <c r="M33" s="71" t="n">
        <f aca="false">TRUNC((G33+J33),3)</f>
        <v>2757.36</v>
      </c>
      <c r="N33" s="72" t="n">
        <f aca="false">H33+K33</f>
        <v>0.25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2</v>
      </c>
      <c r="G34" s="66" t="n">
        <f aca="false">F34*E34</f>
        <v>2533.62</v>
      </c>
      <c r="H34" s="67" t="n">
        <f aca="false">F34/D34</f>
        <v>0.166666666666667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3</v>
      </c>
      <c r="M34" s="71" t="n">
        <f aca="false">TRUNC((G34+J34),3)</f>
        <v>3800.43</v>
      </c>
      <c r="N34" s="72" t="n">
        <f aca="false">H34+K34</f>
        <v>0.25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2</v>
      </c>
      <c r="G35" s="66" t="n">
        <f aca="false">F35*E35</f>
        <v>2643.8</v>
      </c>
      <c r="H35" s="67" t="n">
        <f aca="false">F35/D35</f>
        <v>0.166666666666667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3</v>
      </c>
      <c r="M35" s="71" t="n">
        <f aca="false">TRUNC((G35+J35),3)</f>
        <v>3965.7</v>
      </c>
      <c r="N35" s="72" t="n">
        <f aca="false">H35+K35</f>
        <v>0.25</v>
      </c>
      <c r="O35" s="1"/>
      <c r="P35" s="19"/>
      <c r="Q35" s="73"/>
      <c r="R35" s="48"/>
      <c r="S35" s="1"/>
    </row>
    <row r="36" s="47" customFormat="true" ht="35.0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2</v>
      </c>
      <c r="G36" s="66" t="n">
        <f aca="false">F36*E36</f>
        <v>1868.38</v>
      </c>
      <c r="H36" s="67" t="n">
        <f aca="false">F36/D36</f>
        <v>0.166666666666667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3</v>
      </c>
      <c r="M36" s="71" t="n">
        <f aca="false">TRUNC((G36+J36),3)</f>
        <v>2802.57</v>
      </c>
      <c r="N36" s="72" t="n">
        <f aca="false">H36+K36</f>
        <v>0.25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0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7"/>
      <c r="J42" s="61" t="n">
        <f aca="false">SUM(J43:J45)</f>
        <v>7822.4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0</v>
      </c>
      <c r="G43" s="66" t="n">
        <f aca="false">F43*E43</f>
        <v>0</v>
      </c>
      <c r="H43" s="67" t="n">
        <f aca="false">F43/D43</f>
        <v>0</v>
      </c>
      <c r="I43" s="68" t="n">
        <v>20</v>
      </c>
      <c r="J43" s="69" t="n">
        <f aca="false">TRUNC((I43*E43),3)</f>
        <v>3212.8</v>
      </c>
      <c r="K43" s="67" t="n">
        <f aca="false">I43/D43</f>
        <v>1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0</v>
      </c>
      <c r="G44" s="66" t="n">
        <f aca="false">F44*E44</f>
        <v>0</v>
      </c>
      <c r="H44" s="67" t="n">
        <f aca="false">F44/D44</f>
        <v>0</v>
      </c>
      <c r="I44" s="68" t="n">
        <v>10</v>
      </c>
      <c r="J44" s="69" t="n">
        <f aca="false">TRUNC((I44*E44),3)</f>
        <v>447.6</v>
      </c>
      <c r="K44" s="67" t="n">
        <f aca="false">I44/D44</f>
        <v>1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0</v>
      </c>
      <c r="G45" s="66" t="n">
        <f aca="false">F45*E45</f>
        <v>0</v>
      </c>
      <c r="H45" s="67" t="n">
        <f aca="false">F45/D45</f>
        <v>0</v>
      </c>
      <c r="I45" s="68" t="n">
        <v>200</v>
      </c>
      <c r="J45" s="69" t="n">
        <f aca="false">TRUNC((I45*E45),3)</f>
        <v>4162</v>
      </c>
      <c r="K45" s="67" t="n">
        <f aca="false">I45/D45</f>
        <v>1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7"/>
      <c r="J46" s="61" t="n">
        <f aca="false">J47+J50</f>
        <v>0</v>
      </c>
      <c r="K46" s="60"/>
      <c r="L46" s="57"/>
      <c r="M46" s="61" t="n">
        <f aca="false">M47+M50</f>
        <v>0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7"/>
      <c r="J47" s="61" t="n">
        <f aca="false">SUM(J48:J49)</f>
        <v>0</v>
      </c>
      <c r="K47" s="60"/>
      <c r="L47" s="57"/>
      <c r="M47" s="61" t="n">
        <f aca="false">SUM(M48:M49)</f>
        <v>0</v>
      </c>
      <c r="N47" s="60"/>
      <c r="O47" s="1"/>
      <c r="P47" s="19"/>
      <c r="Q47" s="73"/>
      <c r="R47" s="48"/>
      <c r="S47" s="1"/>
    </row>
    <row r="48" s="47" customFormat="true" ht="35.0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0</v>
      </c>
      <c r="G48" s="66" t="n">
        <f aca="false">F48*E48</f>
        <v>0</v>
      </c>
      <c r="H48" s="67" t="n">
        <f aca="false">F48/D48</f>
        <v>0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0</v>
      </c>
      <c r="M48" s="71" t="n">
        <f aca="false">TRUNC((G48+J48),3)</f>
        <v>0</v>
      </c>
      <c r="N48" s="72" t="n">
        <f aca="false">H48+K48</f>
        <v>0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0</v>
      </c>
      <c r="G49" s="66" t="n">
        <f aca="false">F49*E49</f>
        <v>0</v>
      </c>
      <c r="H49" s="67" t="n">
        <f aca="false">F49/D49</f>
        <v>0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0</v>
      </c>
      <c r="M49" s="71" t="n">
        <f aca="false">TRUNC((G49+J49),3)</f>
        <v>0</v>
      </c>
      <c r="N49" s="72" t="n">
        <f aca="false">H49+K49</f>
        <v>0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7"/>
      <c r="J50" s="61" t="n">
        <f aca="false">SUM(J51:J53)</f>
        <v>0</v>
      </c>
      <c r="K50" s="60"/>
      <c r="L50" s="57"/>
      <c r="M50" s="61" t="n">
        <f aca="false">SUM(M51:M53)</f>
        <v>0</v>
      </c>
      <c r="N50" s="60"/>
      <c r="O50" s="1"/>
      <c r="P50" s="19"/>
      <c r="Q50" s="73"/>
      <c r="R50" s="48"/>
      <c r="S50" s="1"/>
    </row>
    <row r="51" s="47" customFormat="true" ht="35.0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0</v>
      </c>
      <c r="G51" s="66" t="n">
        <f aca="false">F51*E51</f>
        <v>0</v>
      </c>
      <c r="H51" s="67" t="n">
        <f aca="false">F51/D51</f>
        <v>0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0</v>
      </c>
      <c r="M51" s="71" t="n">
        <f aca="false">TRUNC((G51+J51),3)</f>
        <v>0</v>
      </c>
      <c r="N51" s="72" t="n">
        <f aca="false">H51+K51</f>
        <v>0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0</v>
      </c>
      <c r="G52" s="66" t="n">
        <f aca="false">F52*E52</f>
        <v>0</v>
      </c>
      <c r="H52" s="67" t="n">
        <f aca="false">F52/D52</f>
        <v>0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0</v>
      </c>
      <c r="M52" s="71" t="n">
        <f aca="false">TRUNC((G52+J52),3)</f>
        <v>0</v>
      </c>
      <c r="N52" s="72" t="n">
        <f aca="false">H52+K52</f>
        <v>0</v>
      </c>
      <c r="O52" s="1"/>
      <c r="P52" s="19"/>
      <c r="Q52" s="73"/>
      <c r="R52" s="48"/>
      <c r="S52" s="1"/>
    </row>
    <row r="53" s="47" customFormat="true" ht="35.0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0</v>
      </c>
      <c r="G53" s="66" t="n">
        <f aca="false">F53*E53</f>
        <v>0</v>
      </c>
      <c r="H53" s="67" t="n">
        <f aca="false">F53/D53</f>
        <v>0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0</v>
      </c>
      <c r="M53" s="71" t="n">
        <f aca="false">TRUNC((G53+J53),3)</f>
        <v>0</v>
      </c>
      <c r="N53" s="72" t="n">
        <f aca="false">H53+K53</f>
        <v>0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7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0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7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7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0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0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7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6.2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7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6.2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7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7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0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7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6.2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6.2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7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0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6.2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7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0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23.8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0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0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6.2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7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7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0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6.2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6.2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6.2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7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0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7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6.2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0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6.2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0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7.45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7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7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7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0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0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7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6.2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7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6.2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7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0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7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7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6.2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0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6.2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7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0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7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0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0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6.2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0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7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7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6.2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6.2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6.2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7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0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7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7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0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7"/>
      <c r="J244" s="57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7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0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0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7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6.2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7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6.2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7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0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6.2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0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7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0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6.2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7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7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7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6.2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0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7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7"/>
      <c r="J281" s="57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7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0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0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7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7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6.2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7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6.2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7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6.2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6.2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6.2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6.2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0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7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0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6.2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7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0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7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7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6.2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6.2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6.2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7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7.45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6.2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0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6.2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0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7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7"/>
      <c r="J376" s="57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7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0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0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7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6.2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7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6.2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7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6.2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7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6.2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7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7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7"/>
      <c r="J401" s="57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7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7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7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0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7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540657.295</v>
      </c>
      <c r="K416" s="99"/>
      <c r="L416" s="100"/>
      <c r="M416" s="98" t="n">
        <f aca="false">M10+M14+M20+M30+M42+M46+M54+M57+M144+M244+M281+M376+M401+M410+M414</f>
        <v>1021048.637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03</v>
      </c>
      <c r="G419" s="111"/>
      <c r="H419" s="112" t="n">
        <f aca="false">J416/C418</f>
        <v>0.0489967539991037</v>
      </c>
      <c r="I419" s="112"/>
      <c r="J419" s="113" t="str">
        <f aca="false">I8</f>
        <v>MEDIÇÃO 03</v>
      </c>
      <c r="K419" s="113"/>
      <c r="L419" s="114" t="n">
        <f aca="false">J416</f>
        <v>540657.295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0.0925319409372051</v>
      </c>
      <c r="I420" s="117"/>
      <c r="J420" s="118" t="s">
        <v>605</v>
      </c>
      <c r="K420" s="118"/>
      <c r="L420" s="119" t="n">
        <f aca="false">M416</f>
        <v>1021048.637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0.907468059062795</v>
      </c>
      <c r="I421" s="121"/>
      <c r="J421" s="122" t="s">
        <v>607</v>
      </c>
      <c r="K421" s="122"/>
      <c r="L421" s="123" t="n">
        <f aca="false">C418-L420</f>
        <v>10013504.693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2" manualBreakCount="2">
    <brk id="266" man="true" max="16383" min="0"/>
    <brk id="29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K50" activeCellId="0" sqref="K50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8" min="6" style="1" width="3.42"/>
    <col collapsed="false" customWidth="true" hidden="false" outlineLevel="0" max="10" min="9" style="1" width="8.68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1</v>
      </c>
      <c r="C12" s="156" t="str">
        <f aca="false">VLOOKUP(B12,'MEDIÇÃO 3'!$A$10:$C$416,2,0)</f>
        <v>SERVIÇOS PRELIMINARES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34</v>
      </c>
      <c r="C13" s="160" t="str">
        <f aca="false">VLOOKUP(B13,'MEDIÇÃO 3'!$A$10:$C$416,2,0)</f>
        <v>Desmatamento, destocamento, limpeza de área e estocagem do material de limpeza com árvores de diâmetro até 0,15 m</v>
      </c>
      <c r="D13" s="161" t="str">
        <f aca="false">VLOOKUP(B13,'MEDIÇÃO 3'!$A$10:$C$416,3,0)</f>
        <v>M3</v>
      </c>
      <c r="E13" s="162" t="n">
        <f aca="false">SUM(D14)</f>
        <v>15244</v>
      </c>
      <c r="F13" s="148"/>
    </row>
    <row r="14" customFormat="false" ht="15.75" hidden="false" customHeight="true" outlineLevel="0" collapsed="false">
      <c r="A14" s="148"/>
      <c r="B14" s="159"/>
      <c r="C14" s="159"/>
      <c r="D14" s="163" t="n">
        <v>15244</v>
      </c>
      <c r="E14" s="162"/>
      <c r="F14" s="148"/>
    </row>
    <row r="15" customFormat="false" ht="15.75" hidden="false" customHeight="true" outlineLevel="0" collapsed="false">
      <c r="A15" s="148"/>
      <c r="B15" s="164"/>
      <c r="C15" s="164"/>
      <c r="D15" s="164"/>
      <c r="E15" s="164"/>
      <c r="F15" s="148"/>
    </row>
    <row r="16" customFormat="false" ht="15.75" hidden="false" customHeight="true" outlineLevel="0" collapsed="false">
      <c r="A16" s="148"/>
      <c r="B16" s="155" t="n">
        <v>2</v>
      </c>
      <c r="C16" s="156" t="str">
        <f aca="false">VLOOKUP(B16,'MEDIÇÃO 3'!$A$10:$C$416,2,0)</f>
        <v>TERRAPLANAGEM</v>
      </c>
      <c r="D16" s="157"/>
      <c r="E16" s="158"/>
      <c r="F16" s="148"/>
    </row>
    <row r="17" customFormat="false" ht="15.75" hidden="false" customHeight="true" outlineLevel="0" collapsed="false">
      <c r="A17" s="148"/>
      <c r="B17" s="159" t="s">
        <v>43</v>
      </c>
      <c r="C17" s="160" t="str">
        <f aca="false">VLOOKUP(B17,'MEDIÇÃO 3'!$A$10:$C$416,2,0)</f>
        <v>Compactação de aterros a 100% do proctor intermediário</v>
      </c>
      <c r="D17" s="161" t="str">
        <f aca="false">VLOOKUP(B17,'MEDIÇÃO 3'!$A$10:$C$416,3,0)</f>
        <v>M3</v>
      </c>
      <c r="E17" s="162" t="n">
        <f aca="false">SUM(D18)</f>
        <v>7550</v>
      </c>
      <c r="F17" s="148"/>
    </row>
    <row r="18" customFormat="false" ht="15.75" hidden="false" customHeight="true" outlineLevel="0" collapsed="false">
      <c r="A18" s="148"/>
      <c r="B18" s="159"/>
      <c r="C18" s="159"/>
      <c r="D18" s="163" t="n">
        <v>7550</v>
      </c>
      <c r="E18" s="162"/>
      <c r="F18" s="148"/>
    </row>
    <row r="19" customFormat="false" ht="15.75" hidden="false" customHeight="true" outlineLevel="0" collapsed="false">
      <c r="A19" s="148"/>
      <c r="B19" s="159" t="s">
        <v>45</v>
      </c>
      <c r="C19" s="160" t="str">
        <f aca="false">VLOOKUP(B19,'MEDIÇÃO 3'!$A$10:$C$416,2,0)</f>
        <v>Enrocamento com pedra de mão, inclusive espalhamento e compactação mecânica - fornecimento e assentamento</v>
      </c>
      <c r="D19" s="161" t="str">
        <f aca="false">VLOOKUP(B19,'MEDIÇÃO 3'!$A$10:$C$416,3,0)</f>
        <v>M3</v>
      </c>
      <c r="E19" s="162" t="n">
        <f aca="false">SUM(D20)</f>
        <v>114</v>
      </c>
      <c r="F19" s="148"/>
    </row>
    <row r="20" customFormat="false" ht="15.75" hidden="false" customHeight="true" outlineLevel="0" collapsed="false">
      <c r="A20" s="148"/>
      <c r="B20" s="159"/>
      <c r="C20" s="159"/>
      <c r="D20" s="163" t="n">
        <v>114</v>
      </c>
      <c r="E20" s="162"/>
      <c r="F20" s="148"/>
    </row>
    <row r="21" customFormat="false" ht="15.75" hidden="false" customHeight="true" outlineLevel="0" collapsed="false">
      <c r="A21" s="148"/>
      <c r="B21" s="159" t="s">
        <v>47</v>
      </c>
      <c r="C21" s="160" t="str">
        <f aca="false">VLOOKUP(B21,'MEDIÇÃO 3'!$A$10:$C$416,2,0)</f>
        <v>Espalhamento de material em bota-fora</v>
      </c>
      <c r="D21" s="161" t="str">
        <f aca="false">VLOOKUP(B21,'MEDIÇÃO 3'!$A$10:$C$416,3,0)</f>
        <v>M3</v>
      </c>
      <c r="E21" s="162" t="n">
        <f aca="false">SUM(D22)</f>
        <v>9250</v>
      </c>
      <c r="F21" s="148"/>
    </row>
    <row r="22" customFormat="false" ht="15.75" hidden="false" customHeight="true" outlineLevel="0" collapsed="false">
      <c r="A22" s="148"/>
      <c r="B22" s="159"/>
      <c r="C22" s="159"/>
      <c r="D22" s="163" t="n">
        <v>9250</v>
      </c>
      <c r="E22" s="162"/>
      <c r="F22" s="148"/>
    </row>
    <row r="23" customFormat="false" ht="15.75" hidden="false" customHeight="true" outlineLevel="0" collapsed="false">
      <c r="A23" s="148"/>
      <c r="B23" s="164"/>
      <c r="C23" s="164"/>
      <c r="D23" s="164"/>
      <c r="E23" s="164"/>
      <c r="F23" s="148"/>
    </row>
    <row r="24" customFormat="false" ht="15.75" hidden="false" customHeight="true" outlineLevel="0" collapsed="false">
      <c r="A24" s="148"/>
      <c r="B24" s="155" t="n">
        <v>3</v>
      </c>
      <c r="C24" s="156" t="str">
        <f aca="false">VLOOKUP(B24,'MEDIÇÃO 3'!$A$10:$C$416,2,0)</f>
        <v>OBRAS DE ARTES CORRENTES E DRENAGEM</v>
      </c>
      <c r="D24" s="157"/>
      <c r="E24" s="158"/>
      <c r="F24" s="148"/>
    </row>
    <row r="25" customFormat="false" ht="15.75" hidden="false" customHeight="true" outlineLevel="0" collapsed="false">
      <c r="A25" s="148"/>
      <c r="B25" s="159" t="s">
        <v>50</v>
      </c>
      <c r="C25" s="160" t="str">
        <f aca="false">VLOOKUP(B25,'MEDIÇÃO 3'!$A$10:$C$416,2,0)</f>
        <v>Corpo de bscc - seção fechada de 2,5 x 2,5 m - pré-moldado - altura do aterro de 5,00 a 7,50 m - areia e brita comerciais</v>
      </c>
      <c r="D25" s="161" t="str">
        <f aca="false">VLOOKUP(B25,'MEDIÇÃO 3'!$A$10:$C$416,3,0)</f>
        <v>M</v>
      </c>
      <c r="E25" s="162" t="n">
        <f aca="false">SUM(D26)</f>
        <v>90</v>
      </c>
      <c r="F25" s="148"/>
    </row>
    <row r="26" customFormat="false" ht="15.75" hidden="false" customHeight="true" outlineLevel="0" collapsed="false">
      <c r="A26" s="148"/>
      <c r="B26" s="159"/>
      <c r="C26" s="159"/>
      <c r="D26" s="163" t="n">
        <v>90</v>
      </c>
      <c r="E26" s="162"/>
      <c r="F26" s="148"/>
    </row>
    <row r="27" customFormat="false" ht="15.75" hidden="false" customHeight="true" outlineLevel="0" collapsed="false">
      <c r="A27" s="148"/>
      <c r="B27" s="164"/>
      <c r="C27" s="164"/>
      <c r="D27" s="164"/>
      <c r="E27" s="164"/>
      <c r="F27" s="148"/>
    </row>
    <row r="28" customFormat="false" ht="15.75" hidden="false" customHeight="true" outlineLevel="0" collapsed="false">
      <c r="A28" s="148"/>
      <c r="B28" s="155" t="n">
        <v>4</v>
      </c>
      <c r="C28" s="156" t="str">
        <f aca="false">VLOOKUP(B28,'MEDIÇÃO 3'!$A$10:$C$416,2,0)</f>
        <v>INSTALAÇÃO DO CANTEIRO DE OBRAS</v>
      </c>
      <c r="D28" s="157"/>
      <c r="E28" s="158"/>
      <c r="F28" s="148"/>
    </row>
    <row r="29" customFormat="false" ht="37.3" hidden="false" customHeight="false" outlineLevel="0" collapsed="false">
      <c r="A29" s="148"/>
      <c r="B29" s="159" t="s">
        <v>73</v>
      </c>
      <c r="C29" s="165" t="str">
        <f aca="false">VLOOKUP(B29,'MEDIÇÃO 3'!$A$10:$C$416,2,0)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9" s="159" t="str">
        <f aca="false">VLOOKUP(B29,'MEDIÇÃO 3'!$A$10:$C$416,3,0)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6" t="s">
        <v>618</v>
      </c>
      <c r="C30" s="166"/>
      <c r="D30" s="163" t="n">
        <v>1</v>
      </c>
      <c r="E30" s="162"/>
      <c r="F30" s="148"/>
    </row>
    <row r="31" customFormat="false" ht="25.35" hidden="false" customHeight="false" outlineLevel="0" collapsed="false">
      <c r="A31" s="148"/>
      <c r="B31" s="159" t="s">
        <v>76</v>
      </c>
      <c r="C31" s="165" t="str">
        <f aca="false">VLOOKUP(B31,'MEDIÇÃO 3'!$A$10:$C$416,2,0)</f>
        <v>Aluguel mensal container para almoxarifado, incl. Porta, 2 janelas, 1 pt iluminação, isolamento térmico (teto), piso em comp. Naval pintado, cert. Nr18, incl. Laudo descontaminação.</v>
      </c>
      <c r="D31" s="159" t="str">
        <f aca="false">VLOOKUP(B31,'MEDIÇÃO 3'!$A$10:$C$416,3,0)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6" t="s">
        <v>618</v>
      </c>
      <c r="C32" s="166"/>
      <c r="D32" s="163" t="n">
        <v>1</v>
      </c>
      <c r="E32" s="162"/>
      <c r="F32" s="148"/>
    </row>
    <row r="33" customFormat="false" ht="37.3" hidden="false" customHeight="false" outlineLevel="0" collapsed="false">
      <c r="A33" s="148"/>
      <c r="B33" s="159" t="s">
        <v>78</v>
      </c>
      <c r="C33" s="165" t="str">
        <f aca="false">VLOOKUP(B33,'MEDIÇÃO 3'!$A$10:$C$416,2,0)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33" s="159" t="str">
        <f aca="false">VLOOKUP(B33,'MEDIÇÃO 3'!$A$10:$C$416,3,0)</f>
        <v>Mês</v>
      </c>
      <c r="E33" s="162" t="n">
        <f aca="false">SUM(D34)</f>
        <v>1</v>
      </c>
      <c r="F33" s="148"/>
    </row>
    <row r="34" customFormat="false" ht="15.75" hidden="false" customHeight="true" outlineLevel="0" collapsed="false">
      <c r="A34" s="148"/>
      <c r="B34" s="166" t="s">
        <v>618</v>
      </c>
      <c r="C34" s="166"/>
      <c r="D34" s="163" t="n">
        <v>1</v>
      </c>
      <c r="E34" s="162"/>
      <c r="F34" s="148"/>
    </row>
    <row r="35" customFormat="false" ht="37.3" hidden="false" customHeight="false" outlineLevel="0" collapsed="false">
      <c r="A35" s="148"/>
      <c r="B35" s="159" t="s">
        <v>80</v>
      </c>
      <c r="C35" s="165" t="str">
        <f aca="false">VLOOKUP(B35,'MEDIÇÃO 3'!$A$10:$C$416,2,0)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5" s="159" t="str">
        <f aca="false">VLOOKUP(B35,'MEDIÇÃO 3'!$A$10:$C$416,3,0)</f>
        <v>Mês</v>
      </c>
      <c r="E35" s="162" t="n">
        <f aca="false">SUM(D36)</f>
        <v>1</v>
      </c>
      <c r="F35" s="148"/>
    </row>
    <row r="36" customFormat="false" ht="15.75" hidden="false" customHeight="true" outlineLevel="0" collapsed="false">
      <c r="A36" s="148"/>
      <c r="B36" s="166" t="s">
        <v>618</v>
      </c>
      <c r="C36" s="166"/>
      <c r="D36" s="163" t="n">
        <v>1</v>
      </c>
      <c r="E36" s="162"/>
      <c r="F36" s="148"/>
    </row>
    <row r="37" customFormat="false" ht="25.35" hidden="false" customHeight="false" outlineLevel="0" collapsed="false">
      <c r="A37" s="148"/>
      <c r="B37" s="159" t="s">
        <v>82</v>
      </c>
      <c r="C37" s="165" t="str">
        <f aca="false">VLOOKUP(B37,'MEDIÇÃO 3'!$A$10:$C$416,2,0)</f>
        <v>Aluguel mensal container para vestiário, incl. Porta, venezianas de circulação, 1 pt iluminação, isolamento térmico (teto), piso em comp. Naval pintado, cert. Nr18, incl. Laudo descontaminação.</v>
      </c>
      <c r="D37" s="159" t="str">
        <f aca="false">VLOOKUP(B37,'MEDIÇÃO 3'!$A$10:$C$416,3,0)</f>
        <v>Mês</v>
      </c>
      <c r="E37" s="162" t="n">
        <f aca="false">SUM(D38)</f>
        <v>1</v>
      </c>
      <c r="F37" s="148"/>
    </row>
    <row r="38" customFormat="false" ht="15.75" hidden="false" customHeight="true" outlineLevel="0" collapsed="false">
      <c r="A38" s="148"/>
      <c r="B38" s="166" t="s">
        <v>618</v>
      </c>
      <c r="C38" s="166"/>
      <c r="D38" s="163" t="n">
        <v>1</v>
      </c>
      <c r="E38" s="162"/>
      <c r="F38" s="148"/>
    </row>
    <row r="39" customFormat="false" ht="15.75" hidden="false" customHeight="true" outlineLevel="0" collapsed="false">
      <c r="A39" s="148"/>
      <c r="B39" s="164"/>
      <c r="C39" s="164"/>
      <c r="D39" s="164"/>
      <c r="E39" s="164"/>
      <c r="F39" s="148"/>
    </row>
    <row r="40" customFormat="false" ht="15.75" hidden="false" customHeight="true" outlineLevel="0" collapsed="false">
      <c r="A40" s="148"/>
      <c r="B40" s="155" t="n">
        <v>5</v>
      </c>
      <c r="C40" s="156" t="str">
        <f aca="false">VLOOKUP(B40,'MEDIÇÃO 3'!$A$10:$C$416,2,0)</f>
        <v>SINALIZAÇÃO</v>
      </c>
      <c r="D40" s="157"/>
      <c r="E40" s="158"/>
      <c r="F40" s="148"/>
    </row>
    <row r="41" customFormat="false" ht="15.75" hidden="false" customHeight="true" outlineLevel="0" collapsed="false">
      <c r="A41" s="148"/>
      <c r="B41" s="159" t="s">
        <v>95</v>
      </c>
      <c r="C41" s="160" t="str">
        <f aca="false">VLOOKUP(B41,'MEDIÇÃO 3'!$A$10:$C$416,2,0)</f>
        <v>Cones para sinalização, fornecimento e colocação</v>
      </c>
      <c r="D41" s="161" t="str">
        <f aca="false">VLOOKUP(B41,'MEDIÇÃO 3'!$A$10:$C$416,3,0)</f>
        <v>Un</v>
      </c>
      <c r="E41" s="162" t="n">
        <f aca="false">SUM(D42)</f>
        <v>2</v>
      </c>
      <c r="F41" s="148"/>
    </row>
    <row r="42" customFormat="false" ht="15.75" hidden="false" customHeight="true" outlineLevel="0" collapsed="false">
      <c r="A42" s="148"/>
      <c r="B42" s="159"/>
      <c r="C42" s="159"/>
      <c r="D42" s="163" t="n">
        <v>2</v>
      </c>
      <c r="E42" s="162"/>
      <c r="F42" s="148"/>
    </row>
    <row r="43" customFormat="false" ht="15.75" hidden="false" customHeight="true" outlineLevel="0" collapsed="false">
      <c r="A43" s="148"/>
      <c r="B43" s="159" t="s">
        <v>97</v>
      </c>
      <c r="C43" s="160" t="str">
        <f aca="false">VLOOKUP(B43,'MEDIÇÃO 3'!$A$10:$C$416,2,0)</f>
        <v>Elementos de madeira para sinalização - cavaletes</v>
      </c>
      <c r="D43" s="161" t="str">
        <f aca="false">VLOOKUP(B43,'MEDIÇÃO 3'!$A$10:$C$416,3,0)</f>
        <v>Un</v>
      </c>
      <c r="E43" s="162" t="n">
        <f aca="false">SUM(D44)</f>
        <v>10</v>
      </c>
      <c r="F43" s="148"/>
    </row>
    <row r="44" customFormat="false" ht="15.75" hidden="false" customHeight="true" outlineLevel="0" collapsed="false">
      <c r="A44" s="148"/>
      <c r="B44" s="159"/>
      <c r="C44" s="159"/>
      <c r="D44" s="163" t="n">
        <v>10</v>
      </c>
      <c r="E44" s="162"/>
      <c r="F44" s="148"/>
    </row>
    <row r="45" customFormat="false" ht="13.8" hidden="false" customHeight="false" outlineLevel="0" collapsed="false">
      <c r="A45" s="148"/>
      <c r="B45" s="159" t="s">
        <v>99</v>
      </c>
      <c r="C45" s="160" t="str">
        <f aca="false">VLOOKUP(B45,'MEDIÇÃO 3'!$A$10:$C$416,2,0)</f>
        <v>Tela de proteção de segurança de pvc cor laranja com suporte em madeira chumbado em concreto para sinalização de obras</v>
      </c>
      <c r="D45" s="161" t="str">
        <f aca="false">VLOOKUP(B45,'MEDIÇÃO 3'!$A$10:$C$416,3,0)</f>
        <v>M</v>
      </c>
      <c r="E45" s="162" t="n">
        <f aca="false">SUM(D46)</f>
        <v>200</v>
      </c>
      <c r="F45" s="148"/>
    </row>
    <row r="46" customFormat="false" ht="15.75" hidden="false" customHeight="true" outlineLevel="0" collapsed="false">
      <c r="A46" s="148"/>
      <c r="B46" s="159"/>
      <c r="C46" s="159"/>
      <c r="D46" s="163" t="n">
        <v>200</v>
      </c>
      <c r="E46" s="162"/>
      <c r="F46" s="148"/>
    </row>
    <row r="47" customFormat="false" ht="13.8" hidden="false" customHeight="false" outlineLevel="0" collapsed="false">
      <c r="A47" s="148"/>
      <c r="F47" s="148"/>
    </row>
    <row r="48" customFormat="false" ht="13.8" hidden="false" customHeight="false" outlineLevel="0" collapsed="false">
      <c r="A48" s="148"/>
      <c r="F48" s="148"/>
    </row>
    <row r="49" customFormat="false" ht="13.8" hidden="false" customHeight="false" outlineLevel="0" collapsed="false">
      <c r="A49" s="148"/>
      <c r="F49" s="148"/>
    </row>
    <row r="50" customFormat="false" ht="13.8" hidden="false" customHeight="false" outlineLevel="0" collapsed="false">
      <c r="A50" s="148"/>
      <c r="C50" s="167" t="s">
        <v>619</v>
      </c>
      <c r="F50" s="148"/>
    </row>
    <row r="51" customFormat="false" ht="13.8" hidden="false" customHeight="false" outlineLevel="0" collapsed="false">
      <c r="A51" s="148"/>
      <c r="C51" s="168" t="s">
        <v>608</v>
      </c>
      <c r="F51" s="148"/>
    </row>
    <row r="52" customFormat="false" ht="13.8" hidden="false" customHeight="false" outlineLevel="0" collapsed="false">
      <c r="A52" s="148"/>
      <c r="C52" s="167" t="s">
        <v>620</v>
      </c>
      <c r="F52" s="148"/>
    </row>
    <row r="53" customFormat="false" ht="13.8" hidden="false" customHeight="false" outlineLevel="0" collapsed="false">
      <c r="A53" s="148"/>
      <c r="C53" s="167" t="s">
        <v>621</v>
      </c>
      <c r="F53" s="148"/>
    </row>
    <row r="54" customFormat="false" ht="13.8" hidden="false" customHeight="false" outlineLevel="0" collapsed="false">
      <c r="A54" s="148"/>
      <c r="C54" s="167" t="s">
        <v>622</v>
      </c>
      <c r="F54" s="148"/>
    </row>
    <row r="55" customFormat="false" ht="13.8" hidden="false" customHeight="false" outlineLevel="0" collapsed="false">
      <c r="A55" s="148"/>
      <c r="C55" s="167" t="s">
        <v>623</v>
      </c>
      <c r="F55" s="148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6">
    <mergeCell ref="A1:A55"/>
    <mergeCell ref="B1:E1"/>
    <mergeCell ref="F1:F55"/>
    <mergeCell ref="B2:E7"/>
    <mergeCell ref="B8:E8"/>
    <mergeCell ref="B9:C9"/>
    <mergeCell ref="D9:E10"/>
    <mergeCell ref="B10:C10"/>
    <mergeCell ref="B13:B14"/>
    <mergeCell ref="C13:C14"/>
    <mergeCell ref="E13:E14"/>
    <mergeCell ref="B15:E15"/>
    <mergeCell ref="B17:B18"/>
    <mergeCell ref="C17:C18"/>
    <mergeCell ref="E17:E18"/>
    <mergeCell ref="B19:B20"/>
    <mergeCell ref="C19:C20"/>
    <mergeCell ref="E19:E20"/>
    <mergeCell ref="B21:B22"/>
    <mergeCell ref="C21:C22"/>
    <mergeCell ref="E21:E22"/>
    <mergeCell ref="B23:E23"/>
    <mergeCell ref="B25:B26"/>
    <mergeCell ref="C25:C26"/>
    <mergeCell ref="E25:E26"/>
    <mergeCell ref="B27:E27"/>
    <mergeCell ref="E29:E30"/>
    <mergeCell ref="B30:C30"/>
    <mergeCell ref="E31:E32"/>
    <mergeCell ref="B32:C32"/>
    <mergeCell ref="E33:E34"/>
    <mergeCell ref="B34:C34"/>
    <mergeCell ref="E35:E36"/>
    <mergeCell ref="B36:C36"/>
    <mergeCell ref="E37:E38"/>
    <mergeCell ref="B38:C38"/>
    <mergeCell ref="B39:E39"/>
    <mergeCell ref="B41:B42"/>
    <mergeCell ref="C41:C42"/>
    <mergeCell ref="E41:E42"/>
    <mergeCell ref="B43:B44"/>
    <mergeCell ref="C43:C44"/>
    <mergeCell ref="E43:E44"/>
    <mergeCell ref="B45:B46"/>
    <mergeCell ref="C45:C46"/>
    <mergeCell ref="E45:E46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colBreaks count="1" manualBreakCount="1">
    <brk id="8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2024-02-01T16:08:00Z</cp:lastPrinted>
  <dcterms:modified xsi:type="dcterms:W3CDTF">2024-02-01T16:07:48Z</dcterms:modified>
  <cp:revision>130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