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6" sheetId="1" state="visible" r:id="rId2"/>
    <sheet name="MEMÓRIA DE CÁLCULO 6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6'!$A$1:$N$428</definedName>
    <definedName function="false" hidden="false" localSheetId="0" name="_xlnm.Print_Titles" vbProcedure="false">'MEDIÇÃO 6'!$1:$1</definedName>
    <definedName function="false" hidden="true" localSheetId="0" name="_xlnm._FilterDatabase" vbProcedure="false">'MEDIÇÃO 6'!$N$2:$N$415</definedName>
    <definedName function="false" hidden="false" localSheetId="0" name="_xlnm.Print_Area_0" vbProcedure="false">'MEDIÇÃO 6'!$A$2:$N$428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<sst xmlns="http://schemas.openxmlformats.org/spreadsheetml/2006/main" count="1217" uniqueCount="624">
  <si>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</si>
  <si>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</si>
  <si>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03/05/2024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</si>
  <si>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</si>
  <si>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</si>
  <si>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</si>
  <si>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</si>
  <si>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</si>
  <si>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</si>
  <si>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</si>
  <si>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</si>
  <si>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</si>
  <si>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</si>
  <si>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</si>
  <si>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</si>
  <si>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</si>
  <si>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</si>
  <si>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</si>
  <si>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</si>
  <si>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</si>
  <si>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</si>
  <si>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</si>
  <si>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</si>
  <si>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</si>
  <si>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</si>
  <si>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</si>
  <si>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</si>
  <si>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</si>
  <si>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</si>
  <si>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</si>
  <si>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</si>
  <si>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</si>
  <si>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</si>
  <si>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</si>
  <si>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</si>
  <si>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</si>
  <si>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</si>
  <si>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</si>
  <si>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</si>
  <si>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</si>
  <si>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</si>
  <si>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</si>
  <si>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</si>
  <si>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</si>
  <si>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</si>
  <si>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</si>
  <si>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</si>
  <si>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</si>
  <si>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</si>
  <si>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</si>
  <si>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</si>
  <si>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</si>
  <si>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</si>
  <si>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</si>
  <si>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</si>
  <si>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</si>
  <si>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</si>
  <si>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</si>
  <si>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</si>
  <si>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</si>
  <si>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</si>
  <si>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</si>
  <si>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</si>
  <si>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</si>
  <si>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</si>
  <si>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</si>
  <si>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</si>
  <si>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</si>
  <si>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</si>
  <si>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</si>
  <si>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</si>
  <si>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</si>
  <si>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</si>
  <si>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</si>
  <si>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</si>
  <si>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</si>
  <si>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</si>
  <si>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</si>
  <si>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</si>
  <si>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</si>
  <si>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</si>
  <si>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</si>
  <si>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</si>
  <si>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</si>
  <si>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</si>
  <si>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</si>
  <si>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</si>
  <si>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</si>
  <si>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</si>
  <si>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</si>
  <si>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</si>
  <si>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</si>
  <si>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</si>
  <si>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</si>
  <si>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</si>
  <si>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</si>
  <si>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</si>
  <si>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</si>
  <si>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</si>
  <si>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</si>
  <si>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</si>
  <si>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</si>
  <si>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</si>
  <si>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</si>
  <si>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</si>
  <si>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</si>
  <si>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</si>
  <si>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</si>
  <si>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</si>
  <si>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</si>
  <si>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</si>
  <si>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</si>
  <si>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</si>
  <si>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</si>
  <si>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</si>
  <si>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</si>
  <si>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</si>
  <si>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</si>
  <si>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</si>
  <si>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</si>
  <si>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</si>
  <si>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</si>
  <si>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</si>
  <si>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</si>
  <si>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</si>
  <si>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</si>
  <si>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</si>
  <si>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</si>
  <si>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</si>
  <si>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</si>
  <si>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</si>
  <si>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</si>
  <si>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</si>
  <si>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</si>
  <si>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</si>
  <si>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</si>
  <si>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</si>
  <si>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</si>
  <si>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</si>
  <si>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</si>
  <si>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</si>
  <si>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</si>
  <si>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</si>
  <si>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</si>
  <si>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</si>
  <si>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</si>
  <si>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</si>
  <si>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</si>
  <si>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</si>
  <si>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</si>
  <si>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</si>
  <si>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</si>
  <si>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</si>
  <si>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</si>
  <si>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</si>
  <si>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</si>
  <si>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</si>
  <si>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</si>
  <si>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</si>
  <si>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</si>
  <si>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</si>
  <si>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</si>
  <si>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</si>
  <si>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</si>
  <si>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</si>
  <si>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</si>
  <si>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</si>
  <si>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</si>
  <si>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</si>
  <si>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</si>
  <si>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</si>
  <si>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</si>
  <si>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</si>
  <si>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</si>
  <si>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</si>
  <si>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</si>
  <si>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</si>
  <si>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</si>
  <si>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</si>
  <si>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</si>
  <si>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</si>
  <si>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</si>
  <si>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</si>
  <si>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</si>
  <si>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</si>
  <si>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</si>
  <si>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</si>
  <si>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</si>
  <si>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</si>
  <si>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</si>
  <si>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</si>
  <si>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</si>
  <si>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</si>
  <si>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</si>
  <si>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</si>
  <si>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</si>
  <si>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</si>
  <si>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</si>
  <si>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</si>
  <si>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</si>
  <si>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</si>
  <si>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</si>
  <si>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</si>
  <si>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</si>
  <si>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</si>
  <si>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</si>
  <si>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</si>
  <si>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</si>
  <si>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</si>
  <si>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</si>
  <si>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</si>
  <si>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</si>
  <si>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</si>
  <si>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</si>
  <si>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</si>
  <si>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</si>
  <si>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</si>
  <si>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</si>
  <si>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</si>
  <si>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</si>
  <si>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</si>
  <si>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</si>
  <si>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</si>
  <si>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</si>
  <si>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</si>
  <si>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</si>
  <si>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</si>
  <si>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</si>
  <si>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</si>
  <si>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</si>
  <si>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</si>
  <si>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</si>
  <si>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</si>
  <si>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</si>
  <si>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</si>
  <si>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</si>
  <si>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</si>
  <si>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</si>
  <si>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</si>
  <si>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</si>
  <si>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</si>
  <si>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</si>
  <si>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</si>
  <si>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</si>
  <si>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</si>
  <si>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</si>
  <si>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</si>
  <si>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</si>
  <si>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</si>
  <si>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</si>
  <si>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</si>
  <si>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</si>
  <si>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</si>
  <si>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</si>
  <si>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</si>
  <si>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</si>
  <si>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</si>
  <si>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</si>
  <si>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</si>
  <si>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</si>
  <si>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</si>
  <si>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</si>
  <si>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</si>
  <si>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</si>
  <si>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</si>
  <si>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</si>
  <si>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</si>
  <si>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</si>
  <si>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</si>
  <si>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</si>
  <si>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</si>
  <si>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</si>
  <si>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</si>
  <si>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</si>
  <si>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</si>
  <si>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</si>
  <si>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</si>
  <si>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</si>
  <si>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</si>
  <si>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</si>
  <si>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</si>
  <si>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</si>
  <si>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</si>
  <si>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</si>
  <si>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</si>
  <si>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</si>
  <si>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</si>
  <si>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</si>
  <si>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</si>
  <si>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</si>
  <si>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</si>
  <si>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</si>
  <si>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</si>
  <si>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</si>
  <si>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</si>
  <si>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</si>
  <si>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</si>
  <si>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</si>
  <si>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</si>
  <si>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</si>
  <si>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</si>
  <si>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</si>
  <si>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</si>
  <si>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</si>
  <si>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</si>
  <si>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</si>
  <si>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</si>
  <si>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</si>
  <si>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</si>
  <si>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</si>
  <si>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</si>
  <si>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</si>
  <si>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</si>
  <si>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</si>
  <si>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</si>
  <si>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</si>
  <si>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</si>
  <si>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</si>
  <si>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</si>
  <si>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</si>
  <si>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</si>
  <si>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</si>
  <si>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</si>
  <si>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</si>
  <si>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</si>
  <si>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</si>
  <si>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</si>
  <si>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</si>
  <si>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</si>
  <si>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</si>
  <si>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</si>
  <si>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</si>
  <si>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</si>
  <si>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</si>
  <si>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</si>
  <si>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</si>
  <si>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</si>
  <si>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</si>
  <si>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</si>
  <si>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</si>
  <si>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</si>
  <si>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</si>
  <si>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</si>
  <si>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</si>
  <si>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</si>
  <si>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</si>
  <si>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</si>
  <si>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</si>
  <si>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</si>
  <si>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</si>
  <si>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</si>
  <si>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</si>
  <si>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</si>
  <si>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</si>
  <si>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</si>
  <si>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</si>
  <si>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</si>
  <si>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</si>
  <si>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</si>
  <si>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</si>
  <si>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</si>
  <si>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</si>
  <si>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</si>
  <si>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</si>
  <si>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</si>
  <si>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</si>
  <si>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</si>
  <si>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</si>
  <si>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</si>
  <si>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</si>
  <si>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</si>
  <si>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</si>
  <si>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</si>
  <si>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</si>
  <si>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</si>
  <si>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</si>
  <si>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</si>
  <si>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</si>
  <si>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</si>
  <si>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</si>
  <si>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</si>
  <si>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</si>
  <si>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</si>
  <si>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</si>
  <si>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</si>
  <si>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</si>
  <si>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</si>
  <si>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</si>
  <si>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</si>
  <si>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</si>
  <si>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</si>
  <si>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</si>
  <si>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</si>
  <si>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</si>
  <si>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</si>
  <si>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</si>
  <si>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</si>
  <si>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</si>
  <si>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</si>
  <si>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</si>
  <si>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</si>
  <si>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</si>
  <si>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</si>
  <si>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</si>
  <si>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</si>
  <si>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</si>
  <si>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</si>
  <si>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</si>
  <si>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</si>
  <si>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</si>
  <si>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</si>
  <si>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</si>
  <si>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</si>
  <si>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</si>
  <si>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</si>
  <si>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</si>
  <si>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</si>
  <si>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</si>
  <si>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</si>
  <si>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</si>
  <si>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</si>
  <si>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</si>
  <si>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</si>
  <si>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</si>
  <si>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</si>
  <si>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</si>
  <si>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</si>
  <si>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</si>
  <si>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</si>
  <si>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</si>
  <si>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</si>
  <si>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</si>
  <si>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</si>
  <si>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</si>
  <si>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</si>
  <si>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</si>
  <si>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</si>
  <si>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</si>
  <si>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</si>
  <si>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</si>
  <si>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</si>
  <si>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</si>
  <si>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</si>
  <si>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</si>
  <si>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</si>
  <si>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</si>
  <si>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</si>
  <si>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</si>
  <si>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</si>
  <si>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</si>
  <si>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</si>
  <si>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</si>
  <si>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</si>
  <si>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</si>
  <si>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</si>
  <si>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</si>
  <si>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</si>
  <si>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</si>
  <si>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</si>
  <si>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</si>
  <si>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</si>
  <si>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</si>
  <si>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</si>
  <si>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</si>
  <si>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</si>
  <si>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</si>
  <si>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</si>
  <si>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</si>
  <si>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</si>
  <si>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</si>
  <si>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</si>
  <si>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</si>
  <si>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</si>
  <si>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</si>
  <si>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</si>
  <si>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</si>
  <si>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</si>
  <si>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</si>
  <si>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</si>
  <si>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</si>
  <si>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</si>
  <si>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</si>
  <si>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</si>
  <si>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</si>
  <si>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</si>
  <si>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</si>
  <si>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</si>
  <si>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</si>
  <si>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</si>
  <si>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</si>
  <si>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</si>
  <si>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</si>
  <si>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</si>
  <si>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</si>
  <si>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</si>
  <si>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</si>
  <si>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</si>
  <si>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</si>
  <si>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</si>
  <si>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</si>
  <si>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</si>
  <si>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</si>
  <si>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</si>
  <si>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</si>
  <si>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</si>
  <si>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</si>
  <si>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</si>
  <si>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</si>
  <si>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</si>
  <si>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</si>
  <si>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</si>
  <si>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</si>
  <si>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</si>
  <si>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</si>
  <si>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</si>
  <si>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</si>
  <si>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</si>
  <si>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</si>
  <si>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</si>
  <si>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</si>
  <si>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</si>
  <si>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</si>
  <si>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</si>
  <si>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</si>
  <si>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</si>
  <si>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</si>
  <si>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</si>
  <si>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</si>
  <si>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</si>
  <si>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</si>
  <si>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</si>
  <si>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</si>
  <si>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</si>
  <si>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</si>
  <si>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</si>
  <si>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</si>
  <si>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</si>
  <si>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</si>
  <si>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</si>
  <si>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</si>
  <si>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</si>
  <si>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</si>
  <si>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</si>
  <si>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</si>
  <si>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</si>
  <si>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</si>
  <si>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</si>
  <si>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</si>
  <si>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</si>
  <si>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</si>
  <si>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</si>
  <si>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</si>
  <si>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</si>
  <si>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</si>
  <si>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</si>
  <si>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</si>
  <si>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</si>
  <si>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</si>
  <si>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</si>
  <si>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</si>
  <si>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</si>
  <si>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</si>
  <si>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</si>
  <si>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</si>
  <si>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</si>
  <si>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</si>
  <si>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</si>
  <si>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</si>
  <si>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</si>
  <si>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</si>
  <si>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</si>
  <si>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</si>
  <si>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</si>
  <si>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</si>
  <si>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</si>
  <si>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</si>
  <si>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</si>
  <si>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</si>
  <si>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</si>
  <si>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</si>
  <si>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</si>
  <si>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</si>
  <si>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</si>
  <si>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</si>
  <si>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</si>
  <si>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</si>
  <si>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</si>
  <si>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</si>
  <si>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</si>
  <si>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</si>
  <si>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</si>
  <si>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</si>
  <si>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</si>
  <si>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</si>
  <si>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</si>
  <si>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</si>
  <si>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</si>
  <si>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</si>
  <si>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</si>
  <si>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</si>
  <si>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</si>
  <si>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</si>
  <si>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</si>
  <si>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</si>
  <si>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</si>
  <si>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</si>
  <si>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</si>
  <si>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</si>
  <si>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</si>
  <si>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</si>
  <si>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</si>
  <si>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</si>
  <si>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</si>
  <si>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6ª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</si>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</sst>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249840</xdr:colOff>
      <xdr:row>0</xdr:row>
      <xdr:rowOff>1116720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4360" cy="84420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703440</xdr:colOff>
      <xdr:row>6</xdr:row>
      <xdr:rowOff>193320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2360" cy="105624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I53" activeCellId="0" sqref="I5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06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45383</v>
      </c>
      <c r="G6" s="26"/>
      <c r="H6" s="27" t="s">
        <v>11</v>
      </c>
      <c r="I6" s="28" t="n">
        <v>45413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06</v>
      </c>
      <c r="G7" s="32"/>
      <c r="H7" s="32"/>
      <c r="I7" s="33" t="n">
        <f aca="false">L419</f>
        <v>748339.698</v>
      </c>
      <c r="J7" s="33"/>
      <c r="K7" s="34" t="s">
        <v>15</v>
      </c>
      <c r="L7" s="35" t="n">
        <f aca="false">H419</f>
        <v>0.0678178514000621</v>
      </c>
      <c r="M7" s="36" t="s">
        <v>16</v>
      </c>
      <c r="N7" s="37" t="n">
        <f aca="false">H420</f>
        <v>0.252232757843765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7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7"/>
      <c r="J14" s="61" t="n">
        <f aca="false">SUM(J15:J19)</f>
        <v>261325.684</v>
      </c>
      <c r="K14" s="60"/>
      <c r="L14" s="57"/>
      <c r="M14" s="61" t="n">
        <f aca="false">SUM(M15:M19)</f>
        <v>1032202.289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87800</v>
      </c>
      <c r="G15" s="66" t="n">
        <f aca="false">F15*E15</f>
        <v>149387.305959062</v>
      </c>
      <c r="H15" s="67" t="n">
        <f aca="false">F15/D15</f>
        <v>0.486069432748668</v>
      </c>
      <c r="I15" s="68" t="n">
        <v>26930.78</v>
      </c>
      <c r="J15" s="69" t="n">
        <f aca="false">TRUNC((I15*E15),3)</f>
        <v>45821.374</v>
      </c>
      <c r="K15" s="67" t="n">
        <f aca="false">I15/D15</f>
        <v>0.14909144599179</v>
      </c>
      <c r="L15" s="70" t="n">
        <f aca="false">F15+I15</f>
        <v>114730.78</v>
      </c>
      <c r="M15" s="71" t="n">
        <f aca="false">TRUNC((G15+J15),3)</f>
        <v>195208.679</v>
      </c>
      <c r="N15" s="72" t="n">
        <f aca="false">H15+K15</f>
        <v>0.635160878740458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430878.78</v>
      </c>
      <c r="G16" s="66" t="n">
        <f aca="false">F16*E16</f>
        <v>368702.969718854</v>
      </c>
      <c r="H16" s="67" t="n">
        <f aca="false">F16/D16</f>
        <v>0.478541201311296</v>
      </c>
      <c r="I16" s="68" t="n">
        <v>141100</v>
      </c>
      <c r="J16" s="69" t="n">
        <f aca="false">TRUNC((I16*E16),3)</f>
        <v>120739.269</v>
      </c>
      <c r="K16" s="67" t="n">
        <f aca="false">I16/D16</f>
        <v>0.156708027034945</v>
      </c>
      <c r="L16" s="70" t="n">
        <f aca="false">F16+I16</f>
        <v>571978.78</v>
      </c>
      <c r="M16" s="71" t="n">
        <f aca="false">TRUNC((G16+J16),3)</f>
        <v>489442.238</v>
      </c>
      <c r="N16" s="72" t="n">
        <f aca="false">H16+K16</f>
        <v>0.635249228346241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18310</v>
      </c>
      <c r="G17" s="66" t="n">
        <f aca="false">F17*E17</f>
        <v>150302.209242786</v>
      </c>
      <c r="H17" s="67" t="n">
        <f aca="false">F17/D17</f>
        <v>0.447726960400983</v>
      </c>
      <c r="I17" s="68" t="n">
        <v>7665</v>
      </c>
      <c r="J17" s="69" t="n">
        <f aca="false">TRUNC((I17*E17),3)</f>
        <v>62920.067</v>
      </c>
      <c r="K17" s="67" t="n">
        <f aca="false">I17/D17</f>
        <v>0.187429118048801</v>
      </c>
      <c r="L17" s="70" t="n">
        <f aca="false">F17+I17</f>
        <v>25975</v>
      </c>
      <c r="M17" s="71" t="n">
        <f aca="false">TRUNC((G17+J17),3)</f>
        <v>213222.276</v>
      </c>
      <c r="N17" s="72" t="n">
        <f aca="false">H17+K17</f>
        <v>0.635156078449784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43729.25</v>
      </c>
      <c r="G19" s="66" t="n">
        <f aca="false">F19*E19</f>
        <v>75273.3429653246</v>
      </c>
      <c r="H19" s="67" t="n">
        <f aca="false">F19/D19</f>
        <v>0.32671721493789</v>
      </c>
      <c r="I19" s="68" t="n">
        <v>18500</v>
      </c>
      <c r="J19" s="69" t="n">
        <f aca="false">TRUNC((I19*E19),3)</f>
        <v>31844.974</v>
      </c>
      <c r="K19" s="67" t="n">
        <f aca="false">I19/D19</f>
        <v>0.138220263927485</v>
      </c>
      <c r="L19" s="70" t="n">
        <f aca="false">F19+I19</f>
        <v>62229.25</v>
      </c>
      <c r="M19" s="71" t="n">
        <f aca="false">TRUNC((G19+J19),3)</f>
        <v>107118.316</v>
      </c>
      <c r="N19" s="72" t="n">
        <f aca="false">H19+K19</f>
        <v>0.464937478865375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7"/>
      <c r="J20" s="61" t="n">
        <f aca="false">SUM(J21:J29)</f>
        <v>0</v>
      </c>
      <c r="K20" s="60"/>
      <c r="L20" s="57"/>
      <c r="M20" s="61" t="n">
        <f aca="false">SUM(M21:M29)</f>
        <v>716614.464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152</v>
      </c>
      <c r="G21" s="66" t="n">
        <f aca="false">F21*E21</f>
        <v>716614.464615385</v>
      </c>
      <c r="H21" s="67" t="n">
        <f aca="false">F21/D21</f>
        <v>0.974358974358974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152</v>
      </c>
      <c r="M21" s="71" t="n">
        <f aca="false">TRUNC((G21+J21),3)</f>
        <v>716614.464</v>
      </c>
      <c r="N21" s="72" t="n">
        <f aca="false">H21+K21</f>
        <v>0.974358974358974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0</v>
      </c>
      <c r="M22" s="71" t="n">
        <f aca="false">TRUNC((G22+J22),3)</f>
        <v>0</v>
      </c>
      <c r="N22" s="72" t="n">
        <f aca="false">H22+K22</f>
        <v>0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7"/>
      <c r="J30" s="61" t="n">
        <f aca="false">SUM(J31:J41)</f>
        <v>5784.62</v>
      </c>
      <c r="K30" s="60"/>
      <c r="L30" s="57"/>
      <c r="M30" s="61" t="n">
        <f aca="false">SUM(M31:M41)</f>
        <v>83711.9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5</v>
      </c>
      <c r="G32" s="66" t="n">
        <f aca="false">F32*E32</f>
        <v>6713</v>
      </c>
      <c r="H32" s="67" t="n">
        <f aca="false">F32/D32</f>
        <v>0.416666666666667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6</v>
      </c>
      <c r="M32" s="71" t="n">
        <f aca="false">TRUNC((G32+J32),3)</f>
        <v>8055.6</v>
      </c>
      <c r="N32" s="72" t="n">
        <f aca="false">H32+K32</f>
        <v>0.5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5</v>
      </c>
      <c r="G33" s="66" t="n">
        <f aca="false">F33*E33</f>
        <v>4595.6</v>
      </c>
      <c r="H33" s="67" t="n">
        <f aca="false">F33/D33</f>
        <v>0.416666666666667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6</v>
      </c>
      <c r="M33" s="71" t="n">
        <f aca="false">TRUNC((G33+J33),3)</f>
        <v>5514.72</v>
      </c>
      <c r="N33" s="72" t="n">
        <f aca="false">H33+K33</f>
        <v>0.5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5</v>
      </c>
      <c r="G34" s="66" t="n">
        <f aca="false">F34*E34</f>
        <v>6334.05</v>
      </c>
      <c r="H34" s="67" t="n">
        <f aca="false">F34/D34</f>
        <v>0.416666666666667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6</v>
      </c>
      <c r="M34" s="71" t="n">
        <f aca="false">TRUNC((G34+J34),3)</f>
        <v>7600.86</v>
      </c>
      <c r="N34" s="72" t="n">
        <f aca="false">H34+K34</f>
        <v>0.5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5</v>
      </c>
      <c r="G35" s="66" t="n">
        <f aca="false">F35*E35</f>
        <v>6609.5</v>
      </c>
      <c r="H35" s="67" t="n">
        <f aca="false">F35/D35</f>
        <v>0.416666666666667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6</v>
      </c>
      <c r="M35" s="71" t="n">
        <f aca="false">TRUNC((G35+J35),3)</f>
        <v>7931.4</v>
      </c>
      <c r="N35" s="72" t="n">
        <f aca="false">H35+K35</f>
        <v>0.5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5</v>
      </c>
      <c r="G36" s="66" t="n">
        <f aca="false">F36*E36</f>
        <v>4670.95</v>
      </c>
      <c r="H36" s="67" t="n">
        <f aca="false">F36/D36</f>
        <v>0.416666666666667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6</v>
      </c>
      <c r="M36" s="71" t="n">
        <f aca="false">TRUNC((G36+J36),3)</f>
        <v>5605.14</v>
      </c>
      <c r="N36" s="72" t="n">
        <f aca="false">H36+K36</f>
        <v>0.5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7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7"/>
      <c r="J46" s="61" t="n">
        <f aca="false">J47+J50</f>
        <v>481229.394</v>
      </c>
      <c r="K46" s="60"/>
      <c r="L46" s="57"/>
      <c r="M46" s="61" t="n">
        <f aca="false">M47+M50</f>
        <v>753810.265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7"/>
      <c r="J47" s="61" t="n">
        <f aca="false">SUM(J48:J49)</f>
        <v>400741.997</v>
      </c>
      <c r="K47" s="60"/>
      <c r="L47" s="57"/>
      <c r="M47" s="61" t="n">
        <f aca="false">SUM(M48:M49)</f>
        <v>400741.997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0</v>
      </c>
      <c r="G48" s="66" t="n">
        <f aca="false">F48*E48</f>
        <v>0</v>
      </c>
      <c r="H48" s="67" t="n">
        <f aca="false">F48/D48</f>
        <v>0</v>
      </c>
      <c r="I48" s="68" t="n">
        <v>3200</v>
      </c>
      <c r="J48" s="69" t="n">
        <f aca="false">TRUNC((I48*E48),3)</f>
        <v>392799.998</v>
      </c>
      <c r="K48" s="67" t="n">
        <f aca="false">I48/D48</f>
        <v>0.183979417302689</v>
      </c>
      <c r="L48" s="70" t="n">
        <f aca="false">F48+I48</f>
        <v>3200</v>
      </c>
      <c r="M48" s="71" t="n">
        <f aca="false">TRUNC((G48+J48),3)</f>
        <v>392799.998</v>
      </c>
      <c r="N48" s="72" t="n">
        <f aca="false">H48+K48</f>
        <v>0.183979417302689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0</v>
      </c>
      <c r="G49" s="66" t="n">
        <f aca="false">F49*E49</f>
        <v>0</v>
      </c>
      <c r="H49" s="67" t="n">
        <f aca="false">F49/D49</f>
        <v>0</v>
      </c>
      <c r="I49" s="68" t="n">
        <v>200</v>
      </c>
      <c r="J49" s="69" t="n">
        <f aca="false">TRUNC((I49*E49),3)</f>
        <v>7941.999</v>
      </c>
      <c r="K49" s="67" t="n">
        <f aca="false">I49/D49</f>
        <v>0.409668168783286</v>
      </c>
      <c r="L49" s="70" t="n">
        <f aca="false">F49+I49</f>
        <v>200</v>
      </c>
      <c r="M49" s="71" t="n">
        <f aca="false">TRUNC((G49+J49),3)</f>
        <v>7941.999</v>
      </c>
      <c r="N49" s="72" t="n">
        <f aca="false">H49+K49</f>
        <v>0.409668168783286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7"/>
      <c r="J50" s="61" t="n">
        <f aca="false">SUM(J51:J53)</f>
        <v>80487.397</v>
      </c>
      <c r="K50" s="60"/>
      <c r="L50" s="57"/>
      <c r="M50" s="61" t="n">
        <f aca="false">SUM(M51:M53)</f>
        <v>353068.268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0</v>
      </c>
      <c r="G51" s="66" t="n">
        <f aca="false">F51*E51</f>
        <v>0</v>
      </c>
      <c r="H51" s="67" t="n">
        <f aca="false">F51/D51</f>
        <v>0</v>
      </c>
      <c r="I51" s="68" t="n">
        <v>30</v>
      </c>
      <c r="J51" s="69" t="n">
        <f aca="false">TRUNC((I51*E51),3)</f>
        <v>24033.599</v>
      </c>
      <c r="K51" s="67" t="n">
        <f aca="false">I51/D51</f>
        <v>0.149001688685805</v>
      </c>
      <c r="L51" s="70" t="n">
        <f aca="false">F51+I51</f>
        <v>30</v>
      </c>
      <c r="M51" s="71" t="n">
        <f aca="false">TRUNC((G51+J51),3)</f>
        <v>24033.599</v>
      </c>
      <c r="N51" s="72" t="n">
        <f aca="false">H51+K51</f>
        <v>0.149001688685805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13991.94</v>
      </c>
      <c r="G52" s="66" t="n">
        <f aca="false">F52*E52</f>
        <v>220093.212694455</v>
      </c>
      <c r="H52" s="67" t="n">
        <f aca="false">F52/D52</f>
        <v>0.407621434826612</v>
      </c>
      <c r="I52" s="68" t="n">
        <v>2600</v>
      </c>
      <c r="J52" s="69" t="n">
        <f aca="false">TRUNC((I52*E52),3)</f>
        <v>40897.999</v>
      </c>
      <c r="K52" s="67" t="n">
        <f aca="false">I52/D52</f>
        <v>0.0757447309343229</v>
      </c>
      <c r="L52" s="70" t="n">
        <f aca="false">F52+I52</f>
        <v>16591.94</v>
      </c>
      <c r="M52" s="71" t="n">
        <f aca="false">TRUNC((G52+J52),3)</f>
        <v>260991.211</v>
      </c>
      <c r="N52" s="72" t="n">
        <f aca="false">H52+K52</f>
        <v>0.483366165760935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438.64</v>
      </c>
      <c r="G53" s="66" t="n">
        <f aca="false">F53*E53</f>
        <v>52487.6594646444</v>
      </c>
      <c r="H53" s="67" t="n">
        <f aca="false">F53/D53</f>
        <v>0.40768830396312</v>
      </c>
      <c r="I53" s="68" t="n">
        <v>130</v>
      </c>
      <c r="J53" s="69" t="n">
        <f aca="false">TRUNC((I53*E53),3)</f>
        <v>15555.799</v>
      </c>
      <c r="K53" s="67" t="n">
        <f aca="false">I53/D53</f>
        <v>0.120826827273403</v>
      </c>
      <c r="L53" s="70" t="n">
        <f aca="false">F53+I53</f>
        <v>568.64</v>
      </c>
      <c r="M53" s="71" t="n">
        <f aca="false">TRUNC((G53+J53),3)</f>
        <v>68043.458</v>
      </c>
      <c r="N53" s="72" t="n">
        <f aca="false">H53+K53</f>
        <v>0.528515131236523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7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7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7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7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7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7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7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7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7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7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7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7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7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7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7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7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7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7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7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7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7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7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7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7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7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7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7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7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7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7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7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7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7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7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7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7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7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7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7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7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7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7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7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7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7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7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7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7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7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7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7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7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7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7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7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7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7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7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7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7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7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7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7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7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748339.698</v>
      </c>
      <c r="K416" s="99"/>
      <c r="L416" s="100"/>
      <c r="M416" s="98" t="n">
        <f aca="false">M10+M14+M20+M30+M42+M46+M54+M57+M144+M244+M281+M376+M401+M410+M414</f>
        <v>2783275.818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06</v>
      </c>
      <c r="G419" s="111"/>
      <c r="H419" s="112" t="n">
        <f aca="false">J416/C418</f>
        <v>0.0678178514000621</v>
      </c>
      <c r="I419" s="112"/>
      <c r="J419" s="113" t="str">
        <f aca="false">I8</f>
        <v>MEDIÇÃO 06</v>
      </c>
      <c r="K419" s="113"/>
      <c r="L419" s="114" t="n">
        <f aca="false">J416</f>
        <v>748339.698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0.252232757843765</v>
      </c>
      <c r="I420" s="117"/>
      <c r="J420" s="118" t="s">
        <v>605</v>
      </c>
      <c r="K420" s="118"/>
      <c r="L420" s="119" t="n">
        <f aca="false">M416</f>
        <v>2783275.818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0.747767242156235</v>
      </c>
      <c r="I421" s="121"/>
      <c r="J421" s="122" t="s">
        <v>607</v>
      </c>
      <c r="K421" s="122"/>
      <c r="L421" s="123" t="n">
        <f aca="false">C418-L420</f>
        <v>8251277.512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3"/>
      <c r="B427" s="134"/>
      <c r="C427" s="135"/>
      <c r="D427" s="124"/>
      <c r="E427" s="125" t="s">
        <v>610</v>
      </c>
      <c r="F427" s="125"/>
      <c r="G427" s="125"/>
      <c r="H427" s="125"/>
      <c r="I427" s="125"/>
      <c r="J427" s="127"/>
      <c r="K427" s="126"/>
      <c r="L427" s="128"/>
      <c r="M427" s="129"/>
      <c r="N427" s="130"/>
      <c r="O427" s="3"/>
      <c r="P427" s="54"/>
      <c r="Q427" s="1"/>
      <c r="R427" s="131"/>
      <c r="S427" s="1"/>
    </row>
    <row r="428" s="47" customFormat="true" ht="13.8" hidden="false" customHeight="true" outlineLevel="0" collapsed="false">
      <c r="A428" s="137"/>
      <c r="B428" s="138"/>
      <c r="C428" s="139"/>
      <c r="D428" s="140"/>
      <c r="E428" s="141" t="s">
        <v>611</v>
      </c>
      <c r="F428" s="141"/>
      <c r="G428" s="141"/>
      <c r="H428" s="141"/>
      <c r="I428" s="141"/>
      <c r="J428" s="142"/>
      <c r="K428" s="143"/>
      <c r="L428" s="144"/>
      <c r="M428" s="145"/>
      <c r="N428" s="146"/>
      <c r="O428" s="3"/>
      <c r="P428" s="54"/>
      <c r="Q428" s="1"/>
      <c r="R428" s="13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7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7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7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7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7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7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7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7"/>
    </row>
    <row r="1332" customFormat="false" ht="13.8" hidden="false" customHeight="false" outlineLevel="0" collapsed="false">
      <c r="XFD1332" s="147"/>
    </row>
    <row r="1333" customFormat="false" ht="13.8" hidden="false" customHeight="false" outlineLevel="0" collapsed="false">
      <c r="XFD1333" s="147"/>
    </row>
    <row r="1337" customFormat="false" ht="13.8" hidden="false" customHeight="false" outlineLevel="0" collapsed="false">
      <c r="XFD1337" s="147"/>
    </row>
    <row r="1366" customFormat="false" ht="13.8" hidden="false" customHeight="false" outlineLevel="0" collapsed="false">
      <c r="XFD1366" s="147"/>
    </row>
    <row r="1374" customFormat="false" ht="13.8" hidden="false" customHeight="false" outlineLevel="0" collapsed="false">
      <c r="XFD1374" s="147"/>
    </row>
    <row r="1413" customFormat="false" ht="13.8" hidden="false" customHeight="false" outlineLevel="0" collapsed="false">
      <c r="XFD1413" s="147"/>
    </row>
    <row r="1416" customFormat="false" ht="13.8" hidden="false" customHeight="false" outlineLevel="0" collapsed="false">
      <c r="XFD1416" s="147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6" manualBreakCount="6">
    <brk id="247" man="true" max="16383" min="0"/>
    <brk id="273" man="true" max="16383" min="0"/>
    <brk id="302" man="true" max="16383" min="0"/>
    <brk id="324" man="true" max="16383" min="0"/>
    <brk id="353" man="true" max="16383" min="0"/>
    <brk id="37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56"/>
  <sheetViews>
    <sheetView showFormulas="false" showGridLines="true" showRowColHeaders="true" showZeros="true" rightToLeft="false" tabSelected="false" showOutlineSymbols="true" defaultGridColor="true" view="pageBreakPreview" topLeftCell="A31" colorId="64" zoomScale="110" zoomScaleNormal="100" zoomScalePageLayoutView="110" workbookViewId="0">
      <selection pane="topLeft" activeCell="C58" activeCellId="0" sqref="C58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612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613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614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615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616</v>
      </c>
      <c r="D11" s="153" t="s">
        <v>617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2</v>
      </c>
      <c r="C12" s="156" t="str">
        <f aca="false">VLOOKUP(B12,'MEDIÇÃO 6'!$A$10:$C$416,2,0)</f>
        <v>TERRAPLANAGEM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38</v>
      </c>
      <c r="C13" s="160" t="str">
        <f aca="false">VLOOKUP(B13,'MEDIÇÃO 6'!$A$10:$C$416,2,0)</f>
        <v>Escavação e carga de material de jazida com escavadeira hidráulica de 1,56 m³</v>
      </c>
      <c r="D13" s="161" t="str">
        <f aca="false">VLOOKUP(B13,'MEDIÇÃO 6'!$A$10:$C$416,3,0)</f>
        <v>M3</v>
      </c>
      <c r="E13" s="162" t="n">
        <f aca="false">SUM(D14)</f>
        <v>26930.78</v>
      </c>
      <c r="F13" s="148"/>
    </row>
    <row r="14" customFormat="false" ht="13.8" hidden="false" customHeight="false" outlineLevel="0" collapsed="false">
      <c r="A14" s="148"/>
      <c r="B14" s="159"/>
      <c r="C14" s="159"/>
      <c r="D14" s="163" t="n">
        <v>26930.78</v>
      </c>
      <c r="E14" s="162"/>
      <c r="F14" s="148"/>
    </row>
    <row r="15" customFormat="false" ht="13.8" hidden="false" customHeight="false" outlineLevel="0" collapsed="false">
      <c r="A15" s="148"/>
      <c r="B15" s="159" t="s">
        <v>40</v>
      </c>
      <c r="C15" s="160" t="str">
        <f aca="false">VLOOKUP(B15,'MEDIÇÃO 6'!$A$10:$C$416,2,0)</f>
        <v>Transporte com caminhão basculante de 10 m³ - rodovia pavimentada</v>
      </c>
      <c r="D15" s="161" t="str">
        <f aca="false">VLOOKUP(B15,'MEDIÇÃO 6'!$A$10:$C$416,3,0)</f>
        <v>Tkm</v>
      </c>
      <c r="E15" s="162" t="n">
        <f aca="false">SUM(D16)</f>
        <v>141100</v>
      </c>
      <c r="F15" s="148"/>
    </row>
    <row r="16" customFormat="false" ht="13.8" hidden="false" customHeight="false" outlineLevel="0" collapsed="false">
      <c r="A16" s="148"/>
      <c r="B16" s="159"/>
      <c r="C16" s="159"/>
      <c r="D16" s="163" t="n">
        <v>141100</v>
      </c>
      <c r="E16" s="162"/>
      <c r="F16" s="148"/>
    </row>
    <row r="17" customFormat="false" ht="13.8" hidden="false" customHeight="false" outlineLevel="0" collapsed="false">
      <c r="A17" s="148"/>
      <c r="B17" s="159" t="s">
        <v>43</v>
      </c>
      <c r="C17" s="160" t="str">
        <f aca="false">VLOOKUP(B17,'MEDIÇÃO 6'!$A$10:$C$416,2,0)</f>
        <v>Compactação de aterros a 100% do proctor intermediário</v>
      </c>
      <c r="D17" s="161" t="str">
        <f aca="false">VLOOKUP(B17,'MEDIÇÃO 6'!$A$10:$C$416,3,0)</f>
        <v>M3</v>
      </c>
      <c r="E17" s="162" t="n">
        <f aca="false">SUM(D18)</f>
        <v>7665</v>
      </c>
      <c r="F17" s="148"/>
    </row>
    <row r="18" customFormat="false" ht="13.8" hidden="false" customHeight="false" outlineLevel="0" collapsed="false">
      <c r="A18" s="148"/>
      <c r="B18" s="159"/>
      <c r="C18" s="159"/>
      <c r="D18" s="163" t="n">
        <v>7665</v>
      </c>
      <c r="E18" s="162"/>
      <c r="F18" s="148"/>
    </row>
    <row r="19" customFormat="false" ht="13.8" hidden="false" customHeight="false" outlineLevel="0" collapsed="false">
      <c r="A19" s="148"/>
      <c r="B19" s="159" t="s">
        <v>47</v>
      </c>
      <c r="C19" s="160" t="str">
        <f aca="false">VLOOKUP(B19,'MEDIÇÃO 6'!$A$10:$C$416,2,0)</f>
        <v>Espalhamento de material em bota-fora</v>
      </c>
      <c r="D19" s="161" t="str">
        <f aca="false">VLOOKUP(B19,'MEDIÇÃO 6'!$A$10:$C$416,3,0)</f>
        <v>M3</v>
      </c>
      <c r="E19" s="162" t="n">
        <f aca="false">SUM(D20)</f>
        <v>18500</v>
      </c>
      <c r="F19" s="148"/>
    </row>
    <row r="20" customFormat="false" ht="13.8" hidden="false" customHeight="false" outlineLevel="0" collapsed="false">
      <c r="A20" s="148"/>
      <c r="B20" s="159"/>
      <c r="C20" s="159"/>
      <c r="D20" s="163" t="n">
        <v>18500</v>
      </c>
      <c r="E20" s="162"/>
      <c r="F20" s="148"/>
    </row>
    <row r="21" customFormat="false" ht="15.75" hidden="false" customHeight="true" outlineLevel="0" collapsed="false">
      <c r="A21" s="148"/>
      <c r="B21" s="164"/>
      <c r="C21" s="164"/>
      <c r="D21" s="164"/>
      <c r="E21" s="164"/>
      <c r="F21" s="148"/>
    </row>
    <row r="22" customFormat="false" ht="15.75" hidden="false" customHeight="true" outlineLevel="0" collapsed="false">
      <c r="A22" s="148"/>
      <c r="B22" s="155" t="n">
        <v>4</v>
      </c>
      <c r="C22" s="156" t="str">
        <f aca="false">VLOOKUP(B22,'MEDIÇÃO 6'!$A$10:$C$416,2,0)</f>
        <v>INSTALAÇÃO DO CANTEIRO DE OBRAS</v>
      </c>
      <c r="D22" s="157"/>
      <c r="E22" s="158"/>
      <c r="F22" s="148"/>
    </row>
    <row r="23" customFormat="false" ht="37.3" hidden="false" customHeight="false" outlineLevel="0" collapsed="false">
      <c r="A23" s="148"/>
      <c r="B23" s="161" t="s">
        <v>73</v>
      </c>
      <c r="C23" s="160" t="str">
        <f aca="false">VLOOKUP(B23,'MEDIÇÃO 6'!$A$10:$C$416,2,0)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3" s="161" t="str">
        <f aca="false">VLOOKUP(B23,'MEDIÇÃO 6'!$A$10:$C$416,3,0)</f>
        <v>Mês</v>
      </c>
      <c r="E23" s="162" t="n">
        <f aca="false">SUM(D24)</f>
        <v>1</v>
      </c>
      <c r="F23" s="148"/>
    </row>
    <row r="24" customFormat="false" ht="15.75" hidden="false" customHeight="true" outlineLevel="0" collapsed="false">
      <c r="A24" s="148"/>
      <c r="B24" s="165" t="s">
        <v>618</v>
      </c>
      <c r="C24" s="165"/>
      <c r="D24" s="166" t="n">
        <v>1</v>
      </c>
      <c r="E24" s="162"/>
      <c r="F24" s="148"/>
    </row>
    <row r="25" customFormat="false" ht="25.1" hidden="false" customHeight="false" outlineLevel="0" collapsed="false">
      <c r="A25" s="148"/>
      <c r="B25" s="161" t="s">
        <v>76</v>
      </c>
      <c r="C25" s="160" t="str">
        <f aca="false">VLOOKUP(B25,'MEDIÇÃO 6'!$A$10:$C$416,2,0)</f>
        <v>Aluguel mensal container para almoxarifado, incl. Porta, 2 janelas, 1 pt iluminação, isolamento térmico (teto), piso em comp. Naval pintado, cert. Nr18, incl. Laudo descontaminação.</v>
      </c>
      <c r="D25" s="161" t="str">
        <f aca="false">VLOOKUP(B25,'MEDIÇÃO 6'!$A$10:$C$416,3,0)</f>
        <v>Mês</v>
      </c>
      <c r="E25" s="162" t="n">
        <f aca="false">SUM(D26)</f>
        <v>1</v>
      </c>
      <c r="F25" s="148"/>
    </row>
    <row r="26" customFormat="false" ht="15.75" hidden="false" customHeight="true" outlineLevel="0" collapsed="false">
      <c r="A26" s="148"/>
      <c r="B26" s="165" t="s">
        <v>618</v>
      </c>
      <c r="C26" s="165"/>
      <c r="D26" s="166" t="n">
        <v>1</v>
      </c>
      <c r="E26" s="162"/>
      <c r="F26" s="148"/>
    </row>
    <row r="27" customFormat="false" ht="37.3" hidden="false" customHeight="false" outlineLevel="0" collapsed="false">
      <c r="A27" s="148"/>
      <c r="B27" s="161" t="s">
        <v>78</v>
      </c>
      <c r="C27" s="160" t="str">
        <f aca="false">VLOOKUP(B27,'MEDIÇÃO 6'!$A$10:$C$416,2,0)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7" s="161" t="str">
        <f aca="false">VLOOKUP(B27,'MEDIÇÃO 6'!$A$10:$C$416,3,0)</f>
        <v>Mês</v>
      </c>
      <c r="E27" s="162" t="n">
        <f aca="false">SUM(D28)</f>
        <v>1</v>
      </c>
      <c r="F27" s="148"/>
    </row>
    <row r="28" customFormat="false" ht="15.75" hidden="false" customHeight="true" outlineLevel="0" collapsed="false">
      <c r="A28" s="148"/>
      <c r="B28" s="165" t="s">
        <v>618</v>
      </c>
      <c r="C28" s="165"/>
      <c r="D28" s="166" t="n">
        <v>1</v>
      </c>
      <c r="E28" s="162"/>
      <c r="F28" s="148"/>
    </row>
    <row r="29" customFormat="false" ht="37.3" hidden="false" customHeight="false" outlineLevel="0" collapsed="false">
      <c r="A29" s="148"/>
      <c r="B29" s="161" t="s">
        <v>80</v>
      </c>
      <c r="C29" s="160" t="str">
        <f aca="false">VLOOKUP(B29,'MEDIÇÃO 6'!$A$10:$C$416,2,0)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29" s="161" t="str">
        <f aca="false">VLOOKUP(B29,'MEDIÇÃO 6'!$A$10:$C$416,3,0)</f>
        <v>Mês</v>
      </c>
      <c r="E29" s="162" t="n">
        <f aca="false">SUM(D30)</f>
        <v>1</v>
      </c>
      <c r="F29" s="148"/>
    </row>
    <row r="30" customFormat="false" ht="15.75" hidden="false" customHeight="true" outlineLevel="0" collapsed="false">
      <c r="A30" s="148"/>
      <c r="B30" s="165" t="s">
        <v>618</v>
      </c>
      <c r="C30" s="165"/>
      <c r="D30" s="166" t="n">
        <v>1</v>
      </c>
      <c r="E30" s="162"/>
      <c r="F30" s="148"/>
    </row>
    <row r="31" customFormat="false" ht="25.1" hidden="false" customHeight="false" outlineLevel="0" collapsed="false">
      <c r="A31" s="148"/>
      <c r="B31" s="161" t="s">
        <v>82</v>
      </c>
      <c r="C31" s="160" t="str">
        <f aca="false">VLOOKUP(B31,'MEDIÇÃO 6'!$A$10:$C$416,2,0)</f>
        <v>Aluguel mensal container para vestiário, incl. Porta, venezianas de circulação, 1 pt iluminação, isolamento térmico (teto), piso em comp. Naval pintado, cert. Nr18, incl. Laudo descontaminação.</v>
      </c>
      <c r="D31" s="161" t="str">
        <f aca="false">VLOOKUP(B31,'MEDIÇÃO 6'!$A$10:$C$416,3,0)</f>
        <v>Mês</v>
      </c>
      <c r="E31" s="162" t="n">
        <f aca="false">SUM(D32)</f>
        <v>1</v>
      </c>
      <c r="F31" s="148"/>
    </row>
    <row r="32" customFormat="false" ht="15.75" hidden="false" customHeight="true" outlineLevel="0" collapsed="false">
      <c r="A32" s="148"/>
      <c r="B32" s="165" t="s">
        <v>618</v>
      </c>
      <c r="C32" s="165"/>
      <c r="D32" s="166" t="n">
        <v>1</v>
      </c>
      <c r="E32" s="162"/>
      <c r="F32" s="148"/>
    </row>
    <row r="33" customFormat="false" ht="15.75" hidden="false" customHeight="true" outlineLevel="0" collapsed="false">
      <c r="A33" s="148"/>
      <c r="B33" s="164"/>
      <c r="C33" s="164"/>
      <c r="D33" s="164"/>
      <c r="E33" s="164"/>
      <c r="F33" s="148"/>
    </row>
    <row r="34" customFormat="false" ht="15.75" hidden="false" customHeight="true" outlineLevel="0" collapsed="false">
      <c r="A34" s="148"/>
      <c r="B34" s="155" t="n">
        <v>6</v>
      </c>
      <c r="C34" s="156" t="str">
        <f aca="false">VLOOKUP(B34,'MEDIÇÃO 6'!$A$10:$C$416,2,0)</f>
        <v>SERVIÇOS COMPLEMENTARES EXTERNOS</v>
      </c>
      <c r="D34" s="157"/>
      <c r="E34" s="158"/>
      <c r="F34" s="148"/>
    </row>
    <row r="35" customFormat="false" ht="15.75" hidden="false" customHeight="true" outlineLevel="0" collapsed="false">
      <c r="A35" s="148"/>
      <c r="B35" s="155" t="s">
        <v>102</v>
      </c>
      <c r="C35" s="156" t="str">
        <f aca="false">VLOOKUP(B35,'MEDIÇÃO 6'!$A$10:$C$416,2,0)</f>
        <v>PAVIMENTAÇÃO</v>
      </c>
      <c r="D35" s="157"/>
      <c r="E35" s="158"/>
      <c r="F35" s="148"/>
    </row>
    <row r="36" customFormat="false" ht="15.75" hidden="false" customHeight="true" outlineLevel="0" collapsed="false">
      <c r="A36" s="148"/>
      <c r="B36" s="159" t="s">
        <v>104</v>
      </c>
      <c r="C36" s="160" t="str">
        <f aca="false">VLOOKUP(B36,'MEDIÇÃO 6'!$A$10:$C$416,2,0)</f>
        <v>Blocos pré-moldados de concreto tipo pavi-s ou equivalente, espessura de 8 cm e resistência a compressão mínima de 35mpa, assentados sobre colchão de pó de pedra na espessura de 10 cm</v>
      </c>
      <c r="D36" s="161" t="str">
        <f aca="false">VLOOKUP(B36,'MEDIÇÃO 6'!$A$10:$C$416,3,0)</f>
        <v>M2</v>
      </c>
      <c r="E36" s="162" t="n">
        <f aca="false">SUM(D37)</f>
        <v>3200</v>
      </c>
      <c r="F36" s="148"/>
    </row>
    <row r="37" customFormat="false" ht="15.75" hidden="false" customHeight="true" outlineLevel="0" collapsed="false">
      <c r="A37" s="148"/>
      <c r="B37" s="159"/>
      <c r="C37" s="159"/>
      <c r="D37" s="163" t="n">
        <v>3200</v>
      </c>
      <c r="E37" s="162"/>
      <c r="F37" s="148"/>
    </row>
    <row r="38" customFormat="false" ht="15.75" hidden="false" customHeight="true" outlineLevel="0" collapsed="false">
      <c r="A38" s="148"/>
      <c r="B38" s="159" t="s">
        <v>106</v>
      </c>
      <c r="C38" s="160" t="str">
        <f aca="false">VLOOKUP(B38,'MEDIÇÃO 6'!$A$10:$C$416,2,0)</f>
        <v>Meio fio (assentamento), inclusive caiação</v>
      </c>
      <c r="D38" s="161" t="str">
        <f aca="false">VLOOKUP(B38,'MEDIÇÃO 6'!$A$10:$C$416,3,0)</f>
        <v>M</v>
      </c>
      <c r="E38" s="162" t="n">
        <f aca="false">SUM(D39)</f>
        <v>200</v>
      </c>
      <c r="F38" s="148"/>
    </row>
    <row r="39" customFormat="false" ht="15.75" hidden="false" customHeight="true" outlineLevel="0" collapsed="false">
      <c r="A39" s="148"/>
      <c r="B39" s="159"/>
      <c r="C39" s="159"/>
      <c r="D39" s="166" t="n">
        <v>200</v>
      </c>
      <c r="E39" s="162"/>
      <c r="F39" s="148"/>
    </row>
    <row r="40" customFormat="false" ht="15.75" hidden="false" customHeight="true" outlineLevel="0" collapsed="false">
      <c r="A40" s="148"/>
      <c r="B40" s="155" t="s">
        <v>108</v>
      </c>
      <c r="C40" s="156" t="str">
        <f aca="false">VLOOKUP(B40,'MEDIÇÃO 6'!$A$10:$C$416,2,0)</f>
        <v>MURO DE CONTENÇÃO</v>
      </c>
      <c r="D40" s="157"/>
      <c r="E40" s="158"/>
      <c r="F40" s="148"/>
    </row>
    <row r="41" customFormat="false" ht="15.75" hidden="false" customHeight="true" outlineLevel="0" collapsed="false">
      <c r="A41" s="148"/>
      <c r="B41" s="159" t="s">
        <v>110</v>
      </c>
      <c r="C41" s="160" t="str">
        <f aca="false">VLOOKUP(B41,'MEDIÇÃO 6'!$A$10:$C$416,2,0)</f>
        <v>Fornecimento e aplicação de concreto usinado fck=30 mpa - considerando bombeamento (5% de perdas já incluído no custo) (6% de taxa p/ concr. Bombeavel)</v>
      </c>
      <c r="D41" s="161" t="str">
        <f aca="false">VLOOKUP(B41,'MEDIÇÃO 6'!$A$10:$C$416,3,0)</f>
        <v>M3</v>
      </c>
      <c r="E41" s="162" t="n">
        <f aca="false">SUM(D42)</f>
        <v>30</v>
      </c>
      <c r="F41" s="148"/>
    </row>
    <row r="42" customFormat="false" ht="15.75" hidden="false" customHeight="true" outlineLevel="0" collapsed="false">
      <c r="A42" s="148"/>
      <c r="B42" s="159"/>
      <c r="C42" s="159"/>
      <c r="D42" s="163" t="n">
        <v>30</v>
      </c>
      <c r="E42" s="162"/>
      <c r="F42" s="148"/>
    </row>
    <row r="43" customFormat="false" ht="15.75" hidden="false" customHeight="true" outlineLevel="0" collapsed="false">
      <c r="A43" s="148"/>
      <c r="B43" s="159" t="s">
        <v>110</v>
      </c>
      <c r="C43" s="160" t="str">
        <f aca="false">VLOOKUP(B43,'MEDIÇÃO 6'!$A$10:$C$416,2,0)</f>
        <v>Fornecimento e aplicação de concreto usinado fck=30 mpa - considerando bombeamento (5% de perdas já incluído no custo) (6% de taxa p/ concr. Bombeavel)</v>
      </c>
      <c r="D43" s="161" t="str">
        <f aca="false">VLOOKUP(B43,'MEDIÇÃO 6'!$A$10:$C$416,3,0)</f>
        <v>M3</v>
      </c>
      <c r="E43" s="162" t="n">
        <f aca="false">SUM(D44)</f>
        <v>2600</v>
      </c>
      <c r="F43" s="148"/>
    </row>
    <row r="44" customFormat="false" ht="15.75" hidden="false" customHeight="true" outlineLevel="0" collapsed="false">
      <c r="A44" s="148"/>
      <c r="B44" s="159"/>
      <c r="C44" s="159"/>
      <c r="D44" s="166" t="n">
        <v>2600</v>
      </c>
      <c r="E44" s="162"/>
      <c r="F44" s="148"/>
    </row>
    <row r="45" customFormat="false" ht="13.8" hidden="false" customHeight="false" outlineLevel="0" collapsed="false">
      <c r="A45" s="148"/>
      <c r="B45" s="159" t="s">
        <v>115</v>
      </c>
      <c r="C45" s="160" t="str">
        <f aca="false">VLOOKUP(B45,'MEDIÇÃO 6'!$A$10:$C$416,2,0)</f>
        <v>Fôrma de tábua de madeira de 2.5x30.0cm, levando-se em conta utilização 3 vezes (incluindo o material, corte, montagem, escoramento e desforma)</v>
      </c>
      <c r="D45" s="161" t="str">
        <f aca="false">VLOOKUP(B45,'MEDIÇÃO 6'!$A$10:$C$416,3,0)</f>
        <v>M2</v>
      </c>
      <c r="E45" s="162" t="n">
        <f aca="false">SUM(D46)</f>
        <v>130</v>
      </c>
      <c r="F45" s="148"/>
    </row>
    <row r="46" customFormat="false" ht="13.8" hidden="false" customHeight="false" outlineLevel="0" collapsed="false">
      <c r="A46" s="148"/>
      <c r="B46" s="159"/>
      <c r="C46" s="159"/>
      <c r="D46" s="166" t="n">
        <v>130</v>
      </c>
      <c r="E46" s="162"/>
      <c r="F46" s="148"/>
    </row>
    <row r="47" customFormat="false" ht="13.8" hidden="false" customHeight="false" outlineLevel="0" collapsed="false">
      <c r="A47" s="148"/>
      <c r="F47" s="148"/>
    </row>
    <row r="48" customFormat="false" ht="13.8" hidden="false" customHeight="false" outlineLevel="0" collapsed="false">
      <c r="A48" s="148"/>
      <c r="F48" s="148"/>
    </row>
    <row r="49" customFormat="false" ht="13.8" hidden="false" customHeight="false" outlineLevel="0" collapsed="false">
      <c r="A49" s="148"/>
      <c r="F49" s="148"/>
    </row>
    <row r="50" customFormat="false" ht="13.8" hidden="false" customHeight="false" outlineLevel="0" collapsed="false">
      <c r="A50" s="148"/>
      <c r="F50" s="148"/>
    </row>
    <row r="51" customFormat="false" ht="13.8" hidden="false" customHeight="false" outlineLevel="0" collapsed="false">
      <c r="A51" s="148"/>
      <c r="C51" s="167" t="s">
        <v>619</v>
      </c>
      <c r="F51" s="148"/>
    </row>
    <row r="52" customFormat="false" ht="13.8" hidden="false" customHeight="false" outlineLevel="0" collapsed="false">
      <c r="A52" s="148"/>
      <c r="C52" s="168" t="s">
        <v>608</v>
      </c>
      <c r="F52" s="148"/>
    </row>
    <row r="53" customFormat="false" ht="13.8" hidden="false" customHeight="false" outlineLevel="0" collapsed="false">
      <c r="A53" s="148"/>
      <c r="C53" s="167" t="s">
        <v>620</v>
      </c>
      <c r="F53" s="148"/>
    </row>
    <row r="54" customFormat="false" ht="13.8" hidden="false" customHeight="false" outlineLevel="0" collapsed="false">
      <c r="A54" s="148"/>
      <c r="C54" s="167" t="s">
        <v>621</v>
      </c>
      <c r="F54" s="148"/>
    </row>
    <row r="55" customFormat="false" ht="13.8" hidden="false" customHeight="false" outlineLevel="0" collapsed="false">
      <c r="A55" s="148"/>
      <c r="C55" s="167" t="s">
        <v>622</v>
      </c>
      <c r="F55" s="148"/>
    </row>
    <row r="56" customFormat="false" ht="13.8" hidden="false" customHeight="false" outlineLevel="0" collapsed="false">
      <c r="A56" s="148"/>
      <c r="C56" s="167" t="s">
        <v>623</v>
      </c>
      <c r="F56" s="148"/>
    </row>
  </sheetData>
  <mergeCells count="47">
    <mergeCell ref="A1:A56"/>
    <mergeCell ref="B1:E1"/>
    <mergeCell ref="F1:F56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B20"/>
    <mergeCell ref="C19:C20"/>
    <mergeCell ref="E19:E20"/>
    <mergeCell ref="B21:E21"/>
    <mergeCell ref="E23:E24"/>
    <mergeCell ref="B24:C24"/>
    <mergeCell ref="E25:E26"/>
    <mergeCell ref="B26:C26"/>
    <mergeCell ref="E27:E28"/>
    <mergeCell ref="B28:C28"/>
    <mergeCell ref="E29:E30"/>
    <mergeCell ref="B30:C30"/>
    <mergeCell ref="E31:E32"/>
    <mergeCell ref="B32:C32"/>
    <mergeCell ref="B33:E33"/>
    <mergeCell ref="B36:B37"/>
    <mergeCell ref="C36:C37"/>
    <mergeCell ref="E36:E37"/>
    <mergeCell ref="B38:B39"/>
    <mergeCell ref="C38:C39"/>
    <mergeCell ref="E38:E39"/>
    <mergeCell ref="B41:B42"/>
    <mergeCell ref="C41:C42"/>
    <mergeCell ref="E41:E42"/>
    <mergeCell ref="B43:B44"/>
    <mergeCell ref="C43:C44"/>
    <mergeCell ref="E43:E44"/>
    <mergeCell ref="B45:B46"/>
    <mergeCell ref="C45:C46"/>
    <mergeCell ref="E45:E46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925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2024-05-06T08:26:25Z</cp:lastPrinted>
  <dcterms:modified xsi:type="dcterms:W3CDTF">2024-05-06T08:27:58Z</dcterms:modified>
  <cp:revision>150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