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7" sheetId="1" state="visible" r:id="rId2"/>
    <sheet name="MEMÓRIA DE CÁLCULO 7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7'!$A$1:$N$428</definedName>
    <definedName function="false" hidden="false" localSheetId="0" name="_xlnm.Print_Titles" vbProcedure="false">'MEDIÇÃO 7'!$1:$1</definedName>
    <definedName function="false" hidden="true" localSheetId="0" name="_xlnm._FilterDatabase" vbProcedure="false">'MEDIÇÃO 7'!$N$2:$N$415</definedName>
    <definedName function="false" hidden="false" localSheetId="0" name="_xlnm.Print_Area_0" vbProcedure="false">'MEDIÇÃO 7'!$A$2:$N$428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<sst xmlns="http://schemas.openxmlformats.org/spreadsheetml/2006/main" count="1219" uniqueCount="624">
  <si>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</si>
  <si>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</si>
  <si>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05/06/2024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</si>
  <si>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</si>
  <si>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</si>
  <si>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</si>
  <si>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</si>
  <si>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</si>
  <si>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</si>
  <si>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</si>
  <si>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</si>
  <si>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</si>
  <si>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</si>
  <si>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</si>
  <si>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</si>
  <si>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</si>
  <si>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</si>
  <si>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</si>
  <si>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</si>
  <si>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</si>
  <si>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</si>
  <si>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</si>
  <si>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</si>
  <si>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07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</si>
  <si>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</si>
  <si>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</si>
  <si>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</si>
  <si>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</si>
  <si>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</si>
  <si>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</si>
  <si>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</si>
  <si>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</si>
  <si>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</si>
  <si>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</si>
  <si>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</si>
  <si>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</si>
  <si>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</si>
  <si>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</si>
  <si>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</si>
  <si>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</si>
  <si>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</si>
  <si>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</si>
  <si>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</si>
  <si>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</si>
  <si>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</si>
  <si>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</si>
  <si>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</si>
  <si>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</si>
  <si>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</si>
  <si>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</si>
  <si>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</si>
  <si>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</si>
  <si>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</si>
  <si>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</si>
  <si>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</si>
  <si>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</si>
  <si>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</si>
  <si>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</si>
  <si>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</si>
  <si>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</si>
  <si>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</si>
  <si>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</si>
  <si>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</si>
  <si>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</si>
  <si>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</si>
  <si>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</si>
  <si>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</si>
  <si>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</si>
  <si>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</si>
  <si>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</si>
  <si>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</si>
  <si>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</si>
  <si>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</si>
  <si>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</si>
  <si>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</si>
  <si>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</si>
  <si>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</si>
  <si>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</si>
  <si>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</si>
  <si>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</si>
  <si>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</si>
  <si>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</si>
  <si>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</si>
  <si>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</si>
  <si>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</si>
  <si>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</si>
  <si>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</si>
  <si>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</si>
  <si>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</si>
  <si>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</si>
  <si>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</si>
  <si>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</si>
  <si>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</si>
  <si>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</si>
  <si>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</si>
  <si>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</si>
  <si>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</si>
  <si>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</si>
  <si>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</si>
  <si>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</si>
  <si>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</si>
  <si>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</si>
  <si>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</si>
  <si>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</si>
  <si>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</si>
  <si>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</si>
  <si>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</si>
  <si>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</si>
  <si>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</si>
  <si>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</si>
  <si>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</si>
  <si>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</si>
  <si>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</si>
  <si>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</si>
  <si>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</si>
  <si>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</si>
  <si>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</si>
  <si>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</si>
  <si>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</si>
  <si>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</si>
  <si>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</si>
  <si>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</si>
  <si>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</si>
  <si>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</si>
  <si>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</si>
  <si>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</si>
  <si>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</si>
  <si>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</si>
  <si>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</si>
  <si>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</si>
  <si>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</si>
  <si>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</si>
  <si>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</si>
  <si>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</si>
  <si>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</si>
  <si>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</si>
  <si>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</si>
  <si>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</si>
  <si>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</si>
  <si>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</si>
  <si>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</si>
  <si>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</si>
  <si>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</si>
  <si>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</si>
  <si>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</si>
  <si>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</si>
  <si>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</si>
  <si>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</si>
  <si>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</si>
  <si>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</si>
  <si>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</si>
  <si>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</si>
  <si>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</si>
  <si>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</si>
  <si>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</si>
  <si>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</si>
  <si>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</si>
  <si>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</si>
  <si>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</si>
  <si>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</si>
  <si>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</si>
  <si>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</si>
  <si>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</si>
  <si>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</si>
  <si>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</si>
  <si>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</si>
  <si>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</si>
  <si>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</si>
  <si>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</si>
  <si>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</si>
  <si>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</si>
  <si>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</si>
  <si>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</si>
  <si>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</si>
  <si>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</si>
  <si>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</si>
  <si>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</si>
  <si>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</si>
  <si>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</si>
  <si>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</si>
  <si>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</si>
  <si>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</si>
  <si>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</si>
  <si>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</si>
  <si>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</si>
  <si>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</si>
  <si>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</si>
  <si>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</si>
  <si>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</si>
  <si>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</si>
  <si>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</si>
  <si>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</si>
  <si>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</si>
  <si>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</si>
  <si>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</si>
  <si>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</si>
  <si>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</si>
  <si>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</si>
  <si>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</si>
  <si>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</si>
  <si>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</si>
  <si>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</si>
  <si>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</si>
  <si>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</si>
  <si>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</si>
  <si>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</si>
  <si>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</si>
  <si>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</si>
  <si>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</si>
  <si>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</si>
  <si>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</si>
  <si>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</si>
  <si>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</si>
  <si>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</si>
  <si>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</si>
  <si>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</si>
  <si>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</si>
  <si>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</si>
  <si>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</si>
  <si>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</si>
  <si>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</si>
  <si>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</si>
  <si>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</si>
  <si>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</si>
  <si>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</si>
  <si>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</si>
  <si>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</si>
  <si>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</si>
  <si>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</si>
  <si>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</si>
  <si>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</si>
  <si>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</si>
  <si>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</si>
  <si>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</si>
  <si>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</si>
  <si>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</si>
  <si>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</si>
  <si>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</si>
  <si>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</si>
  <si>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</si>
  <si>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</si>
  <si>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</si>
  <si>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</si>
  <si>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</si>
  <si>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</si>
  <si>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</si>
  <si>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</si>
  <si>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</si>
  <si>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</si>
  <si>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</si>
  <si>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</si>
  <si>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</si>
  <si>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</si>
  <si>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</si>
  <si>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</si>
  <si>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</si>
  <si>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</si>
  <si>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</si>
  <si>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</si>
  <si>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</si>
  <si>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</si>
  <si>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</si>
  <si>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</si>
  <si>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</si>
  <si>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</si>
  <si>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</si>
  <si>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</si>
  <si>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</si>
  <si>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</si>
  <si>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</si>
  <si>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</si>
  <si>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</si>
  <si>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</si>
  <si>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</si>
  <si>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</si>
  <si>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</si>
  <si>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</si>
  <si>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</si>
  <si>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</si>
  <si>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</si>
  <si>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</si>
  <si>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</si>
  <si>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</si>
  <si>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</si>
  <si>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</si>
  <si>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</si>
  <si>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</si>
  <si>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</si>
  <si>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</si>
  <si>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</si>
  <si>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</si>
  <si>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</si>
  <si>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</si>
  <si>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</si>
  <si>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</si>
  <si>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</si>
  <si>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</si>
  <si>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</si>
  <si>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</si>
  <si>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</si>
  <si>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</si>
  <si>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</si>
  <si>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</si>
  <si>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</si>
  <si>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</si>
  <si>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</si>
  <si>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</si>
  <si>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</si>
  <si>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</si>
  <si>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</si>
  <si>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</si>
  <si>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</si>
  <si>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</si>
  <si>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</si>
  <si>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</si>
  <si>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</si>
  <si>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</si>
  <si>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</si>
  <si>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</si>
  <si>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</si>
  <si>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</si>
  <si>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</si>
  <si>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</si>
  <si>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</si>
  <si>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</si>
  <si>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</si>
  <si>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</si>
  <si>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</si>
  <si>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</si>
  <si>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</si>
  <si>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</si>
  <si>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</si>
  <si>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</si>
  <si>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</si>
  <si>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</si>
  <si>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</si>
  <si>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</si>
  <si>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</si>
  <si>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</si>
  <si>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</si>
  <si>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</si>
  <si>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</si>
  <si>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</si>
  <si>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</si>
  <si>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</si>
  <si>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</si>
  <si>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</si>
  <si>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</si>
  <si>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</si>
  <si>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</si>
  <si>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</si>
  <si>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</si>
  <si>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</si>
  <si>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</si>
  <si>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</si>
  <si>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</si>
  <si>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</si>
  <si>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</si>
  <si>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</si>
  <si>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</si>
  <si>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</si>
  <si>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</si>
  <si>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</si>
  <si>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</si>
  <si>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</si>
  <si>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</si>
  <si>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</si>
  <si>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</si>
  <si>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</si>
  <si>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</si>
  <si>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</si>
  <si>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</si>
  <si>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</si>
  <si>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</si>
  <si>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</si>
  <si>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</si>
  <si>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</si>
  <si>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</si>
  <si>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</si>
  <si>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</si>
  <si>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</si>
  <si>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</si>
  <si>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</si>
  <si>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</si>
  <si>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</si>
  <si>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</si>
  <si>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</si>
  <si>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</si>
  <si>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</si>
  <si>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</si>
  <si>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</si>
  <si>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</si>
  <si>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</si>
  <si>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</si>
  <si>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</si>
  <si>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</si>
  <si>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</si>
  <si>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</si>
  <si>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</si>
  <si>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</si>
  <si>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</si>
  <si>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</si>
  <si>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</si>
  <si>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</si>
  <si>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</si>
  <si>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</si>
  <si>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</si>
  <si>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</si>
  <si>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</si>
  <si>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</si>
  <si>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</si>
  <si>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</si>
  <si>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</si>
  <si>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</si>
  <si>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</si>
  <si>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</si>
  <si>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</si>
  <si>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</si>
  <si>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</si>
  <si>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</si>
  <si>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</si>
  <si>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</si>
  <si>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</si>
  <si>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</si>
  <si>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</si>
  <si>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</si>
  <si>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</si>
  <si>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</si>
  <si>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</si>
  <si>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</si>
  <si>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</si>
  <si>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</si>
  <si>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</si>
  <si>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</si>
  <si>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</si>
  <si>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</si>
  <si>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</si>
  <si>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</si>
  <si>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</si>
  <si>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</si>
  <si>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</si>
  <si>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</si>
  <si>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</si>
  <si>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</si>
  <si>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</si>
  <si>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</si>
  <si>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</si>
  <si>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</si>
  <si>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</si>
  <si>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</si>
  <si>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</si>
  <si>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</si>
  <si>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</si>
  <si>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</si>
  <si>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</si>
  <si>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</si>
  <si>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</si>
  <si>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</si>
  <si>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</si>
  <si>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</si>
  <si>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</si>
  <si>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</si>
  <si>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</si>
  <si>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</si>
  <si>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</si>
  <si>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</si>
  <si>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</si>
  <si>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</si>
  <si>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</si>
  <si>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</si>
  <si>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</si>
  <si>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</si>
  <si>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</si>
  <si>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</si>
  <si>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</si>
  <si>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</si>
  <si>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</si>
  <si>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</si>
  <si>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</si>
  <si>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</si>
  <si>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</si>
  <si>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</si>
  <si>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</si>
  <si>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</si>
  <si>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</si>
  <si>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</si>
  <si>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</si>
  <si>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</si>
  <si>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</si>
  <si>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</si>
  <si>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</si>
  <si>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</si>
  <si>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</si>
  <si>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</si>
  <si>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</si>
  <si>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</si>
  <si>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</si>
  <si>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</si>
  <si>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</si>
  <si>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</si>
  <si>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</si>
  <si>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</si>
  <si>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</si>
  <si>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</si>
  <si>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</si>
  <si>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</si>
  <si>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</si>
  <si>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</si>
  <si>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</si>
  <si>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</si>
  <si>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</si>
  <si>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</si>
  <si>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</si>
  <si>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</si>
  <si>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</si>
  <si>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</si>
  <si>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</si>
  <si>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</si>
  <si>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</si>
  <si>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</si>
  <si>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</si>
  <si>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</si>
  <si>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</si>
  <si>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</si>
  <si>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</si>
  <si>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</si>
  <si>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</si>
  <si>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</si>
  <si>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</si>
  <si>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</si>
  <si>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</si>
  <si>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</si>
  <si>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</si>
  <si>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</si>
  <si>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</si>
  <si>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</si>
  <si>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</si>
  <si>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</si>
  <si>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</si>
  <si>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</si>
  <si>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</si>
  <si>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</si>
  <si>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</si>
  <si>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</si>
  <si>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</si>
  <si>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</si>
  <si>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</si>
  <si>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</si>
  <si>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</si>
  <si>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</si>
  <si>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</si>
  <si>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</si>
  <si>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</si>
  <si>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</si>
  <si>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</si>
  <si>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</si>
  <si>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</si>
  <si>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</si>
  <si>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</si>
  <si>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</si>
  <si>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</si>
  <si>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</si>
  <si>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</si>
  <si>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</si>
  <si>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</si>
  <si>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</si>
  <si>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</si>
  <si>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</si>
  <si>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</si>
  <si>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</si>
  <si>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</si>
  <si>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</si>
  <si>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</si>
  <si>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</si>
  <si>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</si>
  <si>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</si>
  <si>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</si>
  <si>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</si>
  <si>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</si>
  <si>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</si>
  <si>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</si>
  <si>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</si>
  <si>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</si>
  <si>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</si>
  <si>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</si>
  <si>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</si>
  <si>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</si>
  <si>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</si>
  <si>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</si>
  <si>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</si>
  <si>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</si>
  <si>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</si>
  <si>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</si>
  <si>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</si>
  <si>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</si>
  <si>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</si>
  <si>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</si>
  <si>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</si>
  <si>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</si>
  <si>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</si>
  <si>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</si>
  <si>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</si>
  <si>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</si>
  <si>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</si>
  <si>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</si>
  <si>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</si>
  <si>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</si>
  <si>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</si>
  <si>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</si>
  <si>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</si>
  <si>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</si>
  <si>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</si>
  <si>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</si>
  <si>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7ª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</si>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</sst>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0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248400</xdr:colOff>
      <xdr:row>0</xdr:row>
      <xdr:rowOff>1115280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2920" cy="8427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702000</xdr:colOff>
      <xdr:row>6</xdr:row>
      <xdr:rowOff>191880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50920" cy="105480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true" showOutlineSymbols="true" defaultGridColor="true" view="pageBreakPreview" topLeftCell="A406" colorId="64" zoomScale="110" zoomScaleNormal="100" zoomScalePageLayoutView="110" workbookViewId="0">
      <selection pane="topLeft" activeCell="A19" activeCellId="0" sqref="A1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1.58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3.63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07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45413</v>
      </c>
      <c r="G6" s="26"/>
      <c r="H6" s="27" t="s">
        <v>11</v>
      </c>
      <c r="I6" s="28" t="n">
        <v>45443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07</v>
      </c>
      <c r="G7" s="32"/>
      <c r="H7" s="32"/>
      <c r="I7" s="33" t="n">
        <f aca="false">L419</f>
        <v>1151688.344</v>
      </c>
      <c r="J7" s="33"/>
      <c r="K7" s="34" t="s">
        <v>15</v>
      </c>
      <c r="L7" s="35" t="n">
        <f aca="false">H419</f>
        <v>0.104371088666441</v>
      </c>
      <c r="M7" s="36" t="s">
        <v>16</v>
      </c>
      <c r="N7" s="37" t="n">
        <f aca="false">H420</f>
        <v>0.356603846782079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9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9"/>
      <c r="J14" s="61" t="n">
        <f aca="false">SUM(J15:J19)</f>
        <v>374302.033</v>
      </c>
      <c r="K14" s="60"/>
      <c r="L14" s="57"/>
      <c r="M14" s="61" t="n">
        <f aca="false">SUM(M15:M19)</f>
        <v>1406504.324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114730.78</v>
      </c>
      <c r="G15" s="66" t="n">
        <f aca="false">F15*E15</f>
        <v>195208.68035059</v>
      </c>
      <c r="H15" s="67" t="n">
        <f aca="false">F15/D15</f>
        <v>0.635160878740458</v>
      </c>
      <c r="I15" s="68" t="n">
        <v>35000</v>
      </c>
      <c r="J15" s="69" t="n">
        <f aca="false">TRUNC((I15*E15),3)</f>
        <v>59550.748</v>
      </c>
      <c r="K15" s="67" t="n">
        <f aca="false">I15/D15</f>
        <v>0.193763441300722</v>
      </c>
      <c r="L15" s="70" t="n">
        <f aca="false">F15+I15</f>
        <v>149730.78</v>
      </c>
      <c r="M15" s="71" t="n">
        <f aca="false">TRUNC((G15+J15),3)</f>
        <v>254759.428</v>
      </c>
      <c r="N15" s="72" t="n">
        <f aca="false">H15+K15</f>
        <v>0.82892432004118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571978.78</v>
      </c>
      <c r="G16" s="66" t="n">
        <f aca="false">F16*E16</f>
        <v>489442.238956783</v>
      </c>
      <c r="H16" s="67" t="n">
        <f aca="false">F16/D16</f>
        <v>0.635249228346241</v>
      </c>
      <c r="I16" s="68" t="n">
        <v>174406</v>
      </c>
      <c r="J16" s="69" t="n">
        <f aca="false">TRUNC((I16*E16),3)</f>
        <v>149239.213</v>
      </c>
      <c r="K16" s="67" t="n">
        <f aca="false">I16/D16</f>
        <v>0.193698229362555</v>
      </c>
      <c r="L16" s="70" t="n">
        <f aca="false">F16+I16</f>
        <v>746384.78</v>
      </c>
      <c r="M16" s="71" t="n">
        <f aca="false">TRUNC((G16+J16),3)</f>
        <v>638681.451</v>
      </c>
      <c r="N16" s="72" t="n">
        <f aca="false">H16+K16</f>
        <v>0.828947457708796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25975</v>
      </c>
      <c r="G17" s="66" t="n">
        <f aca="false">F17*E17</f>
        <v>213222.276629239</v>
      </c>
      <c r="H17" s="67" t="n">
        <f aca="false">F17/D17</f>
        <v>0.635156078449784</v>
      </c>
      <c r="I17" s="68" t="n">
        <v>14920.46</v>
      </c>
      <c r="J17" s="69" t="n">
        <f aca="false">TRUNC((I17*E17),3)</f>
        <v>122478.323</v>
      </c>
      <c r="K17" s="67" t="n">
        <f aca="false">I17/D17</f>
        <v>0.364843921550216</v>
      </c>
      <c r="L17" s="70" t="n">
        <f aca="false">F17+I17</f>
        <v>40895.46</v>
      </c>
      <c r="M17" s="71" t="n">
        <f aca="false">TRUNC((G17+J17),3)</f>
        <v>335700.599</v>
      </c>
      <c r="N17" s="72" t="n">
        <f aca="false">H17+K17</f>
        <v>1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62229.25</v>
      </c>
      <c r="G19" s="66" t="n">
        <f aca="false">F19*E19</f>
        <v>107118.317321356</v>
      </c>
      <c r="H19" s="67" t="n">
        <f aca="false">F19/D19</f>
        <v>0.464937478865375</v>
      </c>
      <c r="I19" s="68" t="n">
        <v>25000</v>
      </c>
      <c r="J19" s="69" t="n">
        <f aca="false">TRUNC((I19*E19),3)</f>
        <v>43033.749</v>
      </c>
      <c r="K19" s="67" t="n">
        <f aca="false">I19/D19</f>
        <v>0.186784140442547</v>
      </c>
      <c r="L19" s="70" t="n">
        <f aca="false">F19+I19</f>
        <v>87229.25</v>
      </c>
      <c r="M19" s="71" t="n">
        <f aca="false">TRUNC((G19+J19),3)</f>
        <v>150152.066</v>
      </c>
      <c r="N19" s="72" t="n">
        <f aca="false">H19+K19</f>
        <v>0.651721619307922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9"/>
      <c r="J20" s="61" t="n">
        <f aca="false">SUM(J21:J29)</f>
        <v>45832.1</v>
      </c>
      <c r="K20" s="60"/>
      <c r="L20" s="57"/>
      <c r="M20" s="61" t="n">
        <f aca="false">SUM(M21:M29)</f>
        <v>762446.564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152</v>
      </c>
      <c r="G21" s="66" t="n">
        <f aca="false">F21*E21</f>
        <v>716614.464615385</v>
      </c>
      <c r="H21" s="67" t="n">
        <f aca="false">F21/D21</f>
        <v>0.974358974358974</v>
      </c>
      <c r="I21" s="68" t="n">
        <v>4</v>
      </c>
      <c r="J21" s="69" t="n">
        <f aca="false">TRUNC((I21*E21),3)</f>
        <v>18858.275</v>
      </c>
      <c r="K21" s="67" t="n">
        <f aca="false">I21/D21</f>
        <v>0.0256410256410256</v>
      </c>
      <c r="L21" s="70" t="n">
        <f aca="false">F21+I21</f>
        <v>156</v>
      </c>
      <c r="M21" s="71" t="n">
        <f aca="false">TRUNC((G21+J21),3)</f>
        <v>735472.739</v>
      </c>
      <c r="N21" s="72" t="n">
        <f aca="false">H21+K21</f>
        <v>1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0</v>
      </c>
      <c r="G22" s="66" t="n">
        <f aca="false">F22*E22</f>
        <v>0</v>
      </c>
      <c r="H22" s="67" t="n">
        <f aca="false">F22/D22</f>
        <v>0</v>
      </c>
      <c r="I22" s="68" t="n">
        <v>1</v>
      </c>
      <c r="J22" s="69" t="n">
        <f aca="false">TRUNC((I22*E22),3)</f>
        <v>26973.825</v>
      </c>
      <c r="K22" s="67" t="n">
        <f aca="false">I22/D22</f>
        <v>0.5</v>
      </c>
      <c r="L22" s="70" t="n">
        <f aca="false">F22+I22</f>
        <v>1</v>
      </c>
      <c r="M22" s="71" t="n">
        <f aca="false">TRUNC((G22+J22),3)</f>
        <v>26973.825</v>
      </c>
      <c r="N22" s="72" t="n">
        <f aca="false">H22+K22</f>
        <v>0.5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0</v>
      </c>
      <c r="M26" s="71" t="n">
        <f aca="false">TRUNC((G26+J26),3)</f>
        <v>0</v>
      </c>
      <c r="N26" s="72" t="n">
        <f aca="false">H26+K26</f>
        <v>0</v>
      </c>
      <c r="O26" s="1"/>
      <c r="P26" s="19"/>
      <c r="Q26" s="73"/>
      <c r="R26" s="48"/>
      <c r="S26" s="1"/>
    </row>
    <row r="27" s="47" customFormat="true" ht="24.4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0</v>
      </c>
      <c r="G29" s="66" t="n">
        <f aca="false">F29*E29</f>
        <v>0</v>
      </c>
      <c r="H29" s="67" t="n">
        <f aca="false">F29/D29</f>
        <v>0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0</v>
      </c>
      <c r="M29" s="71" t="n">
        <f aca="false">TRUNC((G29+J29),3)</f>
        <v>0</v>
      </c>
      <c r="N29" s="72" t="n">
        <f aca="false">H29+K29</f>
        <v>0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9"/>
      <c r="J30" s="61" t="n">
        <f aca="false">SUM(J31:J41)</f>
        <v>5784.62</v>
      </c>
      <c r="K30" s="60"/>
      <c r="L30" s="57"/>
      <c r="M30" s="61" t="n">
        <f aca="false">SUM(M31:M41)</f>
        <v>89496.52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9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6</v>
      </c>
      <c r="G32" s="66" t="n">
        <f aca="false">F32*E32</f>
        <v>8055.6</v>
      </c>
      <c r="H32" s="67" t="n">
        <f aca="false">F32/D32</f>
        <v>0.5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7</v>
      </c>
      <c r="M32" s="71" t="n">
        <f aca="false">TRUNC((G32+J32),3)</f>
        <v>9398.2</v>
      </c>
      <c r="N32" s="72" t="n">
        <f aca="false">H32+K32</f>
        <v>0.583333333333333</v>
      </c>
      <c r="O32" s="1"/>
      <c r="P32" s="19"/>
      <c r="Q32" s="73"/>
      <c r="R32" s="48"/>
      <c r="S32" s="1"/>
    </row>
    <row r="33" s="47" customFormat="true" ht="35.9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6</v>
      </c>
      <c r="G33" s="66" t="n">
        <f aca="false">F33*E33</f>
        <v>5514.72</v>
      </c>
      <c r="H33" s="67" t="n">
        <f aca="false">F33/D33</f>
        <v>0.5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7</v>
      </c>
      <c r="M33" s="71" t="n">
        <f aca="false">TRUNC((G33+J33),3)</f>
        <v>6433.84</v>
      </c>
      <c r="N33" s="72" t="n">
        <f aca="false">H33+K33</f>
        <v>0.583333333333333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6</v>
      </c>
      <c r="G34" s="66" t="n">
        <f aca="false">F34*E34</f>
        <v>7600.86</v>
      </c>
      <c r="H34" s="67" t="n">
        <f aca="false">F34/D34</f>
        <v>0.5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7</v>
      </c>
      <c r="M34" s="71" t="n">
        <f aca="false">TRUNC((G34+J34),3)</f>
        <v>8867.67</v>
      </c>
      <c r="N34" s="72" t="n">
        <f aca="false">H34+K34</f>
        <v>0.583333333333333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6</v>
      </c>
      <c r="G35" s="66" t="n">
        <f aca="false">F35*E35</f>
        <v>7931.4</v>
      </c>
      <c r="H35" s="67" t="n">
        <f aca="false">F35/D35</f>
        <v>0.5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7</v>
      </c>
      <c r="M35" s="71" t="n">
        <f aca="false">TRUNC((G35+J35),3)</f>
        <v>9253.3</v>
      </c>
      <c r="N35" s="72" t="n">
        <f aca="false">H35+K35</f>
        <v>0.583333333333333</v>
      </c>
      <c r="O35" s="1"/>
      <c r="P35" s="19"/>
      <c r="Q35" s="73"/>
      <c r="R35" s="48"/>
      <c r="S35" s="1"/>
    </row>
    <row r="36" s="47" customFormat="true" ht="35.9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6</v>
      </c>
      <c r="G36" s="66" t="n">
        <f aca="false">F36*E36</f>
        <v>5605.14</v>
      </c>
      <c r="H36" s="67" t="n">
        <f aca="false">F36/D36</f>
        <v>0.5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7</v>
      </c>
      <c r="M36" s="71" t="n">
        <f aca="false">TRUNC((G36+J36),3)</f>
        <v>6539.33</v>
      </c>
      <c r="N36" s="72" t="n">
        <f aca="false">H36+K36</f>
        <v>0.583333333333333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9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77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9"/>
      <c r="J46" s="61" t="n">
        <f aca="false">J47+J50</f>
        <v>725769.591</v>
      </c>
      <c r="K46" s="60"/>
      <c r="L46" s="57"/>
      <c r="M46" s="61" t="n">
        <f aca="false">M47+M50</f>
        <v>1479579.857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9"/>
      <c r="J47" s="61" t="n">
        <f aca="false">SUM(J48:J49)</f>
        <v>593170.996</v>
      </c>
      <c r="K47" s="60"/>
      <c r="L47" s="57"/>
      <c r="M47" s="61" t="n">
        <f aca="false">SUM(M48:M49)</f>
        <v>993912.993</v>
      </c>
      <c r="N47" s="60"/>
      <c r="O47" s="1"/>
      <c r="P47" s="19"/>
      <c r="Q47" s="73"/>
      <c r="R47" s="48"/>
      <c r="S47" s="1"/>
    </row>
    <row r="48" s="47" customFormat="true" ht="35.9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3200</v>
      </c>
      <c r="G48" s="66" t="n">
        <f aca="false">F48*E48</f>
        <v>392799.998620154</v>
      </c>
      <c r="H48" s="67" t="n">
        <f aca="false">F48/D48</f>
        <v>0.183979417302689</v>
      </c>
      <c r="I48" s="68" t="n">
        <v>4800</v>
      </c>
      <c r="J48" s="69" t="n">
        <f aca="false">TRUNC((I48*E48),3)</f>
        <v>589199.997</v>
      </c>
      <c r="K48" s="67" t="n">
        <f aca="false">I48/D48</f>
        <v>0.275969125954034</v>
      </c>
      <c r="L48" s="70" t="n">
        <f aca="false">F48+I48</f>
        <v>8000</v>
      </c>
      <c r="M48" s="71" t="n">
        <f aca="false">TRUNC((G48+J48),3)</f>
        <v>981999.995</v>
      </c>
      <c r="N48" s="72" t="n">
        <f aca="false">H48+K48</f>
        <v>0.459948543256723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200</v>
      </c>
      <c r="G49" s="66" t="n">
        <f aca="false">F49*E49</f>
        <v>7941.99918066366</v>
      </c>
      <c r="H49" s="67" t="n">
        <f aca="false">F49/D49</f>
        <v>0.409668168783286</v>
      </c>
      <c r="I49" s="68" t="n">
        <v>100</v>
      </c>
      <c r="J49" s="69" t="n">
        <f aca="false">TRUNC((I49*E49),3)</f>
        <v>3970.999</v>
      </c>
      <c r="K49" s="67" t="n">
        <f aca="false">I49/D49</f>
        <v>0.204834084391643</v>
      </c>
      <c r="L49" s="70" t="n">
        <f aca="false">F49+I49</f>
        <v>300</v>
      </c>
      <c r="M49" s="71" t="n">
        <f aca="false">TRUNC((G49+J49),3)</f>
        <v>11912.998</v>
      </c>
      <c r="N49" s="72" t="n">
        <f aca="false">H49+K49</f>
        <v>0.614502253174929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9"/>
      <c r="J50" s="61" t="n">
        <f aca="false">SUM(J51:J53)</f>
        <v>132598.595</v>
      </c>
      <c r="K50" s="60"/>
      <c r="L50" s="57"/>
      <c r="M50" s="61" t="n">
        <f aca="false">SUM(M51:M53)</f>
        <v>485666.864</v>
      </c>
      <c r="N50" s="60"/>
      <c r="O50" s="1"/>
      <c r="P50" s="19"/>
      <c r="Q50" s="73"/>
      <c r="R50" s="48"/>
      <c r="S50" s="1"/>
    </row>
    <row r="51" s="47" customFormat="true" ht="35.9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30</v>
      </c>
      <c r="G51" s="66" t="n">
        <f aca="false">F51*E51</f>
        <v>24033.5998807987</v>
      </c>
      <c r="H51" s="67" t="n">
        <f aca="false">F51/D51</f>
        <v>0.149001688685805</v>
      </c>
      <c r="I51" s="68" t="n">
        <v>30</v>
      </c>
      <c r="J51" s="69" t="n">
        <f aca="false">TRUNC((I51*E51),3)</f>
        <v>24033.599</v>
      </c>
      <c r="K51" s="67" t="n">
        <f aca="false">I51/D51</f>
        <v>0.149001688685805</v>
      </c>
      <c r="L51" s="70" t="n">
        <f aca="false">F51+I51</f>
        <v>60</v>
      </c>
      <c r="M51" s="71" t="n">
        <f aca="false">TRUNC((G51+J51),3)</f>
        <v>48067.198</v>
      </c>
      <c r="N51" s="72" t="n">
        <f aca="false">H51+K51</f>
        <v>0.29800337737161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16591.94</v>
      </c>
      <c r="G52" s="66" t="n">
        <f aca="false">F52*E52</f>
        <v>260991.21204305</v>
      </c>
      <c r="H52" s="67" t="n">
        <f aca="false">F52/D52</f>
        <v>0.483366165760934</v>
      </c>
      <c r="I52" s="68" t="n">
        <v>5000</v>
      </c>
      <c r="J52" s="69" t="n">
        <f aca="false">TRUNC((I52*E52),3)</f>
        <v>78649.998</v>
      </c>
      <c r="K52" s="67" t="n">
        <f aca="false">I52/D52</f>
        <v>0.145662944104467</v>
      </c>
      <c r="L52" s="70" t="n">
        <f aca="false">F52+I52</f>
        <v>21591.94</v>
      </c>
      <c r="M52" s="71" t="n">
        <f aca="false">TRUNC((G52+J52),3)</f>
        <v>339641.21</v>
      </c>
      <c r="N52" s="72" t="n">
        <f aca="false">H52+K52</f>
        <v>0.629029109865401</v>
      </c>
      <c r="O52" s="1"/>
      <c r="P52" s="19"/>
      <c r="Q52" s="73"/>
      <c r="R52" s="48"/>
      <c r="S52" s="1"/>
    </row>
    <row r="53" s="47" customFormat="true" ht="35.9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568.64</v>
      </c>
      <c r="G53" s="66" t="n">
        <f aca="false">F53*E53</f>
        <v>68043.4585946913</v>
      </c>
      <c r="H53" s="67" t="n">
        <f aca="false">F53/D53</f>
        <v>0.528515131236523</v>
      </c>
      <c r="I53" s="68" t="n">
        <v>250</v>
      </c>
      <c r="J53" s="69" t="n">
        <f aca="false">TRUNC((I53*E53),3)</f>
        <v>29914.998</v>
      </c>
      <c r="K53" s="67" t="n">
        <f aca="false">I53/D53</f>
        <v>0.232359283218083</v>
      </c>
      <c r="L53" s="70" t="n">
        <f aca="false">F53+I53</f>
        <v>818.64</v>
      </c>
      <c r="M53" s="71" t="n">
        <f aca="false">TRUNC((G53+J53),3)</f>
        <v>97958.456</v>
      </c>
      <c r="N53" s="72" t="n">
        <f aca="false">H53+K53</f>
        <v>0.760874414454606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9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9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9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9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9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9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9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7.4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9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7.4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9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9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9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9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8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7.45" hidden="false" customHeight="false" outlineLevel="0" collapsed="false">
      <c r="A83" s="38" t="s">
        <v>169</v>
      </c>
      <c r="B83" s="78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8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8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7.45" hidden="false" customHeight="false" outlineLevel="0" collapsed="false">
      <c r="A86" s="38" t="s">
        <v>175</v>
      </c>
      <c r="B86" s="78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8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8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9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9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9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9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9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7.4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9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9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35.9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9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9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7.4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9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80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80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80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80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80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80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80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9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95" hidden="false" customHeight="false" outlineLevel="0" collapsed="false">
      <c r="A115" s="38" t="s">
        <v>230</v>
      </c>
      <c r="B115" s="78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8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7.45" hidden="false" customHeight="false" outlineLevel="0" collapsed="false">
      <c r="A117" s="38" t="s">
        <v>234</v>
      </c>
      <c r="B117" s="78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8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8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8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8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8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8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8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8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7.45" hidden="false" customHeight="false" outlineLevel="0" collapsed="false">
      <c r="A126" s="38" t="s">
        <v>251</v>
      </c>
      <c r="B126" s="78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8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8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8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8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7.45" hidden="false" customHeight="false" outlineLevel="0" collapsed="false">
      <c r="A131" s="38" t="s">
        <v>259</v>
      </c>
      <c r="B131" s="78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9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95" hidden="false" customHeight="false" outlineLevel="0" collapsed="false">
      <c r="A133" s="38" t="s">
        <v>263</v>
      </c>
      <c r="B133" s="80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80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9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7.45" hidden="false" customHeight="false" outlineLevel="0" collapsed="false">
      <c r="A136" s="38" t="s">
        <v>269</v>
      </c>
      <c r="B136" s="80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95" hidden="false" customHeight="false" outlineLevel="0" collapsed="false">
      <c r="A137" s="38" t="s">
        <v>271</v>
      </c>
      <c r="B137" s="80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7.45" hidden="false" customHeight="false" outlineLevel="0" collapsed="false">
      <c r="A138" s="38" t="s">
        <v>273</v>
      </c>
      <c r="B138" s="80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95" hidden="false" customHeight="false" outlineLevel="0" collapsed="false">
      <c r="A139" s="38" t="s">
        <v>275</v>
      </c>
      <c r="B139" s="80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9" hidden="false" customHeight="false" outlineLevel="0" collapsed="false">
      <c r="A140" s="38" t="s">
        <v>277</v>
      </c>
      <c r="B140" s="80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80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9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80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9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9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9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9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9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7.4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9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7.4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9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9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9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9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8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7.45" hidden="false" customHeight="false" outlineLevel="0" collapsed="false">
      <c r="A170" s="38" t="s">
        <v>311</v>
      </c>
      <c r="B170" s="78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1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95" hidden="false" customHeight="false" outlineLevel="0" collapsed="false">
      <c r="A172" s="38" t="s">
        <v>313</v>
      </c>
      <c r="B172" s="78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7.45" hidden="false" customHeight="false" outlineLevel="0" collapsed="false">
      <c r="A173" s="38" t="s">
        <v>314</v>
      </c>
      <c r="B173" s="78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8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8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8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8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8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8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9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9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9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9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9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7.4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9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9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80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80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80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80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80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80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80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80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9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8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7.45" hidden="false" customHeight="false" outlineLevel="0" collapsed="false">
      <c r="A210" s="38" t="s">
        <v>357</v>
      </c>
      <c r="B210" s="78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8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8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8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8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8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8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8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8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8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8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8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7.45" hidden="false" customHeight="false" outlineLevel="0" collapsed="false">
      <c r="A222" s="38" t="s">
        <v>372</v>
      </c>
      <c r="B222" s="78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8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8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8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8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8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8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8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8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7.45" hidden="false" customHeight="false" outlineLevel="0" collapsed="false">
      <c r="A231" s="38" t="s">
        <v>383</v>
      </c>
      <c r="B231" s="78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9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80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80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95" hidden="false" customHeight="false" outlineLevel="0" collapsed="false">
      <c r="A235" s="38" t="s">
        <v>389</v>
      </c>
      <c r="B235" s="80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9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80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80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80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80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9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80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95" hidden="false" customHeight="false" outlineLevel="0" collapsed="false">
      <c r="A243" s="38" t="s">
        <v>399</v>
      </c>
      <c r="B243" s="80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9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9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9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9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9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7.4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9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7.4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9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95" hidden="false" customHeight="false" outlineLevel="0" collapsed="false">
      <c r="A258" s="38" t="s">
        <v>415</v>
      </c>
      <c r="B258" s="78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7.45" hidden="false" customHeight="false" outlineLevel="0" collapsed="false">
      <c r="A259" s="38" t="s">
        <v>416</v>
      </c>
      <c r="B259" s="78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95" hidden="false" customHeight="false" outlineLevel="0" collapsed="false">
      <c r="A260" s="38" t="s">
        <v>417</v>
      </c>
      <c r="B260" s="78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9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95" hidden="false" customHeight="false" outlineLevel="0" collapsed="false">
      <c r="A268" s="38" t="s">
        <v>425</v>
      </c>
      <c r="B268" s="82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7.4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9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8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8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9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80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9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7.45" hidden="false" customHeight="false" outlineLevel="0" collapsed="false">
      <c r="A277" s="38" t="s">
        <v>435</v>
      </c>
      <c r="B277" s="80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95" hidden="false" customHeight="false" outlineLevel="0" collapsed="false">
      <c r="A278" s="38" t="s">
        <v>436</v>
      </c>
      <c r="B278" s="80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9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80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9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9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95" hidden="false" customHeight="false" outlineLevel="0" collapsed="false">
      <c r="A283" s="38" t="s">
        <v>441</v>
      </c>
      <c r="B283" s="83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3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95" hidden="false" customHeight="false" outlineLevel="0" collapsed="false">
      <c r="A285" s="38" t="s">
        <v>443</v>
      </c>
      <c r="B285" s="83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9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9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4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5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6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7.4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9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7.4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9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8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8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8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7.45" hidden="false" customHeight="false" outlineLevel="0" collapsed="false">
      <c r="A307" s="38" t="s">
        <v>469</v>
      </c>
      <c r="B307" s="78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8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8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8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7.45" hidden="false" customHeight="false" outlineLevel="0" collapsed="false">
      <c r="A311" s="38" t="s">
        <v>473</v>
      </c>
      <c r="B311" s="78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8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8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7.45" hidden="false" customHeight="false" outlineLevel="0" collapsed="false">
      <c r="A314" s="38" t="s">
        <v>476</v>
      </c>
      <c r="B314" s="78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8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8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8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7.45" hidden="false" customHeight="false" outlineLevel="0" collapsed="false">
      <c r="A318" s="38" t="s">
        <v>480</v>
      </c>
      <c r="B318" s="78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95" hidden="false" customHeight="false" outlineLevel="0" collapsed="false">
      <c r="A319" s="38" t="s">
        <v>481</v>
      </c>
      <c r="B319" s="78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9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9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7.4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9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95" hidden="false" customHeight="false" outlineLevel="0" collapsed="false">
      <c r="A331" s="38" t="s">
        <v>493</v>
      </c>
      <c r="B331" s="76" t="s">
        <v>201</v>
      </c>
      <c r="C331" s="87" t="s">
        <v>55</v>
      </c>
      <c r="D331" s="88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9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80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80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80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80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80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9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8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7.45" hidden="false" customHeight="false" outlineLevel="0" collapsed="false">
      <c r="A342" s="38" t="s">
        <v>506</v>
      </c>
      <c r="B342" s="78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8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8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8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8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8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8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8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8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8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8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8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8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8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8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8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7.45" hidden="false" customHeight="false" outlineLevel="0" collapsed="false">
      <c r="A358" s="38" t="s">
        <v>524</v>
      </c>
      <c r="B358" s="78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8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8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8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8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8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8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8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7.45" hidden="false" customHeight="false" outlineLevel="0" collapsed="false">
      <c r="A366" s="38" t="s">
        <v>532</v>
      </c>
      <c r="B366" s="78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9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9" hidden="false" customHeight="false" outlineLevel="0" collapsed="false">
      <c r="A368" s="38" t="s">
        <v>534</v>
      </c>
      <c r="B368" s="80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80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7.45" hidden="false" customHeight="false" outlineLevel="0" collapsed="false">
      <c r="A370" s="38" t="s">
        <v>536</v>
      </c>
      <c r="B370" s="80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95" hidden="false" customHeight="false" outlineLevel="0" collapsed="false">
      <c r="A371" s="38" t="s">
        <v>537</v>
      </c>
      <c r="B371" s="80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7.45" hidden="false" customHeight="false" outlineLevel="0" collapsed="false">
      <c r="A372" s="38" t="s">
        <v>538</v>
      </c>
      <c r="B372" s="80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95" hidden="false" customHeight="false" outlineLevel="0" collapsed="false">
      <c r="A373" s="38" t="s">
        <v>539</v>
      </c>
      <c r="B373" s="80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9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80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9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9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9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9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9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7.4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9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8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7.45" hidden="false" customHeight="false" outlineLevel="0" collapsed="false">
      <c r="A385" s="38" t="s">
        <v>551</v>
      </c>
      <c r="B385" s="78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9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7.4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9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7.45" hidden="false" customHeight="false" outlineLevel="0" collapsed="false">
      <c r="A394" s="38" t="s">
        <v>561</v>
      </c>
      <c r="B394" s="80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9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8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8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8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9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80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9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9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80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9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80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80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80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80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80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9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80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9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95" hidden="false" customHeight="false" outlineLevel="0" collapsed="false">
      <c r="A413" s="38" t="s">
        <v>591</v>
      </c>
      <c r="B413" s="90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9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80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1"/>
      <c r="B416" s="91" t="s">
        <v>596</v>
      </c>
      <c r="C416" s="92"/>
      <c r="D416" s="93"/>
      <c r="E416" s="94"/>
      <c r="F416" s="95"/>
      <c r="G416" s="96"/>
      <c r="H416" s="97"/>
      <c r="I416" s="59"/>
      <c r="J416" s="98" t="n">
        <f aca="false">J10+J14+J20+J30+J42+J46+J54+J57+J144+J244+J281+J376+J401+J410+J414</f>
        <v>1151688.344</v>
      </c>
      <c r="K416" s="99"/>
      <c r="L416" s="100"/>
      <c r="M416" s="98" t="n">
        <f aca="false">M10+M14+M20+M30+M42+M46+M54+M57+M144+M244+M281+M376+M401+M410+M414</f>
        <v>3934964.165</v>
      </c>
      <c r="N416" s="101"/>
      <c r="O416" s="102"/>
      <c r="P416" s="19"/>
      <c r="Q416" s="1"/>
      <c r="R416" s="1"/>
      <c r="S416" s="1"/>
    </row>
    <row r="417" s="47" customFormat="true" ht="13.8" hidden="false" customHeight="false" outlineLevel="0" collapsed="false">
      <c r="A417" s="103"/>
      <c r="B417" s="103" t="s">
        <v>597</v>
      </c>
      <c r="C417" s="103" t="s">
        <v>598</v>
      </c>
      <c r="D417" s="103" t="n">
        <v>32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4" t="s">
        <v>599</v>
      </c>
      <c r="B418" s="104"/>
      <c r="C418" s="105" t="n">
        <v>11034553.33</v>
      </c>
      <c r="D418" s="105"/>
      <c r="E418" s="106" t="s">
        <v>600</v>
      </c>
      <c r="F418" s="106"/>
      <c r="G418" s="106"/>
      <c r="H418" s="106"/>
      <c r="I418" s="106"/>
      <c r="J418" s="107" t="s">
        <v>601</v>
      </c>
      <c r="K418" s="107"/>
      <c r="L418" s="107"/>
      <c r="M418" s="107"/>
      <c r="N418" s="107"/>
      <c r="O418" s="18"/>
      <c r="R418" s="48"/>
      <c r="S418" s="1"/>
    </row>
    <row r="419" s="47" customFormat="true" ht="16.5" hidden="false" customHeight="true" outlineLevel="0" collapsed="false">
      <c r="A419" s="108"/>
      <c r="B419" s="108" t="s">
        <v>602</v>
      </c>
      <c r="C419" s="109"/>
      <c r="D419" s="109" t="n">
        <v>20</v>
      </c>
      <c r="E419" s="110" t="s">
        <v>603</v>
      </c>
      <c r="F419" s="111" t="str">
        <f aca="false">I8</f>
        <v>MEDIÇÃO 07</v>
      </c>
      <c r="G419" s="111"/>
      <c r="H419" s="112" t="n">
        <f aca="false">J416/C418</f>
        <v>0.104371088666441</v>
      </c>
      <c r="I419" s="112"/>
      <c r="J419" s="113" t="str">
        <f aca="false">I8</f>
        <v>MEDIÇÃO 07</v>
      </c>
      <c r="K419" s="113"/>
      <c r="L419" s="114" t="n">
        <f aca="false">J416</f>
        <v>1151688.344</v>
      </c>
      <c r="M419" s="114"/>
      <c r="N419" s="114"/>
      <c r="O419" s="18"/>
      <c r="R419" s="48"/>
      <c r="S419" s="1"/>
    </row>
    <row r="420" s="47" customFormat="true" ht="13.8" hidden="false" customHeight="true" outlineLevel="0" collapsed="false">
      <c r="A420" s="115"/>
      <c r="B420" s="115"/>
      <c r="C420" s="115"/>
      <c r="D420" s="115"/>
      <c r="E420" s="116" t="s">
        <v>604</v>
      </c>
      <c r="F420" s="116"/>
      <c r="G420" s="116"/>
      <c r="H420" s="117" t="n">
        <f aca="false">M416/C418</f>
        <v>0.356603846782079</v>
      </c>
      <c r="I420" s="117"/>
      <c r="J420" s="118" t="s">
        <v>605</v>
      </c>
      <c r="K420" s="118"/>
      <c r="L420" s="119" t="n">
        <f aca="false">M416</f>
        <v>3934964.165</v>
      </c>
      <c r="M420" s="119"/>
      <c r="N420" s="119"/>
      <c r="O420" s="18"/>
      <c r="R420" s="48"/>
      <c r="S420" s="1"/>
    </row>
    <row r="421" s="47" customFormat="true" ht="13.8" hidden="false" customHeight="true" outlineLevel="0" collapsed="false">
      <c r="A421" s="115"/>
      <c r="B421" s="115"/>
      <c r="C421" s="115"/>
      <c r="D421" s="115"/>
      <c r="E421" s="120" t="s">
        <v>606</v>
      </c>
      <c r="F421" s="120"/>
      <c r="G421" s="120"/>
      <c r="H421" s="121" t="n">
        <f aca="false">100%-H420</f>
        <v>0.643396153217921</v>
      </c>
      <c r="I421" s="121"/>
      <c r="J421" s="122" t="s">
        <v>607</v>
      </c>
      <c r="K421" s="122"/>
      <c r="L421" s="123" t="n">
        <f aca="false">C418-L420</f>
        <v>7099589.165</v>
      </c>
      <c r="M421" s="123"/>
      <c r="N421" s="123"/>
      <c r="O421" s="18"/>
      <c r="R421" s="48"/>
      <c r="S421" s="1"/>
    </row>
    <row r="422" s="47" customFormat="true" ht="13.8" hidden="false" customHeight="false" outlineLevel="0" collapsed="false">
      <c r="A422" s="115"/>
      <c r="B422" s="115"/>
      <c r="C422" s="115"/>
      <c r="D422" s="115"/>
      <c r="E422" s="124"/>
      <c r="F422" s="125"/>
      <c r="G422" s="124"/>
      <c r="H422" s="124"/>
      <c r="I422" s="126"/>
      <c r="J422" s="127"/>
      <c r="K422" s="126"/>
      <c r="L422" s="128"/>
      <c r="M422" s="129"/>
      <c r="N422" s="130"/>
      <c r="O422" s="3"/>
      <c r="P422" s="1"/>
      <c r="Q422" s="1"/>
      <c r="R422" s="131"/>
      <c r="S422" s="1"/>
    </row>
    <row r="423" s="47" customFormat="true" ht="13.8" hidden="false" customHeight="false" outlineLevel="0" collapsed="false">
      <c r="A423" s="132"/>
      <c r="B423" s="132"/>
      <c r="C423" s="132"/>
      <c r="D423" s="132"/>
      <c r="E423" s="124"/>
      <c r="F423" s="125"/>
      <c r="G423" s="124"/>
      <c r="H423" s="124"/>
      <c r="I423" s="126"/>
      <c r="J423" s="127"/>
      <c r="K423" s="126"/>
      <c r="L423" s="128"/>
      <c r="M423" s="129"/>
      <c r="N423" s="130"/>
      <c r="O423" s="3"/>
      <c r="P423" s="54"/>
      <c r="Q423" s="1"/>
      <c r="R423" s="131"/>
      <c r="S423" s="1"/>
    </row>
    <row r="424" s="47" customFormat="true" ht="13.8" hidden="false" customHeight="false" outlineLevel="0" collapsed="false">
      <c r="A424" s="133"/>
      <c r="B424" s="134"/>
      <c r="C424" s="135"/>
      <c r="D424" s="124"/>
      <c r="E424" s="124"/>
      <c r="F424" s="125"/>
      <c r="G424" s="124"/>
      <c r="H424" s="124"/>
      <c r="I424" s="126"/>
      <c r="J424" s="127"/>
      <c r="K424" s="126"/>
      <c r="L424" s="128"/>
      <c r="M424" s="129"/>
      <c r="N424" s="130"/>
      <c r="O424" s="3"/>
      <c r="P424" s="54"/>
      <c r="Q424" s="1"/>
      <c r="R424" s="131"/>
      <c r="S424" s="1"/>
    </row>
    <row r="425" s="47" customFormat="true" ht="13.8" hidden="false" customHeight="true" outlineLevel="0" collapsed="false">
      <c r="A425" s="133"/>
      <c r="B425" s="134"/>
      <c r="C425" s="135"/>
      <c r="D425" s="124"/>
      <c r="E425" s="136" t="s">
        <v>608</v>
      </c>
      <c r="F425" s="136"/>
      <c r="G425" s="136"/>
      <c r="H425" s="136"/>
      <c r="I425" s="136"/>
      <c r="J425" s="127"/>
      <c r="K425" s="126"/>
      <c r="L425" s="128"/>
      <c r="M425" s="129"/>
      <c r="N425" s="130"/>
      <c r="O425" s="3"/>
      <c r="P425" s="54"/>
      <c r="Q425" s="1"/>
      <c r="R425" s="131"/>
      <c r="S425" s="1"/>
    </row>
    <row r="426" s="47" customFormat="true" ht="13.8" hidden="false" customHeight="true" outlineLevel="0" collapsed="false">
      <c r="A426" s="133"/>
      <c r="B426" s="134"/>
      <c r="C426" s="135"/>
      <c r="D426" s="124"/>
      <c r="E426" s="125" t="s">
        <v>609</v>
      </c>
      <c r="F426" s="125"/>
      <c r="G426" s="125"/>
      <c r="H426" s="125"/>
      <c r="I426" s="125"/>
      <c r="J426" s="127"/>
      <c r="K426" s="126"/>
      <c r="L426" s="128"/>
      <c r="M426" s="129"/>
      <c r="N426" s="130"/>
      <c r="O426" s="3"/>
      <c r="P426" s="54"/>
      <c r="Q426" s="1"/>
      <c r="R426" s="131"/>
      <c r="S426" s="1"/>
    </row>
    <row r="427" s="47" customFormat="true" ht="13.8" hidden="false" customHeight="true" outlineLevel="0" collapsed="false">
      <c r="A427" s="133"/>
      <c r="B427" s="134"/>
      <c r="C427" s="135"/>
      <c r="D427" s="124"/>
      <c r="E427" s="125" t="s">
        <v>610</v>
      </c>
      <c r="F427" s="125"/>
      <c r="G427" s="125"/>
      <c r="H427" s="125"/>
      <c r="I427" s="125"/>
      <c r="J427" s="127"/>
      <c r="K427" s="126"/>
      <c r="L427" s="128"/>
      <c r="M427" s="129"/>
      <c r="N427" s="130"/>
      <c r="O427" s="3"/>
      <c r="P427" s="54"/>
      <c r="Q427" s="1"/>
      <c r="R427" s="131"/>
      <c r="S427" s="1"/>
    </row>
    <row r="428" s="47" customFormat="true" ht="13.8" hidden="false" customHeight="true" outlineLevel="0" collapsed="false">
      <c r="A428" s="137"/>
      <c r="B428" s="138"/>
      <c r="C428" s="139"/>
      <c r="D428" s="140"/>
      <c r="E428" s="141" t="s">
        <v>611</v>
      </c>
      <c r="F428" s="141"/>
      <c r="G428" s="141"/>
      <c r="H428" s="141"/>
      <c r="I428" s="141"/>
      <c r="J428" s="142"/>
      <c r="K428" s="143"/>
      <c r="L428" s="144"/>
      <c r="M428" s="145"/>
      <c r="N428" s="146"/>
      <c r="O428" s="3"/>
      <c r="P428" s="54"/>
      <c r="Q428" s="1"/>
      <c r="R428" s="131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7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7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7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7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7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7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7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7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7"/>
    </row>
    <row r="1332" customFormat="false" ht="13.8" hidden="false" customHeight="false" outlineLevel="0" collapsed="false">
      <c r="XFD1332" s="147"/>
    </row>
    <row r="1333" customFormat="false" ht="13.8" hidden="false" customHeight="false" outlineLevel="0" collapsed="false">
      <c r="XFD1333" s="147"/>
    </row>
    <row r="1337" customFormat="false" ht="13.8" hidden="false" customHeight="false" outlineLevel="0" collapsed="false">
      <c r="XFD1337" s="147"/>
    </row>
    <row r="1366" customFormat="false" ht="13.8" hidden="false" customHeight="false" outlineLevel="0" collapsed="false">
      <c r="XFD1366" s="147"/>
    </row>
    <row r="1374" customFormat="false" ht="13.8" hidden="false" customHeight="false" outlineLevel="0" collapsed="false">
      <c r="XFD1374" s="147"/>
    </row>
    <row r="1413" customFormat="false" ht="13.8" hidden="false" customHeight="false" outlineLevel="0" collapsed="false">
      <c r="XFD1413" s="147"/>
    </row>
    <row r="1416" customFormat="false" ht="13.8" hidden="false" customHeight="false" outlineLevel="0" collapsed="false">
      <c r="XFD1416" s="147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6" manualBreakCount="6">
    <brk id="247" man="true" max="16383" min="0"/>
    <brk id="273" man="true" max="16383" min="0"/>
    <brk id="302" man="true" max="16383" min="0"/>
    <brk id="324" man="true" max="16383" min="0"/>
    <brk id="353" man="true" max="16383" min="0"/>
    <brk id="37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2"/>
  <sheetViews>
    <sheetView showFormulas="false" showGridLines="true" showRowColHeaders="true" showZeros="true" rightToLeft="false" tabSelected="false" showOutlineSymbols="true" defaultGridColor="true" view="pageBreakPreview" topLeftCell="A40" colorId="64" zoomScale="110" zoomScaleNormal="100" zoomScalePageLayoutView="110" workbookViewId="0">
      <selection pane="topLeft" activeCell="J7" activeCellId="0" sqref="J7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8"/>
      <c r="B1" s="148"/>
      <c r="C1" s="148"/>
      <c r="D1" s="148"/>
      <c r="E1" s="148"/>
      <c r="F1" s="148"/>
    </row>
    <row r="2" customFormat="false" ht="15" hidden="false" customHeight="true" outlineLevel="0" collapsed="false">
      <c r="A2" s="148"/>
      <c r="B2" s="149" t="s">
        <v>612</v>
      </c>
      <c r="C2" s="149"/>
      <c r="D2" s="149"/>
      <c r="E2" s="149"/>
      <c r="F2" s="148"/>
      <c r="G2" s="148"/>
    </row>
    <row r="3" customFormat="false" ht="13.8" hidden="false" customHeight="false" outlineLevel="0" collapsed="false">
      <c r="A3" s="148"/>
      <c r="B3" s="149"/>
      <c r="C3" s="149"/>
      <c r="D3" s="149"/>
      <c r="E3" s="149"/>
      <c r="F3" s="148"/>
    </row>
    <row r="4" customFormat="false" ht="13.8" hidden="false" customHeight="false" outlineLevel="0" collapsed="false">
      <c r="A4" s="148"/>
      <c r="B4" s="149"/>
      <c r="C4" s="149"/>
      <c r="D4" s="149"/>
      <c r="E4" s="149"/>
      <c r="F4" s="148"/>
    </row>
    <row r="5" customFormat="false" ht="13.8" hidden="false" customHeight="false" outlineLevel="0" collapsed="false">
      <c r="A5" s="148"/>
      <c r="B5" s="149"/>
      <c r="C5" s="149"/>
      <c r="D5" s="149"/>
      <c r="E5" s="149"/>
      <c r="F5" s="148"/>
    </row>
    <row r="6" customFormat="false" ht="13.8" hidden="false" customHeight="false" outlineLevel="0" collapsed="false">
      <c r="A6" s="148"/>
      <c r="B6" s="149"/>
      <c r="C6" s="149"/>
      <c r="D6" s="149"/>
      <c r="E6" s="149"/>
      <c r="F6" s="148"/>
    </row>
    <row r="7" customFormat="false" ht="24.6" hidden="false" customHeight="true" outlineLevel="0" collapsed="false">
      <c r="A7" s="148"/>
      <c r="B7" s="149"/>
      <c r="C7" s="149"/>
      <c r="D7" s="149"/>
      <c r="E7" s="149"/>
      <c r="F7" s="148"/>
    </row>
    <row r="8" customFormat="false" ht="15.75" hidden="false" customHeight="true" outlineLevel="0" collapsed="false">
      <c r="A8" s="148"/>
      <c r="B8" s="150" t="s">
        <v>613</v>
      </c>
      <c r="C8" s="150"/>
      <c r="D8" s="150"/>
      <c r="E8" s="150"/>
      <c r="F8" s="148"/>
    </row>
    <row r="9" customFormat="false" ht="15" hidden="false" customHeight="true" outlineLevel="0" collapsed="false">
      <c r="A9" s="148"/>
      <c r="B9" s="151" t="s">
        <v>614</v>
      </c>
      <c r="C9" s="151"/>
      <c r="D9" s="152" t="s">
        <v>2</v>
      </c>
      <c r="E9" s="152"/>
      <c r="F9" s="148"/>
    </row>
    <row r="10" customFormat="false" ht="15" hidden="false" customHeight="true" outlineLevel="0" collapsed="false">
      <c r="A10" s="148"/>
      <c r="B10" s="151" t="s">
        <v>615</v>
      </c>
      <c r="C10" s="151"/>
      <c r="D10" s="152"/>
      <c r="E10" s="152"/>
      <c r="F10" s="148"/>
    </row>
    <row r="11" customFormat="false" ht="15" hidden="false" customHeight="false" outlineLevel="0" collapsed="false">
      <c r="A11" s="148"/>
      <c r="B11" s="153" t="s">
        <v>17</v>
      </c>
      <c r="C11" s="153" t="s">
        <v>616</v>
      </c>
      <c r="D11" s="153" t="s">
        <v>617</v>
      </c>
      <c r="E11" s="154" t="s">
        <v>20</v>
      </c>
      <c r="F11" s="148"/>
    </row>
    <row r="12" customFormat="false" ht="15.75" hidden="false" customHeight="true" outlineLevel="0" collapsed="false">
      <c r="A12" s="148"/>
      <c r="B12" s="155" t="n">
        <v>2</v>
      </c>
      <c r="C12" s="156" t="str">
        <f aca="false">VLOOKUP(B12,'MEDIÇÃO 7'!$A$10:$C$416,2,0)</f>
        <v>TERRAPLANAGEM</v>
      </c>
      <c r="D12" s="157"/>
      <c r="E12" s="158"/>
      <c r="F12" s="148"/>
    </row>
    <row r="13" customFormat="false" ht="13.8" hidden="false" customHeight="false" outlineLevel="0" collapsed="false">
      <c r="A13" s="148"/>
      <c r="B13" s="159" t="s">
        <v>38</v>
      </c>
      <c r="C13" s="160" t="str">
        <f aca="false">VLOOKUP(B13,'MEDIÇÃO 7'!$A$10:$C$416,2,0)</f>
        <v>Escavação e carga de material de jazida com escavadeira hidráulica de 1,56 m³</v>
      </c>
      <c r="D13" s="161" t="str">
        <f aca="false">VLOOKUP(B13,'MEDIÇÃO 7'!$A$10:$C$416,3,0)</f>
        <v>M3</v>
      </c>
      <c r="E13" s="162" t="n">
        <f aca="false">SUM(D14)</f>
        <v>35000</v>
      </c>
      <c r="F13" s="148"/>
    </row>
    <row r="14" customFormat="false" ht="13.8" hidden="false" customHeight="false" outlineLevel="0" collapsed="false">
      <c r="A14" s="148"/>
      <c r="B14" s="159"/>
      <c r="C14" s="159"/>
      <c r="D14" s="163" t="n">
        <f aca="false">VLOOKUP($B13,'MEDIÇÃO 7'!A10:N415,9,0)</f>
        <v>35000</v>
      </c>
      <c r="E14" s="162"/>
      <c r="F14" s="148"/>
    </row>
    <row r="15" customFormat="false" ht="13.8" hidden="false" customHeight="false" outlineLevel="0" collapsed="false">
      <c r="A15" s="148"/>
      <c r="B15" s="159" t="s">
        <v>40</v>
      </c>
      <c r="C15" s="160" t="str">
        <f aca="false">VLOOKUP(B15,'MEDIÇÃO 7'!$A$10:$C$416,2,0)</f>
        <v>Transporte com caminhão basculante de 10 m³ - rodovia pavimentada</v>
      </c>
      <c r="D15" s="161" t="str">
        <f aca="false">VLOOKUP(B15,'MEDIÇÃO 7'!$A$10:$C$416,3,0)</f>
        <v>Tkm</v>
      </c>
      <c r="E15" s="162" t="n">
        <f aca="false">SUM(D16)</f>
        <v>174406</v>
      </c>
      <c r="F15" s="148"/>
    </row>
    <row r="16" customFormat="false" ht="13.8" hidden="false" customHeight="false" outlineLevel="0" collapsed="false">
      <c r="A16" s="148"/>
      <c r="B16" s="159"/>
      <c r="C16" s="159"/>
      <c r="D16" s="163" t="n">
        <f aca="false">VLOOKUP($B15,'MEDIÇÃO 7'!A12:N417,9,0)</f>
        <v>174406</v>
      </c>
      <c r="E16" s="162"/>
      <c r="F16" s="148"/>
    </row>
    <row r="17" customFormat="false" ht="13.8" hidden="false" customHeight="false" outlineLevel="0" collapsed="false">
      <c r="A17" s="148"/>
      <c r="B17" s="159" t="s">
        <v>43</v>
      </c>
      <c r="C17" s="160" t="str">
        <f aca="false">VLOOKUP(B17,'MEDIÇÃO 7'!$A$10:$C$416,2,0)</f>
        <v>Compactação de aterros a 100% do proctor intermediário</v>
      </c>
      <c r="D17" s="161" t="str">
        <f aca="false">VLOOKUP(B17,'MEDIÇÃO 7'!$A$10:$C$416,3,0)</f>
        <v>M3</v>
      </c>
      <c r="E17" s="162" t="n">
        <f aca="false">SUM(D18)</f>
        <v>14920.46</v>
      </c>
      <c r="F17" s="148"/>
    </row>
    <row r="18" customFormat="false" ht="13.8" hidden="false" customHeight="false" outlineLevel="0" collapsed="false">
      <c r="A18" s="148"/>
      <c r="B18" s="159"/>
      <c r="C18" s="159"/>
      <c r="D18" s="163" t="n">
        <f aca="false">VLOOKUP($B17,'MEDIÇÃO 7'!A14:N419,9,0)</f>
        <v>14920.46</v>
      </c>
      <c r="E18" s="162"/>
      <c r="F18" s="148"/>
    </row>
    <row r="19" customFormat="false" ht="13.8" hidden="false" customHeight="false" outlineLevel="0" collapsed="false">
      <c r="A19" s="148"/>
      <c r="B19" s="159" t="s">
        <v>47</v>
      </c>
      <c r="C19" s="160" t="str">
        <f aca="false">VLOOKUP(B19,'MEDIÇÃO 7'!$A$10:$C$416,2,0)</f>
        <v>Espalhamento de material em bota-fora</v>
      </c>
      <c r="D19" s="161" t="str">
        <f aca="false">VLOOKUP(B19,'MEDIÇÃO 7'!$A$10:$C$416,3,0)</f>
        <v>M3</v>
      </c>
      <c r="E19" s="162" t="n">
        <f aca="false">SUM(D20)</f>
        <v>25000</v>
      </c>
      <c r="F19" s="148"/>
    </row>
    <row r="20" customFormat="false" ht="13.8" hidden="false" customHeight="false" outlineLevel="0" collapsed="false">
      <c r="A20" s="148"/>
      <c r="B20" s="159"/>
      <c r="C20" s="159"/>
      <c r="D20" s="163" t="n">
        <f aca="false">VLOOKUP($B19,'MEDIÇÃO 7'!A16:N421,9,0)</f>
        <v>25000</v>
      </c>
      <c r="E20" s="162"/>
      <c r="F20" s="148"/>
    </row>
    <row r="21" customFormat="false" ht="15.75" hidden="false" customHeight="true" outlineLevel="0" collapsed="false">
      <c r="A21" s="148"/>
      <c r="B21" s="164"/>
      <c r="C21" s="164"/>
      <c r="D21" s="164"/>
      <c r="E21" s="164"/>
      <c r="F21" s="148"/>
    </row>
    <row r="22" customFormat="false" ht="15.75" hidden="false" customHeight="true" outlineLevel="0" collapsed="false">
      <c r="A22" s="148"/>
      <c r="B22" s="155" t="n">
        <v>3</v>
      </c>
      <c r="C22" s="156" t="str">
        <f aca="false">VLOOKUP(B22,'MEDIÇÃO 7'!$A$10:$C$416,2,0)</f>
        <v>OBRAS DE ARTES CORRENTES E DRENAGEM</v>
      </c>
      <c r="D22" s="157"/>
      <c r="E22" s="158"/>
      <c r="F22" s="148"/>
    </row>
    <row r="23" customFormat="false" ht="15.75" hidden="false" customHeight="true" outlineLevel="0" collapsed="false">
      <c r="A23" s="148"/>
      <c r="B23" s="159" t="s">
        <v>50</v>
      </c>
      <c r="C23" s="160" t="str">
        <f aca="false">VLOOKUP(B23,'MEDIÇÃO 7'!$A$10:$C$416,2,0)</f>
        <v>Corpo de bscc - seção fechada de 2,5 x 2,5 m - pré-moldado - altura do aterro de 5,00 a 7,50 m - areia e brita comerciais</v>
      </c>
      <c r="D23" s="161" t="str">
        <f aca="false">VLOOKUP(B23,'MEDIÇÃO 7'!$A$10:$C$416,3,0)</f>
        <v>M</v>
      </c>
      <c r="E23" s="162" t="n">
        <f aca="false">SUM(D24)</f>
        <v>4</v>
      </c>
      <c r="F23" s="148"/>
    </row>
    <row r="24" customFormat="false" ht="15.75" hidden="false" customHeight="true" outlineLevel="0" collapsed="false">
      <c r="A24" s="148"/>
      <c r="B24" s="159"/>
      <c r="C24" s="159"/>
      <c r="D24" s="163" t="n">
        <f aca="false">VLOOKUP($B23,'MEDIÇÃO 7'!A20:N425,9,0)</f>
        <v>4</v>
      </c>
      <c r="E24" s="162"/>
      <c r="F24" s="148"/>
    </row>
    <row r="25" customFormat="false" ht="15.75" hidden="false" customHeight="true" outlineLevel="0" collapsed="false">
      <c r="A25" s="148"/>
      <c r="B25" s="159" t="s">
        <v>53</v>
      </c>
      <c r="C25" s="160" t="str">
        <f aca="false">VLOOKUP(B25,'MEDIÇÃO 7'!$A$10:$C$416,2,0)</f>
        <v>Boca de bscc 2,50 x 2,50 m - esconsidade 0° - areia e brita comerciais</v>
      </c>
      <c r="D25" s="161" t="str">
        <f aca="false">VLOOKUP(B25,'MEDIÇÃO 7'!$A$10:$C$416,3,0)</f>
        <v>Un</v>
      </c>
      <c r="E25" s="162" t="n">
        <f aca="false">SUM(D26)</f>
        <v>1</v>
      </c>
      <c r="F25" s="148"/>
    </row>
    <row r="26" customFormat="false" ht="15.75" hidden="false" customHeight="true" outlineLevel="0" collapsed="false">
      <c r="A26" s="148"/>
      <c r="B26" s="159"/>
      <c r="C26" s="159"/>
      <c r="D26" s="163" t="n">
        <f aca="false">VLOOKUP($B25,'MEDIÇÃO 7'!A22:N427,9,0)</f>
        <v>1</v>
      </c>
      <c r="E26" s="162"/>
      <c r="F26" s="148"/>
    </row>
    <row r="27" customFormat="false" ht="15.75" hidden="false" customHeight="true" outlineLevel="0" collapsed="false">
      <c r="A27" s="148"/>
      <c r="B27" s="164"/>
      <c r="C27" s="164"/>
      <c r="D27" s="164"/>
      <c r="E27" s="164"/>
      <c r="F27" s="148"/>
    </row>
    <row r="28" customFormat="false" ht="15.75" hidden="false" customHeight="true" outlineLevel="0" collapsed="false">
      <c r="A28" s="148"/>
      <c r="B28" s="155" t="n">
        <v>4</v>
      </c>
      <c r="C28" s="156" t="str">
        <f aca="false">VLOOKUP(B28,'MEDIÇÃO 7'!$A$10:$C$416,2,0)</f>
        <v>INSTALAÇÃO DO CANTEIRO DE OBRAS</v>
      </c>
      <c r="D28" s="157"/>
      <c r="E28" s="158"/>
      <c r="F28" s="148"/>
    </row>
    <row r="29" customFormat="false" ht="37.3" hidden="false" customHeight="false" outlineLevel="0" collapsed="false">
      <c r="A29" s="148"/>
      <c r="B29" s="161" t="s">
        <v>73</v>
      </c>
      <c r="C29" s="160" t="str">
        <f aca="false">VLOOKUP(B29,'MEDIÇÃO 7'!$A$10:$C$416,2,0)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9" s="161" t="str">
        <f aca="false">VLOOKUP(B29,'MEDIÇÃO 7'!$A$10:$C$416,3,0)</f>
        <v>Mês</v>
      </c>
      <c r="E29" s="162" t="n">
        <f aca="false">SUM(D30)</f>
        <v>1</v>
      </c>
      <c r="F29" s="148"/>
    </row>
    <row r="30" customFormat="false" ht="15.75" hidden="false" customHeight="true" outlineLevel="0" collapsed="false">
      <c r="A30" s="148"/>
      <c r="B30" s="165" t="s">
        <v>618</v>
      </c>
      <c r="C30" s="165"/>
      <c r="D30" s="163" t="n">
        <f aca="false">VLOOKUP($B29,'MEDIÇÃO 7'!A26:N431,9,0)</f>
        <v>1</v>
      </c>
      <c r="E30" s="162"/>
      <c r="F30" s="148"/>
    </row>
    <row r="31" customFormat="false" ht="25.1" hidden="false" customHeight="false" outlineLevel="0" collapsed="false">
      <c r="A31" s="148"/>
      <c r="B31" s="161" t="s">
        <v>76</v>
      </c>
      <c r="C31" s="160" t="str">
        <f aca="false">VLOOKUP(B31,'MEDIÇÃO 7'!$A$10:$C$416,2,0)</f>
        <v>Aluguel mensal container para almoxarifado, incl. Porta, 2 janelas, 1 pt iluminação, isolamento térmico (teto), piso em comp. Naval pintado, cert. Nr18, incl. Laudo descontaminação.</v>
      </c>
      <c r="D31" s="161" t="str">
        <f aca="false">VLOOKUP(B31,'MEDIÇÃO 7'!$A$10:$C$416,3,0)</f>
        <v>Mês</v>
      </c>
      <c r="E31" s="162" t="n">
        <f aca="false">SUM(D32)</f>
        <v>1</v>
      </c>
      <c r="F31" s="148"/>
    </row>
    <row r="32" customFormat="false" ht="15.75" hidden="false" customHeight="true" outlineLevel="0" collapsed="false">
      <c r="A32" s="148"/>
      <c r="B32" s="165" t="s">
        <v>618</v>
      </c>
      <c r="C32" s="165"/>
      <c r="D32" s="163" t="n">
        <f aca="false">VLOOKUP($B31,'MEDIÇÃO 7'!A28:N433,9,0)</f>
        <v>1</v>
      </c>
      <c r="E32" s="162"/>
      <c r="F32" s="148"/>
    </row>
    <row r="33" customFormat="false" ht="37.3" hidden="false" customHeight="false" outlineLevel="0" collapsed="false">
      <c r="A33" s="148"/>
      <c r="B33" s="161" t="s">
        <v>78</v>
      </c>
      <c r="C33" s="160" t="str">
        <f aca="false">VLOOKUP(B33,'MEDIÇÃO 7'!$A$10:$C$416,2,0)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33" s="161" t="str">
        <f aca="false">VLOOKUP(B33,'MEDIÇÃO 7'!$A$10:$C$416,3,0)</f>
        <v>Mês</v>
      </c>
      <c r="E33" s="162" t="n">
        <f aca="false">SUM(D34)</f>
        <v>1</v>
      </c>
      <c r="F33" s="148"/>
    </row>
    <row r="34" customFormat="false" ht="15.75" hidden="false" customHeight="true" outlineLevel="0" collapsed="false">
      <c r="A34" s="148"/>
      <c r="B34" s="165" t="s">
        <v>618</v>
      </c>
      <c r="C34" s="165"/>
      <c r="D34" s="163" t="n">
        <f aca="false">VLOOKUP($B33,'MEDIÇÃO 7'!A30:N435,9,0)</f>
        <v>1</v>
      </c>
      <c r="E34" s="162"/>
      <c r="F34" s="148"/>
    </row>
    <row r="35" customFormat="false" ht="37.3" hidden="false" customHeight="false" outlineLevel="0" collapsed="false">
      <c r="A35" s="148"/>
      <c r="B35" s="161" t="s">
        <v>80</v>
      </c>
      <c r="C35" s="160" t="str">
        <f aca="false">VLOOKUP(B35,'MEDIÇÃO 7'!$A$10:$C$416,2,0)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5" s="161" t="str">
        <f aca="false">VLOOKUP(B35,'MEDIÇÃO 7'!$A$10:$C$416,3,0)</f>
        <v>Mês</v>
      </c>
      <c r="E35" s="162" t="n">
        <f aca="false">SUM(D36)</f>
        <v>1</v>
      </c>
      <c r="F35" s="148"/>
    </row>
    <row r="36" customFormat="false" ht="15.75" hidden="false" customHeight="true" outlineLevel="0" collapsed="false">
      <c r="A36" s="148"/>
      <c r="B36" s="165" t="s">
        <v>618</v>
      </c>
      <c r="C36" s="165"/>
      <c r="D36" s="163" t="n">
        <f aca="false">VLOOKUP($B35,'MEDIÇÃO 7'!A32:N437,9,0)</f>
        <v>1</v>
      </c>
      <c r="E36" s="162"/>
      <c r="F36" s="148"/>
    </row>
    <row r="37" customFormat="false" ht="25.1" hidden="false" customHeight="false" outlineLevel="0" collapsed="false">
      <c r="A37" s="148"/>
      <c r="B37" s="161" t="s">
        <v>82</v>
      </c>
      <c r="C37" s="160" t="str">
        <f aca="false">VLOOKUP(B37,'MEDIÇÃO 7'!$A$10:$C$416,2,0)</f>
        <v>Aluguel mensal container para vestiário, incl. Porta, venezianas de circulação, 1 pt iluminação, isolamento térmico (teto), piso em comp. Naval pintado, cert. Nr18, incl. Laudo descontaminação.</v>
      </c>
      <c r="D37" s="161" t="str">
        <f aca="false">VLOOKUP(B37,'MEDIÇÃO 7'!$A$10:$C$416,3,0)</f>
        <v>Mês</v>
      </c>
      <c r="E37" s="162" t="n">
        <f aca="false">SUM(D38)</f>
        <v>1</v>
      </c>
      <c r="F37" s="148"/>
    </row>
    <row r="38" customFormat="false" ht="15.75" hidden="false" customHeight="true" outlineLevel="0" collapsed="false">
      <c r="A38" s="148"/>
      <c r="B38" s="165" t="s">
        <v>618</v>
      </c>
      <c r="C38" s="165"/>
      <c r="D38" s="163" t="n">
        <f aca="false">VLOOKUP($B37,'MEDIÇÃO 7'!A34:N439,9,0)</f>
        <v>1</v>
      </c>
      <c r="E38" s="162"/>
      <c r="F38" s="148"/>
    </row>
    <row r="39" customFormat="false" ht="15.75" hidden="false" customHeight="true" outlineLevel="0" collapsed="false">
      <c r="A39" s="148"/>
      <c r="B39" s="164"/>
      <c r="C39" s="164"/>
      <c r="D39" s="164"/>
      <c r="E39" s="164"/>
      <c r="F39" s="148"/>
    </row>
    <row r="40" customFormat="false" ht="15.75" hidden="false" customHeight="true" outlineLevel="0" collapsed="false">
      <c r="A40" s="148"/>
      <c r="B40" s="155" t="n">
        <v>6</v>
      </c>
      <c r="C40" s="156" t="str">
        <f aca="false">VLOOKUP(B40,'MEDIÇÃO 7'!$A$10:$C$416,2,0)</f>
        <v>SERVIÇOS COMPLEMENTARES EXTERNOS</v>
      </c>
      <c r="D40" s="157"/>
      <c r="E40" s="158"/>
      <c r="F40" s="148"/>
    </row>
    <row r="41" customFormat="false" ht="15.75" hidden="false" customHeight="true" outlineLevel="0" collapsed="false">
      <c r="A41" s="148"/>
      <c r="B41" s="155" t="s">
        <v>102</v>
      </c>
      <c r="C41" s="156" t="str">
        <f aca="false">VLOOKUP(B41,'MEDIÇÃO 7'!$A$10:$C$416,2,0)</f>
        <v>PAVIMENTAÇÃO</v>
      </c>
      <c r="D41" s="157"/>
      <c r="E41" s="158"/>
      <c r="F41" s="148"/>
    </row>
    <row r="42" customFormat="false" ht="15.75" hidden="false" customHeight="true" outlineLevel="0" collapsed="false">
      <c r="A42" s="148"/>
      <c r="B42" s="159" t="s">
        <v>104</v>
      </c>
      <c r="C42" s="160" t="str">
        <f aca="false">VLOOKUP(B42,'MEDIÇÃO 7'!$A$10:$C$416,2,0)</f>
        <v>Blocos pré-moldados de concreto tipo pavi-s ou equivalente, espessura de 8 cm e resistência a compressão mínima de 35mpa, assentados sobre colchão de pó de pedra na espessura de 10 cm</v>
      </c>
      <c r="D42" s="161" t="str">
        <f aca="false">VLOOKUP(B42,'MEDIÇÃO 7'!$A$10:$C$416,3,0)</f>
        <v>M2</v>
      </c>
      <c r="E42" s="162" t="n">
        <f aca="false">SUM(D43)</f>
        <v>4800</v>
      </c>
      <c r="F42" s="148"/>
    </row>
    <row r="43" customFormat="false" ht="15.75" hidden="false" customHeight="true" outlineLevel="0" collapsed="false">
      <c r="A43" s="148"/>
      <c r="B43" s="159"/>
      <c r="C43" s="159"/>
      <c r="D43" s="163" t="n">
        <f aca="false">VLOOKUP($B42,'MEDIÇÃO 7'!A39:N444,9,0)</f>
        <v>4800</v>
      </c>
      <c r="E43" s="162"/>
      <c r="F43" s="148"/>
    </row>
    <row r="44" customFormat="false" ht="15.75" hidden="false" customHeight="true" outlineLevel="0" collapsed="false">
      <c r="A44" s="148"/>
      <c r="B44" s="159" t="s">
        <v>106</v>
      </c>
      <c r="C44" s="160" t="str">
        <f aca="false">VLOOKUP(B44,'MEDIÇÃO 7'!$A$10:$C$416,2,0)</f>
        <v>Meio fio (assentamento), inclusive caiação</v>
      </c>
      <c r="D44" s="161" t="str">
        <f aca="false">VLOOKUP(B44,'MEDIÇÃO 7'!$A$10:$C$416,3,0)</f>
        <v>M</v>
      </c>
      <c r="E44" s="162" t="n">
        <f aca="false">SUM(D45)</f>
        <v>100</v>
      </c>
      <c r="F44" s="148"/>
    </row>
    <row r="45" customFormat="false" ht="15.75" hidden="false" customHeight="true" outlineLevel="0" collapsed="false">
      <c r="A45" s="148"/>
      <c r="B45" s="159"/>
      <c r="C45" s="159"/>
      <c r="D45" s="163" t="n">
        <f aca="false">VLOOKUP($B44,'MEDIÇÃO 7'!A41:N446,9,0)</f>
        <v>100</v>
      </c>
      <c r="E45" s="162"/>
      <c r="F45" s="148"/>
    </row>
    <row r="46" customFormat="false" ht="15.75" hidden="false" customHeight="true" outlineLevel="0" collapsed="false">
      <c r="A46" s="148"/>
      <c r="B46" s="155" t="s">
        <v>108</v>
      </c>
      <c r="C46" s="156" t="str">
        <f aca="false">VLOOKUP(B46,'MEDIÇÃO 7'!$A$10:$C$416,2,0)</f>
        <v>MURO DE CONTENÇÃO</v>
      </c>
      <c r="D46" s="157"/>
      <c r="E46" s="158"/>
      <c r="F46" s="148"/>
    </row>
    <row r="47" customFormat="false" ht="15.75" hidden="false" customHeight="true" outlineLevel="0" collapsed="false">
      <c r="A47" s="148"/>
      <c r="B47" s="159" t="s">
        <v>110</v>
      </c>
      <c r="C47" s="160" t="str">
        <f aca="false">VLOOKUP(B47,'MEDIÇÃO 7'!$A$10:$C$416,2,0)</f>
        <v>Fornecimento e aplicação de concreto usinado fck=30 mpa - considerando bombeamento (5% de perdas já incluído no custo) (6% de taxa p/ concr. Bombeavel)</v>
      </c>
      <c r="D47" s="161" t="str">
        <f aca="false">VLOOKUP(B47,'MEDIÇÃO 7'!$A$10:$C$416,3,0)</f>
        <v>M3</v>
      </c>
      <c r="E47" s="162" t="n">
        <f aca="false">SUM(D48)</f>
        <v>30</v>
      </c>
      <c r="F47" s="148"/>
    </row>
    <row r="48" customFormat="false" ht="15.75" hidden="false" customHeight="true" outlineLevel="0" collapsed="false">
      <c r="A48" s="148"/>
      <c r="B48" s="159"/>
      <c r="C48" s="159"/>
      <c r="D48" s="163" t="n">
        <f aca="false">VLOOKUP($B47,'MEDIÇÃO 7'!A44:N449,9,0)</f>
        <v>30</v>
      </c>
      <c r="E48" s="162"/>
      <c r="F48" s="148"/>
    </row>
    <row r="49" customFormat="false" ht="15.75" hidden="false" customHeight="true" outlineLevel="0" collapsed="false">
      <c r="A49" s="148"/>
      <c r="B49" s="159" t="s">
        <v>110</v>
      </c>
      <c r="C49" s="160" t="str">
        <f aca="false">VLOOKUP(B49,'MEDIÇÃO 7'!$A$10:$C$416,2,0)</f>
        <v>Fornecimento e aplicação de concreto usinado fck=30 mpa - considerando bombeamento (5% de perdas já incluído no custo) (6% de taxa p/ concr. Bombeavel)</v>
      </c>
      <c r="D49" s="161" t="str">
        <f aca="false">VLOOKUP(B49,'MEDIÇÃO 7'!$A$10:$C$416,3,0)</f>
        <v>M3</v>
      </c>
      <c r="E49" s="162" t="n">
        <f aca="false">SUM(D50)</f>
        <v>30</v>
      </c>
      <c r="F49" s="148"/>
    </row>
    <row r="50" customFormat="false" ht="15.75" hidden="false" customHeight="true" outlineLevel="0" collapsed="false">
      <c r="A50" s="148"/>
      <c r="B50" s="159"/>
      <c r="C50" s="159"/>
      <c r="D50" s="163" t="n">
        <f aca="false">VLOOKUP($B49,'MEDIÇÃO 7'!A46:N451,9,0)</f>
        <v>30</v>
      </c>
      <c r="E50" s="162"/>
      <c r="F50" s="148"/>
    </row>
    <row r="51" customFormat="false" ht="13.8" hidden="false" customHeight="false" outlineLevel="0" collapsed="false">
      <c r="A51" s="148"/>
      <c r="B51" s="159" t="s">
        <v>115</v>
      </c>
      <c r="C51" s="160" t="str">
        <f aca="false">VLOOKUP(B51,'MEDIÇÃO 7'!$A$10:$C$416,2,0)</f>
        <v>Fôrma de tábua de madeira de 2.5x30.0cm, levando-se em conta utilização 3 vezes (incluindo o material, corte, montagem, escoramento e desforma)</v>
      </c>
      <c r="D51" s="161" t="str">
        <f aca="false">VLOOKUP(B51,'MEDIÇÃO 7'!$A$10:$C$416,3,0)</f>
        <v>M2</v>
      </c>
      <c r="E51" s="162" t="n">
        <f aca="false">SUM(D52)</f>
        <v>250</v>
      </c>
      <c r="F51" s="148"/>
    </row>
    <row r="52" customFormat="false" ht="13.8" hidden="false" customHeight="false" outlineLevel="0" collapsed="false">
      <c r="A52" s="148"/>
      <c r="B52" s="159"/>
      <c r="C52" s="159"/>
      <c r="D52" s="163" t="n">
        <f aca="false">VLOOKUP($B51,'MEDIÇÃO 7'!A48:N453,9,0)</f>
        <v>250</v>
      </c>
      <c r="E52" s="162"/>
      <c r="F52" s="148"/>
    </row>
    <row r="53" customFormat="false" ht="13.8" hidden="false" customHeight="false" outlineLevel="0" collapsed="false">
      <c r="A53" s="148"/>
      <c r="F53" s="148"/>
    </row>
    <row r="54" customFormat="false" ht="13.8" hidden="false" customHeight="false" outlineLevel="0" collapsed="false">
      <c r="A54" s="148"/>
      <c r="F54" s="148"/>
    </row>
    <row r="55" customFormat="false" ht="13.8" hidden="false" customHeight="false" outlineLevel="0" collapsed="false">
      <c r="A55" s="148"/>
      <c r="F55" s="148"/>
    </row>
    <row r="56" customFormat="false" ht="13.8" hidden="false" customHeight="false" outlineLevel="0" collapsed="false">
      <c r="A56" s="148"/>
      <c r="F56" s="148"/>
    </row>
    <row r="57" customFormat="false" ht="13.8" hidden="false" customHeight="false" outlineLevel="0" collapsed="false">
      <c r="A57" s="148"/>
      <c r="C57" s="166" t="s">
        <v>619</v>
      </c>
      <c r="F57" s="148"/>
    </row>
    <row r="58" customFormat="false" ht="13.8" hidden="false" customHeight="false" outlineLevel="0" collapsed="false">
      <c r="A58" s="148"/>
      <c r="C58" s="167" t="s">
        <v>608</v>
      </c>
      <c r="F58" s="148"/>
    </row>
    <row r="59" customFormat="false" ht="13.8" hidden="false" customHeight="false" outlineLevel="0" collapsed="false">
      <c r="A59" s="148"/>
      <c r="C59" s="166" t="s">
        <v>620</v>
      </c>
      <c r="F59" s="148"/>
    </row>
    <row r="60" customFormat="false" ht="13.8" hidden="false" customHeight="false" outlineLevel="0" collapsed="false">
      <c r="A60" s="148"/>
      <c r="C60" s="166" t="s">
        <v>621</v>
      </c>
      <c r="F60" s="148"/>
    </row>
    <row r="61" customFormat="false" ht="13.8" hidden="false" customHeight="false" outlineLevel="0" collapsed="false">
      <c r="A61" s="148"/>
      <c r="C61" s="166" t="s">
        <v>622</v>
      </c>
      <c r="F61" s="148"/>
    </row>
    <row r="62" customFormat="false" ht="13.8" hidden="false" customHeight="false" outlineLevel="0" collapsed="false">
      <c r="A62" s="148"/>
      <c r="C62" s="166" t="s">
        <v>623</v>
      </c>
      <c r="F62" s="148"/>
    </row>
  </sheetData>
  <mergeCells count="52">
    <mergeCell ref="B1:E1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B20"/>
    <mergeCell ref="C19:C20"/>
    <mergeCell ref="E19:E20"/>
    <mergeCell ref="B21:E21"/>
    <mergeCell ref="B23:B24"/>
    <mergeCell ref="C23:C24"/>
    <mergeCell ref="E23:E24"/>
    <mergeCell ref="B25:B26"/>
    <mergeCell ref="C25:C26"/>
    <mergeCell ref="E25:E26"/>
    <mergeCell ref="B27:E27"/>
    <mergeCell ref="E29:E30"/>
    <mergeCell ref="B30:C30"/>
    <mergeCell ref="E31:E32"/>
    <mergeCell ref="B32:C32"/>
    <mergeCell ref="E33:E34"/>
    <mergeCell ref="B34:C34"/>
    <mergeCell ref="E35:E36"/>
    <mergeCell ref="B36:C36"/>
    <mergeCell ref="E37:E38"/>
    <mergeCell ref="B38:C38"/>
    <mergeCell ref="B39:E39"/>
    <mergeCell ref="B42:B43"/>
    <mergeCell ref="C42:C43"/>
    <mergeCell ref="E42:E43"/>
    <mergeCell ref="B44:B45"/>
    <mergeCell ref="C44:C45"/>
    <mergeCell ref="E44:E45"/>
    <mergeCell ref="B47:B48"/>
    <mergeCell ref="C47:C48"/>
    <mergeCell ref="E47:E48"/>
    <mergeCell ref="B49:B50"/>
    <mergeCell ref="C49:C50"/>
    <mergeCell ref="E49:E50"/>
    <mergeCell ref="B51:B52"/>
    <mergeCell ref="C51:C52"/>
    <mergeCell ref="E51:E52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2024-06-05T13:03:46Z</cp:lastPrinted>
  <dcterms:modified xsi:type="dcterms:W3CDTF">2024-06-05T13:05:38Z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