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9" sheetId="1" state="visible" r:id="rId2"/>
    <sheet name="MEMÓRIA DE CÁLCULO 9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9'!$A$1:$N$428</definedName>
    <definedName function="false" hidden="false" localSheetId="0" name="_xlnm.Print_Titles" vbProcedure="false">'MEDIÇÃO 9'!$1:$1</definedName>
    <definedName function="false" hidden="true" localSheetId="0" name="_xlnm._FilterDatabase" vbProcedure="false">'MEDIÇÃO 9'!$N$2:$N$415</definedName>
    <definedName function="false" hidden="false" localSheetId="0" name="_xlnm.Print_Area_0" vbProcedure="false">'MEDIÇÃO 9'!$A$2:$N$428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<sst xmlns="http://schemas.openxmlformats.org/spreadsheetml/2006/main" count="1217" uniqueCount="624">
  <si>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</si>
  <si>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</si>
  <si>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01/08/2024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</si>
  <si>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</si>
  <si>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</si>
  <si>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</si>
  <si>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</si>
  <si>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</si>
  <si>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</si>
  <si>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</si>
  <si>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</si>
  <si>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</si>
  <si>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</si>
  <si>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</si>
  <si>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</si>
  <si>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</si>
  <si>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</si>
  <si>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</si>
  <si>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</si>
  <si>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</si>
  <si>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</si>
  <si>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</si>
  <si>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</si>
  <si>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09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</si>
  <si>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</si>
  <si>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</si>
  <si>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</si>
  <si>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</si>
  <si>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</si>
  <si>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</si>
  <si>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</si>
  <si>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</si>
  <si>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</si>
  <si>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</si>
  <si>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</si>
  <si>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</si>
  <si>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</si>
  <si>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</si>
  <si>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</si>
  <si>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</si>
  <si>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</si>
  <si>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</si>
  <si>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</si>
  <si>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</si>
  <si>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</si>
  <si>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</si>
  <si>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</si>
  <si>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</si>
  <si>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</si>
  <si>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</si>
  <si>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</si>
  <si>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</si>
  <si>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</si>
  <si>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</si>
  <si>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</si>
  <si>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</si>
  <si>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</si>
  <si>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</si>
  <si>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</si>
  <si>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</si>
  <si>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</si>
  <si>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</si>
  <si>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</si>
  <si>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</si>
  <si>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</si>
  <si>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</si>
  <si>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</si>
  <si>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</si>
  <si>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</si>
  <si>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</si>
  <si>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</si>
  <si>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</si>
  <si>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</si>
  <si>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</si>
  <si>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</si>
  <si>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</si>
  <si>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</si>
  <si>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</si>
  <si>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</si>
  <si>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</si>
  <si>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</si>
  <si>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</si>
  <si>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</si>
  <si>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</si>
  <si>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</si>
  <si>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</si>
  <si>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</si>
  <si>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</si>
  <si>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</si>
  <si>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</si>
  <si>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</si>
  <si>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</si>
  <si>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</si>
  <si>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</si>
  <si>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</si>
  <si>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</si>
  <si>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</si>
  <si>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</si>
  <si>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</si>
  <si>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</si>
  <si>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</si>
  <si>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</si>
  <si>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</si>
  <si>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</si>
  <si>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</si>
  <si>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</si>
  <si>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</si>
  <si>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</si>
  <si>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</si>
  <si>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</si>
  <si>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</si>
  <si>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</si>
  <si>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</si>
  <si>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</si>
  <si>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</si>
  <si>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</si>
  <si>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</si>
  <si>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</si>
  <si>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</si>
  <si>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</si>
  <si>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</si>
  <si>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</si>
  <si>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</si>
  <si>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</si>
  <si>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</si>
  <si>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</si>
  <si>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</si>
  <si>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</si>
  <si>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</si>
  <si>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</si>
  <si>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</si>
  <si>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</si>
  <si>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</si>
  <si>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</si>
  <si>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</si>
  <si>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</si>
  <si>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</si>
  <si>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</si>
  <si>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</si>
  <si>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</si>
  <si>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</si>
  <si>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</si>
  <si>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</si>
  <si>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</si>
  <si>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</si>
  <si>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</si>
  <si>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</si>
  <si>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</si>
  <si>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</si>
  <si>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</si>
  <si>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</si>
  <si>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</si>
  <si>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</si>
  <si>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</si>
  <si>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</si>
  <si>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</si>
  <si>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</si>
  <si>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</si>
  <si>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</si>
  <si>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</si>
  <si>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</si>
  <si>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</si>
  <si>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</si>
  <si>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</si>
  <si>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</si>
  <si>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</si>
  <si>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</si>
  <si>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</si>
  <si>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</si>
  <si>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</si>
  <si>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</si>
  <si>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</si>
  <si>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</si>
  <si>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</si>
  <si>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</si>
  <si>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</si>
  <si>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</si>
  <si>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</si>
  <si>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</si>
  <si>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</si>
  <si>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</si>
  <si>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</si>
  <si>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</si>
  <si>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</si>
  <si>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</si>
  <si>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</si>
  <si>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</si>
  <si>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</si>
  <si>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</si>
  <si>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</si>
  <si>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</si>
  <si>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</si>
  <si>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</si>
  <si>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</si>
  <si>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</si>
  <si>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</si>
  <si>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</si>
  <si>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</si>
  <si>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</si>
  <si>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</si>
  <si>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</si>
  <si>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</si>
  <si>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</si>
  <si>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</si>
  <si>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</si>
  <si>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</si>
  <si>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</si>
  <si>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</si>
  <si>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</si>
  <si>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</si>
  <si>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</si>
  <si>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</si>
  <si>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</si>
  <si>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</si>
  <si>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</si>
  <si>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</si>
  <si>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</si>
  <si>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</si>
  <si>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</si>
  <si>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</si>
  <si>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</si>
  <si>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</si>
  <si>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</si>
  <si>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</si>
  <si>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</si>
  <si>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</si>
  <si>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</si>
  <si>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</si>
  <si>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</si>
  <si>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</si>
  <si>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</si>
  <si>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</si>
  <si>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</si>
  <si>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</si>
  <si>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</si>
  <si>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</si>
  <si>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</si>
  <si>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</si>
  <si>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</si>
  <si>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</si>
  <si>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</si>
  <si>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</si>
  <si>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</si>
  <si>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</si>
  <si>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</si>
  <si>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</si>
  <si>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</si>
  <si>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</si>
  <si>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</si>
  <si>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</si>
  <si>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</si>
  <si>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</si>
  <si>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</si>
  <si>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</si>
  <si>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</si>
  <si>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</si>
  <si>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</si>
  <si>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</si>
  <si>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</si>
  <si>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</si>
  <si>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</si>
  <si>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</si>
  <si>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</si>
  <si>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</si>
  <si>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</si>
  <si>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</si>
  <si>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</si>
  <si>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</si>
  <si>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</si>
  <si>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</si>
  <si>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</si>
  <si>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</si>
  <si>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</si>
  <si>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</si>
  <si>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</si>
  <si>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</si>
  <si>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</si>
  <si>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</si>
  <si>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</si>
  <si>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</si>
  <si>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</si>
  <si>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</si>
  <si>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</si>
  <si>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</si>
  <si>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</si>
  <si>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</si>
  <si>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</si>
  <si>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</si>
  <si>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</si>
  <si>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</si>
  <si>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</si>
  <si>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</si>
  <si>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</si>
  <si>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</si>
  <si>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</si>
  <si>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</si>
  <si>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</si>
  <si>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</si>
  <si>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</si>
  <si>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</si>
  <si>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</si>
  <si>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</si>
  <si>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</si>
  <si>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</si>
  <si>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</si>
  <si>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</si>
  <si>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</si>
  <si>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</si>
  <si>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</si>
  <si>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</si>
  <si>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</si>
  <si>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</si>
  <si>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</si>
  <si>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</si>
  <si>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</si>
  <si>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</si>
  <si>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</si>
  <si>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</si>
  <si>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</si>
  <si>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</si>
  <si>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</si>
  <si>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</si>
  <si>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</si>
  <si>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</si>
  <si>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</si>
  <si>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</si>
  <si>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</si>
  <si>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</si>
  <si>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</si>
  <si>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</si>
  <si>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</si>
  <si>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</si>
  <si>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</si>
  <si>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</si>
  <si>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</si>
  <si>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</si>
  <si>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</si>
  <si>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</si>
  <si>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</si>
  <si>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</si>
  <si>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</si>
  <si>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</si>
  <si>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</si>
  <si>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</si>
  <si>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</si>
  <si>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</si>
  <si>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</si>
  <si>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</si>
  <si>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</si>
  <si>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</si>
  <si>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</si>
  <si>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</si>
  <si>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</si>
  <si>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</si>
  <si>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</si>
  <si>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</si>
  <si>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</si>
  <si>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</si>
  <si>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</si>
  <si>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</si>
  <si>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</si>
  <si>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</si>
  <si>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</si>
  <si>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</si>
  <si>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</si>
  <si>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</si>
  <si>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</si>
  <si>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</si>
  <si>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</si>
  <si>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</si>
  <si>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</si>
  <si>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</si>
  <si>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</si>
  <si>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</si>
  <si>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</si>
  <si>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</si>
  <si>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</si>
  <si>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</si>
  <si>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</si>
  <si>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</si>
  <si>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</si>
  <si>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</si>
  <si>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</si>
  <si>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</si>
  <si>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</si>
  <si>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</si>
  <si>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</si>
  <si>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</si>
  <si>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</si>
  <si>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</si>
  <si>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</si>
  <si>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</si>
  <si>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</si>
  <si>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</si>
  <si>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</si>
  <si>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</si>
  <si>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</si>
  <si>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</si>
  <si>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</si>
  <si>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</si>
  <si>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</si>
  <si>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</si>
  <si>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</si>
  <si>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</si>
  <si>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</si>
  <si>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</si>
  <si>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</si>
  <si>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</si>
  <si>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</si>
  <si>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</si>
  <si>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</si>
  <si>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</si>
  <si>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</si>
  <si>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</si>
  <si>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</si>
  <si>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</si>
  <si>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</si>
  <si>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</si>
  <si>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</si>
  <si>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</si>
  <si>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</si>
  <si>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</si>
  <si>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</si>
  <si>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</si>
  <si>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</si>
  <si>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</si>
  <si>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</si>
  <si>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</si>
  <si>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</si>
  <si>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</si>
  <si>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</si>
  <si>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</si>
  <si>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</si>
  <si>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</si>
  <si>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</si>
  <si>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</si>
  <si>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</si>
  <si>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</si>
  <si>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</si>
  <si>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</si>
  <si>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</si>
  <si>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</si>
  <si>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</si>
  <si>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</si>
  <si>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</si>
  <si>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</si>
  <si>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</si>
  <si>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</si>
  <si>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</si>
  <si>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</si>
  <si>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</si>
  <si>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</si>
  <si>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</si>
  <si>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</si>
  <si>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</si>
  <si>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</si>
  <si>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</si>
  <si>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</si>
  <si>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</si>
  <si>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</si>
  <si>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</si>
  <si>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</si>
  <si>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</si>
  <si>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</si>
  <si>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</si>
  <si>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</si>
  <si>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</si>
  <si>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</si>
  <si>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</si>
  <si>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</si>
  <si>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</si>
  <si>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</si>
  <si>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</si>
  <si>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</si>
  <si>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</si>
  <si>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</si>
  <si>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</si>
  <si>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</si>
  <si>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</si>
  <si>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</si>
  <si>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</si>
  <si>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</si>
  <si>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</si>
  <si>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</si>
  <si>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</si>
  <si>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</si>
  <si>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</si>
  <si>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</si>
  <si>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</si>
  <si>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</si>
  <si>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</si>
  <si>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</si>
  <si>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</si>
  <si>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</si>
  <si>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</si>
  <si>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</si>
  <si>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</si>
  <si>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</si>
  <si>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</si>
  <si>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</si>
  <si>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</si>
  <si>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</si>
  <si>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</si>
  <si>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</si>
  <si>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</si>
  <si>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</si>
  <si>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</si>
  <si>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</si>
  <si>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</si>
  <si>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</si>
  <si>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</si>
  <si>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</si>
  <si>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</si>
  <si>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</si>
  <si>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</si>
  <si>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</si>
  <si>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</si>
  <si>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</si>
  <si>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</si>
  <si>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</si>
  <si>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</si>
  <si>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</si>
  <si>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</si>
  <si>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</si>
  <si>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</si>
  <si>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</si>
  <si>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</si>
  <si>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</si>
  <si>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</si>
  <si>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</si>
  <si>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</si>
  <si>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</si>
  <si>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</si>
  <si>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</si>
  <si>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</si>
  <si>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</si>
  <si>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</si>
  <si>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</si>
  <si>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</si>
  <si>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</si>
  <si>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</si>
  <si>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</si>
  <si>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</si>
  <si>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</si>
  <si>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</si>
  <si>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</si>
  <si>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</si>
  <si>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</si>
  <si>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</si>
  <si>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</si>
  <si>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</si>
  <si>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</si>
  <si>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</si>
  <si>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</si>
  <si>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</si>
  <si>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</si>
  <si>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</si>
  <si>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</si>
  <si>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</si>
  <si>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</si>
  <si>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</si>
  <si>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</si>
  <si>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</si>
  <si>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</si>
  <si>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</si>
  <si>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</si>
  <si>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</si>
  <si>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</si>
  <si>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</si>
  <si>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</si>
  <si>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</si>
  <si>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</si>
  <si>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</si>
  <si>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</si>
  <si>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</si>
  <si>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</si>
  <si>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</si>
  <si>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</si>
  <si>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</si>
  <si>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</si>
  <si>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</si>
  <si>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</si>
  <si>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</si>
  <si>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</si>
  <si>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</si>
  <si>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</si>
  <si>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</si>
  <si>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</si>
  <si>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</si>
  <si>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</si>
  <si>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</si>
  <si>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</si>
  <si>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</si>
  <si>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</si>
  <si>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</si>
  <si>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</si>
  <si>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</si>
  <si>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</si>
  <si>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</si>
  <si>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</si>
  <si>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</si>
  <si>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</si>
  <si>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</si>
  <si>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</si>
  <si>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</si>
  <si>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</si>
  <si>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</si>
  <si>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</si>
  <si>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</si>
  <si>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</si>
  <si>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</si>
  <si>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</si>
  <si>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</si>
  <si>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9ª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</si>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</sst>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22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245520</xdr:colOff>
      <xdr:row>0</xdr:row>
      <xdr:rowOff>1112400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0040" cy="8398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699120</xdr:colOff>
      <xdr:row>6</xdr:row>
      <xdr:rowOff>189000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48040" cy="105192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416"/>
  <sheetViews>
    <sheetView showFormulas="false" showGridLines="true" showRowColHeaders="true" showZeros="true" rightToLeft="false" tabSelected="true" showOutlineSymbols="true" defaultGridColor="true" view="pageBreakPreview" topLeftCell="A405" colorId="64" zoomScale="110" zoomScaleNormal="100" zoomScalePageLayoutView="110" workbookViewId="0">
      <selection pane="topLeft" activeCell="J46" activeCellId="0" sqref="J4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3.15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4.79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09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45603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45474</v>
      </c>
      <c r="G6" s="26"/>
      <c r="H6" s="27" t="s">
        <v>11</v>
      </c>
      <c r="I6" s="28" t="n">
        <v>45504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09</v>
      </c>
      <c r="G7" s="32"/>
      <c r="H7" s="32"/>
      <c r="I7" s="33" t="n">
        <f aca="false">L419</f>
        <v>637623.057</v>
      </c>
      <c r="J7" s="33"/>
      <c r="K7" s="34" t="s">
        <v>15</v>
      </c>
      <c r="L7" s="35" t="n">
        <f aca="false">H419</f>
        <v>0.0577842199798404</v>
      </c>
      <c r="M7" s="36" t="s">
        <v>16</v>
      </c>
      <c r="N7" s="37" t="n">
        <f aca="false">H420</f>
        <v>0.484748952769799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9"/>
      <c r="J10" s="61" t="n">
        <f aca="false">SUM(J11:J13)</f>
        <v>0</v>
      </c>
      <c r="K10" s="60"/>
      <c r="L10" s="57"/>
      <c r="M10" s="61" t="n">
        <f aca="false">SUM(M11:M13)</f>
        <v>81114.5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15244</v>
      </c>
      <c r="G13" s="66" t="n">
        <f aca="false">F13*E13</f>
        <v>8948.9902</v>
      </c>
      <c r="H13" s="67" t="n">
        <f aca="false">F13/D13</f>
        <v>1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15244</v>
      </c>
      <c r="M13" s="71" t="n">
        <f aca="false">TRUNC((G13+J13),3)</f>
        <v>8948.99</v>
      </c>
      <c r="N13" s="72" t="n">
        <f aca="false">H13+K13</f>
        <v>1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9"/>
      <c r="J14" s="61" t="n">
        <f aca="false">SUM(J15:J19)</f>
        <v>132048.303</v>
      </c>
      <c r="K14" s="60"/>
      <c r="L14" s="57"/>
      <c r="M14" s="61" t="n">
        <f aca="false">SUM(M15:M19)</f>
        <v>1671114.487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164730.78</v>
      </c>
      <c r="G15" s="66" t="n">
        <f aca="false">F15*E15</f>
        <v>280281.178049373</v>
      </c>
      <c r="H15" s="67" t="n">
        <f aca="false">F15/D15</f>
        <v>0.911965794884346</v>
      </c>
      <c r="I15" s="68" t="n">
        <v>15901.85</v>
      </c>
      <c r="J15" s="69" t="n">
        <f aca="false">TRUNC((I15*E15),3)</f>
        <v>27056.201</v>
      </c>
      <c r="K15" s="67" t="n">
        <f aca="false">I15/D15</f>
        <v>0.0880342051156538</v>
      </c>
      <c r="L15" s="70" t="n">
        <f aca="false">F15+I15</f>
        <v>180632.63</v>
      </c>
      <c r="M15" s="71" t="n">
        <f aca="false">TRUNC((G15+J15),3)</f>
        <v>307337.379</v>
      </c>
      <c r="N15" s="72" t="n">
        <f aca="false">H15+K15</f>
        <v>1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821184.78</v>
      </c>
      <c r="G16" s="66" t="n">
        <f aca="false">F16*E16</f>
        <v>702687.811810839</v>
      </c>
      <c r="H16" s="67" t="n">
        <f aca="false">F16/D16</f>
        <v>0.912021592522502</v>
      </c>
      <c r="I16" s="68" t="n">
        <v>79215.81</v>
      </c>
      <c r="J16" s="69" t="n">
        <f aca="false">TRUNC((I16*E16),3)</f>
        <v>67784.968</v>
      </c>
      <c r="K16" s="67" t="n">
        <f aca="false">I16/D16</f>
        <v>0.0879784074774984</v>
      </c>
      <c r="L16" s="70" t="n">
        <f aca="false">F16+I16</f>
        <v>900400.59</v>
      </c>
      <c r="M16" s="71" t="n">
        <f aca="false">TRUNC((G16+J16),3)</f>
        <v>770472.779</v>
      </c>
      <c r="N16" s="72" t="n">
        <f aca="false">H16+K16</f>
        <v>1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40895.46</v>
      </c>
      <c r="G17" s="66" t="n">
        <f aca="false">F17*E17</f>
        <v>335700.6</v>
      </c>
      <c r="H17" s="67" t="n">
        <f aca="false">F17/D17</f>
        <v>1</v>
      </c>
      <c r="I17" s="68"/>
      <c r="J17" s="69" t="n">
        <f aca="false">TRUNC((I17*E17),3)</f>
        <v>0</v>
      </c>
      <c r="K17" s="67" t="n">
        <f aca="false">I17/D17</f>
        <v>0</v>
      </c>
      <c r="L17" s="70" t="n">
        <f aca="false">F17+I17</f>
        <v>40895.46</v>
      </c>
      <c r="M17" s="71" t="n">
        <f aca="false">TRUNC((G17+J17),3)</f>
        <v>335700.6</v>
      </c>
      <c r="N17" s="72" t="n">
        <f aca="false">H17+K17</f>
        <v>1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195.2</v>
      </c>
      <c r="G18" s="66" t="n">
        <f aca="false">F18*E18</f>
        <v>27210.78</v>
      </c>
      <c r="H18" s="67" t="n">
        <f aca="false">F18/D18</f>
        <v>1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195.2</v>
      </c>
      <c r="M18" s="71" t="n">
        <f aca="false">TRUNC((G18+J18),3)</f>
        <v>27210.78</v>
      </c>
      <c r="N18" s="72" t="n">
        <f aca="false">H18+K18</f>
        <v>1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112229.25</v>
      </c>
      <c r="G19" s="66" t="n">
        <f aca="false">F19*E19</f>
        <v>193185.815580902</v>
      </c>
      <c r="H19" s="67" t="n">
        <f aca="false">F19/D19</f>
        <v>0.838505759750468</v>
      </c>
      <c r="I19" s="68" t="n">
        <v>21615.09</v>
      </c>
      <c r="J19" s="69" t="n">
        <f aca="false">TRUNC((I19*E19),3)</f>
        <v>37207.134</v>
      </c>
      <c r="K19" s="67" t="n">
        <f aca="false">I19/D19</f>
        <v>0.161494240249532</v>
      </c>
      <c r="L19" s="70" t="n">
        <f aca="false">F19+I19</f>
        <v>133844.34</v>
      </c>
      <c r="M19" s="71" t="n">
        <f aca="false">TRUNC((G19+J19),3)</f>
        <v>230392.949</v>
      </c>
      <c r="N19" s="72" t="n">
        <f aca="false">H19+K19</f>
        <v>1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9"/>
      <c r="J20" s="61" t="n">
        <f aca="false">SUM(J21:J29)</f>
        <v>48856.181</v>
      </c>
      <c r="K20" s="60"/>
      <c r="L20" s="57"/>
      <c r="M20" s="61" t="n">
        <f aca="false">SUM(M21:M29)</f>
        <v>817485.316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156</v>
      </c>
      <c r="G21" s="66" t="n">
        <f aca="false">F21*E21</f>
        <v>735472.740000001</v>
      </c>
      <c r="H21" s="67" t="n">
        <f aca="false">F21/D21</f>
        <v>1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156</v>
      </c>
      <c r="M21" s="71" t="n">
        <f aca="false">TRUNC((G21+J21),3)</f>
        <v>735472.74</v>
      </c>
      <c r="N21" s="72" t="n">
        <f aca="false">H21+K21</f>
        <v>1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1</v>
      </c>
      <c r="G22" s="66" t="n">
        <f aca="false">F22*E22</f>
        <v>26973.825</v>
      </c>
      <c r="H22" s="67" t="n">
        <f aca="false">F22/D22</f>
        <v>0.5</v>
      </c>
      <c r="I22" s="68" t="n">
        <v>1</v>
      </c>
      <c r="J22" s="69" t="n">
        <f aca="false">TRUNC((I22*E22),3)</f>
        <v>26973.825</v>
      </c>
      <c r="K22" s="67" t="n">
        <f aca="false">I22/D22</f>
        <v>0.5</v>
      </c>
      <c r="L22" s="70" t="n">
        <f aca="false">F22+I22</f>
        <v>2</v>
      </c>
      <c r="M22" s="71" t="n">
        <f aca="false">TRUNC((G22+J22),3)</f>
        <v>53947.65</v>
      </c>
      <c r="N22" s="72" t="n">
        <f aca="false">H22+K22</f>
        <v>1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 t="n">
        <v>190</v>
      </c>
      <c r="J26" s="69" t="n">
        <f aca="false">TRUNC((I26*E26),3)</f>
        <v>21882.356</v>
      </c>
      <c r="K26" s="67" t="n">
        <f aca="false">I26/D26</f>
        <v>0.509383378016086</v>
      </c>
      <c r="L26" s="70" t="n">
        <f aca="false">F26+I26</f>
        <v>190</v>
      </c>
      <c r="M26" s="71" t="n">
        <f aca="false">TRUNC((G26+J26),3)</f>
        <v>21882.356</v>
      </c>
      <c r="N26" s="72" t="n">
        <f aca="false">H26+K26</f>
        <v>0.509383378016086</v>
      </c>
      <c r="O26" s="1"/>
      <c r="P26" s="19"/>
      <c r="Q26" s="73"/>
      <c r="R26" s="48"/>
      <c r="S26" s="1"/>
    </row>
    <row r="27" s="47" customFormat="true" ht="24.4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1</v>
      </c>
      <c r="G29" s="66" t="n">
        <f aca="false">F29*E29</f>
        <v>6182.57</v>
      </c>
      <c r="H29" s="67" t="n">
        <f aca="false">F29/D29</f>
        <v>1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1</v>
      </c>
      <c r="M29" s="71" t="n">
        <f aca="false">TRUNC((G29+J29),3)</f>
        <v>6182.57</v>
      </c>
      <c r="N29" s="72" t="n">
        <f aca="false">H29+K29</f>
        <v>1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9"/>
      <c r="J30" s="61" t="n">
        <f aca="false">SUM(J31:J41)</f>
        <v>5784.62</v>
      </c>
      <c r="K30" s="60"/>
      <c r="L30" s="57"/>
      <c r="M30" s="61" t="n">
        <f aca="false">SUM(M31:M41)</f>
        <v>101065.76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9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8</v>
      </c>
      <c r="G32" s="66" t="n">
        <f aca="false">F32*E32</f>
        <v>10740.8</v>
      </c>
      <c r="H32" s="67" t="n">
        <f aca="false">F32/D32</f>
        <v>0.666666666666667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9</v>
      </c>
      <c r="M32" s="71" t="n">
        <f aca="false">TRUNC((G32+J32),3)</f>
        <v>12083.4</v>
      </c>
      <c r="N32" s="72" t="n">
        <f aca="false">H32+K32</f>
        <v>0.75</v>
      </c>
      <c r="O32" s="1"/>
      <c r="P32" s="19"/>
      <c r="Q32" s="73"/>
      <c r="R32" s="48"/>
      <c r="S32" s="1"/>
    </row>
    <row r="33" s="47" customFormat="true" ht="35.9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8</v>
      </c>
      <c r="G33" s="66" t="n">
        <f aca="false">F33*E33</f>
        <v>7352.96</v>
      </c>
      <c r="H33" s="67" t="n">
        <f aca="false">F33/D33</f>
        <v>0.666666666666667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9</v>
      </c>
      <c r="M33" s="71" t="n">
        <f aca="false">TRUNC((G33+J33),3)</f>
        <v>8272.08</v>
      </c>
      <c r="N33" s="72" t="n">
        <f aca="false">H33+K33</f>
        <v>0.75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8</v>
      </c>
      <c r="G34" s="66" t="n">
        <f aca="false">F34*E34</f>
        <v>10134.48</v>
      </c>
      <c r="H34" s="67" t="n">
        <f aca="false">F34/D34</f>
        <v>0.666666666666667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9</v>
      </c>
      <c r="M34" s="71" t="n">
        <f aca="false">TRUNC((G34+J34),3)</f>
        <v>11401.29</v>
      </c>
      <c r="N34" s="72" t="n">
        <f aca="false">H34+K34</f>
        <v>0.75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8</v>
      </c>
      <c r="G35" s="66" t="n">
        <f aca="false">F35*E35</f>
        <v>10575.2</v>
      </c>
      <c r="H35" s="67" t="n">
        <f aca="false">F35/D35</f>
        <v>0.666666666666667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9</v>
      </c>
      <c r="M35" s="71" t="n">
        <f aca="false">TRUNC((G35+J35),3)</f>
        <v>11897.1</v>
      </c>
      <c r="N35" s="72" t="n">
        <f aca="false">H35+K35</f>
        <v>0.75</v>
      </c>
      <c r="O35" s="1"/>
      <c r="P35" s="19"/>
      <c r="Q35" s="73"/>
      <c r="R35" s="48"/>
      <c r="S35" s="1"/>
    </row>
    <row r="36" s="47" customFormat="true" ht="35.9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8</v>
      </c>
      <c r="G36" s="66" t="n">
        <f aca="false">F36*E36</f>
        <v>7473.52</v>
      </c>
      <c r="H36" s="67" t="n">
        <f aca="false">F36/D36</f>
        <v>0.666666666666667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9</v>
      </c>
      <c r="M36" s="71" t="n">
        <f aca="false">TRUNC((G36+J36),3)</f>
        <v>8407.71</v>
      </c>
      <c r="N36" s="72" t="n">
        <f aca="false">H36+K36</f>
        <v>0.75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9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9"/>
      <c r="J42" s="61" t="n">
        <f aca="false">SUM(J43:J45)</f>
        <v>0</v>
      </c>
      <c r="K42" s="60"/>
      <c r="L42" s="57"/>
      <c r="M42" s="61" t="n">
        <f aca="false">SUM(M43:M45)</f>
        <v>7822.4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20</v>
      </c>
      <c r="G43" s="66" t="n">
        <f aca="false">F43*E43</f>
        <v>3212.8</v>
      </c>
      <c r="H43" s="67" t="n">
        <f aca="false">F43/D43</f>
        <v>1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20</v>
      </c>
      <c r="M43" s="71" t="n">
        <f aca="false">TRUNC((G43+J43),3)</f>
        <v>3212.8</v>
      </c>
      <c r="N43" s="72" t="n">
        <f aca="false">H43+K43</f>
        <v>1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10</v>
      </c>
      <c r="G44" s="66" t="n">
        <f aca="false">F44*E44</f>
        <v>447.6</v>
      </c>
      <c r="H44" s="67" t="n">
        <f aca="false">F44/D44</f>
        <v>1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10</v>
      </c>
      <c r="M44" s="71" t="n">
        <f aca="false">TRUNC((G44+J44),3)</f>
        <v>447.6</v>
      </c>
      <c r="N44" s="72" t="n">
        <f aca="false">H44+K44</f>
        <v>1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200</v>
      </c>
      <c r="G45" s="66" t="n">
        <f aca="false">F45*E45</f>
        <v>4162</v>
      </c>
      <c r="H45" s="67" t="n">
        <f aca="false">F45/D45</f>
        <v>1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200</v>
      </c>
      <c r="M45" s="71" t="n">
        <f aca="false">TRUNC((G45+J45),3)</f>
        <v>4162</v>
      </c>
      <c r="N45" s="72" t="n">
        <f aca="false">H45+K45</f>
        <v>1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9"/>
      <c r="J46" s="61" t="n">
        <f aca="false">J47+J50</f>
        <v>450933.953</v>
      </c>
      <c r="K46" s="60"/>
      <c r="L46" s="57"/>
      <c r="M46" s="61" t="n">
        <f aca="false">M47+M50</f>
        <v>2562385.708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9"/>
      <c r="J47" s="61" t="n">
        <f aca="false">SUM(J48:J49)</f>
        <v>368249.998</v>
      </c>
      <c r="K47" s="60"/>
      <c r="L47" s="57"/>
      <c r="M47" s="61" t="n">
        <f aca="false">SUM(M48:M49)</f>
        <v>1732398.491</v>
      </c>
      <c r="N47" s="60"/>
      <c r="O47" s="1"/>
      <c r="P47" s="19"/>
      <c r="Q47" s="73"/>
      <c r="R47" s="48"/>
      <c r="S47" s="1"/>
    </row>
    <row r="48" s="47" customFormat="true" ht="35.9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11000</v>
      </c>
      <c r="G48" s="66" t="n">
        <f aca="false">F48*E48</f>
        <v>1350249.99525678</v>
      </c>
      <c r="H48" s="67" t="n">
        <f aca="false">F48/D48</f>
        <v>0.632429246977994</v>
      </c>
      <c r="I48" s="68" t="n">
        <v>3000</v>
      </c>
      <c r="J48" s="69" t="n">
        <f aca="false">TRUNC((I48*E48),3)</f>
        <v>368249.998</v>
      </c>
      <c r="K48" s="67" t="n">
        <f aca="false">I48/D48</f>
        <v>0.172480703721271</v>
      </c>
      <c r="L48" s="70" t="n">
        <f aca="false">F48+I48</f>
        <v>14000</v>
      </c>
      <c r="M48" s="71" t="n">
        <f aca="false">TRUNC((G48+J48),3)</f>
        <v>1718499.993</v>
      </c>
      <c r="N48" s="72" t="n">
        <f aca="false">H48+K48</f>
        <v>0.804909950699265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350</v>
      </c>
      <c r="G49" s="66" t="n">
        <f aca="false">F49*E49</f>
        <v>13898.4985661614</v>
      </c>
      <c r="H49" s="67" t="n">
        <f aca="false">F49/D49</f>
        <v>0.71691929537075</v>
      </c>
      <c r="I49" s="68"/>
      <c r="J49" s="69" t="n">
        <f aca="false">TRUNC((I49*E49),3)</f>
        <v>0</v>
      </c>
      <c r="K49" s="67" t="n">
        <f aca="false">I49/D49</f>
        <v>0</v>
      </c>
      <c r="L49" s="70" t="n">
        <f aca="false">F49+I49</f>
        <v>350</v>
      </c>
      <c r="M49" s="71" t="n">
        <f aca="false">TRUNC((G49+J49),3)</f>
        <v>13898.498</v>
      </c>
      <c r="N49" s="72" t="n">
        <f aca="false">H49+K49</f>
        <v>0.71691929537075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9"/>
      <c r="J50" s="61" t="n">
        <f aca="false">SUM(J51:J53)</f>
        <v>82683.955</v>
      </c>
      <c r="K50" s="60"/>
      <c r="L50" s="57"/>
      <c r="M50" s="61" t="n">
        <f aca="false">SUM(M51:M53)</f>
        <v>829987.217</v>
      </c>
      <c r="N50" s="60"/>
      <c r="O50" s="1"/>
      <c r="P50" s="19"/>
      <c r="Q50" s="73"/>
      <c r="R50" s="48"/>
      <c r="S50" s="1"/>
    </row>
    <row r="51" s="47" customFormat="true" ht="35.9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180</v>
      </c>
      <c r="G51" s="66" t="n">
        <f aca="false">F51*E51</f>
        <v>144201.599284792</v>
      </c>
      <c r="H51" s="67" t="n">
        <f aca="false">F51/D51</f>
        <v>0.894010132114831</v>
      </c>
      <c r="I51" s="68" t="n">
        <v>21.34</v>
      </c>
      <c r="J51" s="69" t="n">
        <f aca="false">TRUNC((I51*E51),3)</f>
        <v>17095.9</v>
      </c>
      <c r="K51" s="67" t="n">
        <f aca="false">I51/D51</f>
        <v>0.105989867885169</v>
      </c>
      <c r="L51" s="70" t="n">
        <f aca="false">F51+I51</f>
        <v>201.34</v>
      </c>
      <c r="M51" s="71" t="n">
        <f aca="false">TRUNC((G51+J51),3)</f>
        <v>161297.499</v>
      </c>
      <c r="N51" s="72" t="n">
        <f aca="false">H51+K51</f>
        <v>1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30591.94</v>
      </c>
      <c r="G52" s="66" t="n">
        <f aca="false">F52*E52</f>
        <v>481211.208535486</v>
      </c>
      <c r="H52" s="67" t="n">
        <f aca="false">F52/D52</f>
        <v>0.891222409253442</v>
      </c>
      <c r="I52" s="68" t="n">
        <v>3733.88</v>
      </c>
      <c r="J52" s="69" t="n">
        <f aca="false">TRUNC((I52*E52),3)</f>
        <v>58733.931</v>
      </c>
      <c r="K52" s="67" t="n">
        <f aca="false">I52/D52</f>
        <v>0.108777590746558</v>
      </c>
      <c r="L52" s="70" t="n">
        <f aca="false">F52+I52</f>
        <v>34325.82</v>
      </c>
      <c r="M52" s="71" t="n">
        <f aca="false">TRUNC((G52+J52),3)</f>
        <v>539945.139</v>
      </c>
      <c r="N52" s="72" t="n">
        <f aca="false">H52+K52</f>
        <v>1</v>
      </c>
      <c r="O52" s="1"/>
      <c r="P52" s="19"/>
      <c r="Q52" s="73"/>
      <c r="R52" s="48"/>
      <c r="S52" s="1"/>
    </row>
    <row r="53" s="47" customFormat="true" ht="35.9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1018.64</v>
      </c>
      <c r="G53" s="66" t="n">
        <f aca="false">F53*E53</f>
        <v>121890.455583315</v>
      </c>
      <c r="H53" s="67" t="n">
        <f aca="false">F53/D53</f>
        <v>0.946761841029073</v>
      </c>
      <c r="I53" s="68" t="n">
        <v>57.28</v>
      </c>
      <c r="J53" s="69" t="n">
        <f aca="false">TRUNC((I53*E53),3)</f>
        <v>6854.124</v>
      </c>
      <c r="K53" s="67" t="n">
        <f aca="false">I53/D53</f>
        <v>0.0532381589709272</v>
      </c>
      <c r="L53" s="70" t="n">
        <f aca="false">F53+I53</f>
        <v>1075.92</v>
      </c>
      <c r="M53" s="71" t="n">
        <f aca="false">TRUNC((G53+J53),3)</f>
        <v>128744.579</v>
      </c>
      <c r="N53" s="72" t="n">
        <f aca="false">H53+K53</f>
        <v>1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9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9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9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9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9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9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9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7.4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9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7.4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9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9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9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9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7.4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7.4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9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9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7.4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9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9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35.9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9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9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7.4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9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9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9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7.4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7.4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7.4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9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9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9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7.4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9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7.4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9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9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9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9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9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9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9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9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7.4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9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7.4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9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9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9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9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7.4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9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7.4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9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9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9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9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9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7.4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9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9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9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7.4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7.4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7.4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9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9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9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9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9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9"/>
      <c r="J244" s="61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9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9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9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9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7.4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9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7.4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9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9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7.4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9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9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9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7.4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9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9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9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7.4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9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9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9"/>
      <c r="J281" s="61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9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9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9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9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9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7.4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9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7.4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9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7.4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7.4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7.4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7.4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9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9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9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7.4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9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9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9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9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7.4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7.4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7.4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9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9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7.4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9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7.4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9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9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9"/>
      <c r="J376" s="61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9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9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9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9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7.4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9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7.4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9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7.4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9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7.4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9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9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9"/>
      <c r="J401" s="61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9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9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9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9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9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59"/>
      <c r="J416" s="97" t="n">
        <f aca="false">J10+J14+J20+J30+J42+J46+J54+J57+J144+J244+J281+J376+J401+J410+J414</f>
        <v>637623.057</v>
      </c>
      <c r="K416" s="98"/>
      <c r="L416" s="99"/>
      <c r="M416" s="97" t="n">
        <f aca="false">M10+M14+M20+M30+M42+M46+M54+M57+M144+M244+M281+M376+M401+M410+M414</f>
        <v>5348988.171</v>
      </c>
      <c r="N416" s="100"/>
      <c r="O416" s="101"/>
      <c r="P416" s="19"/>
      <c r="Q416" s="1"/>
      <c r="R416" s="1"/>
      <c r="S416" s="1"/>
    </row>
    <row r="417" s="47" customFormat="true" ht="13.8" hidden="false" customHeight="false" outlineLevel="0" collapsed="false">
      <c r="A417" s="102"/>
      <c r="B417" s="102" t="s">
        <v>597</v>
      </c>
      <c r="C417" s="102" t="s">
        <v>598</v>
      </c>
      <c r="D417" s="102" t="n">
        <v>32</v>
      </c>
      <c r="E417" s="102"/>
      <c r="F417" s="102"/>
      <c r="G417" s="102"/>
      <c r="H417" s="102"/>
      <c r="I417" s="102"/>
      <c r="J417" s="102"/>
      <c r="K417" s="102"/>
      <c r="L417" s="102"/>
      <c r="M417" s="102"/>
      <c r="N417" s="102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3" t="s">
        <v>599</v>
      </c>
      <c r="B418" s="103"/>
      <c r="C418" s="104" t="n">
        <v>11034553.33</v>
      </c>
      <c r="D418" s="104"/>
      <c r="E418" s="105" t="s">
        <v>600</v>
      </c>
      <c r="F418" s="105"/>
      <c r="G418" s="105"/>
      <c r="H418" s="105"/>
      <c r="I418" s="105"/>
      <c r="J418" s="106" t="s">
        <v>601</v>
      </c>
      <c r="K418" s="106"/>
      <c r="L418" s="106"/>
      <c r="M418" s="106"/>
      <c r="N418" s="106"/>
      <c r="O418" s="18"/>
      <c r="R418" s="48"/>
      <c r="S418" s="1"/>
    </row>
    <row r="419" s="47" customFormat="true" ht="16.5" hidden="false" customHeight="true" outlineLevel="0" collapsed="false">
      <c r="A419" s="107"/>
      <c r="B419" s="107" t="s">
        <v>602</v>
      </c>
      <c r="C419" s="108"/>
      <c r="D419" s="108" t="n">
        <v>20</v>
      </c>
      <c r="E419" s="109" t="s">
        <v>603</v>
      </c>
      <c r="F419" s="110" t="str">
        <f aca="false">I8</f>
        <v>MEDIÇÃO 09</v>
      </c>
      <c r="G419" s="110"/>
      <c r="H419" s="111" t="n">
        <f aca="false">J416/C418</f>
        <v>0.0577842199798404</v>
      </c>
      <c r="I419" s="111"/>
      <c r="J419" s="112" t="str">
        <f aca="false">I8</f>
        <v>MEDIÇÃO 09</v>
      </c>
      <c r="K419" s="112"/>
      <c r="L419" s="113" t="n">
        <f aca="false">J416</f>
        <v>637623.057</v>
      </c>
      <c r="M419" s="113"/>
      <c r="N419" s="113"/>
      <c r="O419" s="18"/>
      <c r="R419" s="48"/>
      <c r="S419" s="1"/>
    </row>
    <row r="420" s="47" customFormat="true" ht="13.8" hidden="false" customHeight="true" outlineLevel="0" collapsed="false">
      <c r="A420" s="114"/>
      <c r="B420" s="114"/>
      <c r="C420" s="114"/>
      <c r="D420" s="114"/>
      <c r="E420" s="115" t="s">
        <v>604</v>
      </c>
      <c r="F420" s="115"/>
      <c r="G420" s="115"/>
      <c r="H420" s="116" t="n">
        <f aca="false">M416/C418</f>
        <v>0.484748952769799</v>
      </c>
      <c r="I420" s="116"/>
      <c r="J420" s="117" t="s">
        <v>605</v>
      </c>
      <c r="K420" s="117"/>
      <c r="L420" s="118" t="n">
        <f aca="false">M416</f>
        <v>5348988.171</v>
      </c>
      <c r="M420" s="118"/>
      <c r="N420" s="118"/>
      <c r="O420" s="101"/>
      <c r="P420" s="73"/>
      <c r="Q420" s="73"/>
      <c r="R420" s="48"/>
      <c r="S420" s="1"/>
    </row>
    <row r="421" s="47" customFormat="true" ht="13.8" hidden="false" customHeight="true" outlineLevel="0" collapsed="false">
      <c r="A421" s="114"/>
      <c r="B421" s="114"/>
      <c r="C421" s="114"/>
      <c r="D421" s="114"/>
      <c r="E421" s="119" t="s">
        <v>606</v>
      </c>
      <c r="F421" s="119"/>
      <c r="G421" s="119"/>
      <c r="H421" s="120" t="n">
        <f aca="false">100%-H420</f>
        <v>0.515251047230201</v>
      </c>
      <c r="I421" s="120"/>
      <c r="J421" s="121" t="s">
        <v>607</v>
      </c>
      <c r="K421" s="121"/>
      <c r="L421" s="122" t="n">
        <f aca="false">C418-L420</f>
        <v>5685565.159</v>
      </c>
      <c r="M421" s="122"/>
      <c r="N421" s="122"/>
      <c r="O421" s="18"/>
      <c r="R421" s="48"/>
      <c r="S421" s="1"/>
    </row>
    <row r="422" s="47" customFormat="true" ht="13.8" hidden="false" customHeight="false" outlineLevel="0" collapsed="false">
      <c r="A422" s="114"/>
      <c r="B422" s="114"/>
      <c r="C422" s="114"/>
      <c r="D422" s="114"/>
      <c r="E422" s="123"/>
      <c r="F422" s="124"/>
      <c r="G422" s="123"/>
      <c r="H422" s="123"/>
      <c r="I422" s="125"/>
      <c r="J422" s="126"/>
      <c r="K422" s="125"/>
      <c r="L422" s="127"/>
      <c r="M422" s="128"/>
      <c r="N422" s="129"/>
      <c r="O422" s="3"/>
      <c r="P422" s="1"/>
      <c r="Q422" s="1"/>
      <c r="R422" s="130"/>
      <c r="S422" s="1"/>
    </row>
    <row r="423" s="47" customFormat="true" ht="13.8" hidden="false" customHeight="false" outlineLevel="0" collapsed="false">
      <c r="A423" s="131"/>
      <c r="B423" s="131"/>
      <c r="C423" s="131"/>
      <c r="D423" s="131"/>
      <c r="E423" s="123"/>
      <c r="F423" s="124"/>
      <c r="G423" s="123"/>
      <c r="H423" s="123"/>
      <c r="I423" s="125"/>
      <c r="J423" s="126"/>
      <c r="K423" s="125"/>
      <c r="L423" s="127"/>
      <c r="M423" s="128"/>
      <c r="N423" s="129"/>
      <c r="O423" s="3"/>
      <c r="P423" s="54"/>
      <c r="Q423" s="1"/>
      <c r="R423" s="130"/>
      <c r="S423" s="1"/>
    </row>
    <row r="424" s="47" customFormat="true" ht="13.8" hidden="false" customHeight="false" outlineLevel="0" collapsed="false">
      <c r="A424" s="132"/>
      <c r="B424" s="133"/>
      <c r="C424" s="134"/>
      <c r="D424" s="123"/>
      <c r="E424" s="123"/>
      <c r="F424" s="124"/>
      <c r="G424" s="123"/>
      <c r="H424" s="123"/>
      <c r="I424" s="125"/>
      <c r="J424" s="126"/>
      <c r="K424" s="125"/>
      <c r="L424" s="127"/>
      <c r="M424" s="128"/>
      <c r="N424" s="129"/>
      <c r="O424" s="3"/>
      <c r="P424" s="54"/>
      <c r="Q424" s="1"/>
      <c r="R424" s="130"/>
      <c r="S424" s="1"/>
    </row>
    <row r="425" s="47" customFormat="true" ht="13.8" hidden="false" customHeight="true" outlineLevel="0" collapsed="false">
      <c r="A425" s="132"/>
      <c r="B425" s="133"/>
      <c r="C425" s="134"/>
      <c r="D425" s="123"/>
      <c r="E425" s="135" t="s">
        <v>608</v>
      </c>
      <c r="F425" s="135"/>
      <c r="G425" s="135"/>
      <c r="H425" s="135"/>
      <c r="I425" s="135"/>
      <c r="J425" s="126"/>
      <c r="K425" s="125"/>
      <c r="L425" s="127"/>
      <c r="M425" s="128"/>
      <c r="N425" s="129"/>
      <c r="O425" s="3"/>
      <c r="P425" s="54"/>
      <c r="Q425" s="1"/>
      <c r="R425" s="130"/>
      <c r="S425" s="1"/>
    </row>
    <row r="426" s="47" customFormat="true" ht="13.8" hidden="false" customHeight="true" outlineLevel="0" collapsed="false">
      <c r="A426" s="132"/>
      <c r="B426" s="133"/>
      <c r="C426" s="134"/>
      <c r="D426" s="123"/>
      <c r="E426" s="124" t="s">
        <v>609</v>
      </c>
      <c r="F426" s="124"/>
      <c r="G426" s="124"/>
      <c r="H426" s="124"/>
      <c r="I426" s="124"/>
      <c r="J426" s="126"/>
      <c r="K426" s="125"/>
      <c r="L426" s="127"/>
      <c r="M426" s="128"/>
      <c r="N426" s="129"/>
      <c r="O426" s="3"/>
      <c r="P426" s="54"/>
      <c r="Q426" s="1"/>
      <c r="R426" s="130"/>
      <c r="S426" s="1"/>
    </row>
    <row r="427" s="47" customFormat="true" ht="13.8" hidden="false" customHeight="true" outlineLevel="0" collapsed="false">
      <c r="A427" s="132"/>
      <c r="B427" s="133"/>
      <c r="C427" s="134"/>
      <c r="D427" s="123"/>
      <c r="E427" s="124" t="s">
        <v>610</v>
      </c>
      <c r="F427" s="124"/>
      <c r="G427" s="124"/>
      <c r="H427" s="124"/>
      <c r="I427" s="124"/>
      <c r="J427" s="126"/>
      <c r="K427" s="125"/>
      <c r="L427" s="127"/>
      <c r="M427" s="128"/>
      <c r="N427" s="129"/>
      <c r="O427" s="3"/>
      <c r="P427" s="54"/>
      <c r="Q427" s="1"/>
      <c r="R427" s="130"/>
      <c r="S427" s="1"/>
    </row>
    <row r="428" s="47" customFormat="true" ht="13.8" hidden="false" customHeight="true" outlineLevel="0" collapsed="false">
      <c r="A428" s="136"/>
      <c r="B428" s="137"/>
      <c r="C428" s="138"/>
      <c r="D428" s="139"/>
      <c r="E428" s="140" t="s">
        <v>611</v>
      </c>
      <c r="F428" s="140"/>
      <c r="G428" s="140"/>
      <c r="H428" s="140"/>
      <c r="I428" s="140"/>
      <c r="J428" s="141"/>
      <c r="K428" s="142"/>
      <c r="L428" s="143"/>
      <c r="M428" s="144"/>
      <c r="N428" s="145"/>
      <c r="O428" s="3"/>
      <c r="P428" s="54"/>
      <c r="Q428" s="1"/>
      <c r="R428" s="130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s="47" customFormat="true" ht="13.8" hidden="false" customHeight="false" outlineLevel="0" collapsed="false">
      <c r="A480" s="1"/>
      <c r="B480" s="2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3"/>
      <c r="P480" s="1"/>
      <c r="Q480" s="1"/>
      <c r="R480" s="1"/>
      <c r="S480" s="1"/>
    </row>
    <row r="481" customFormat="false" ht="13.8" hidden="false" customHeight="false" outlineLevel="0" collapsed="false">
      <c r="XFD481" s="47"/>
    </row>
    <row r="482" customFormat="false" ht="13.8" hidden="false" customHeight="false" outlineLevel="0" collapsed="false">
      <c r="XFD482" s="47"/>
    </row>
    <row r="483" s="146" customFormat="true" ht="13.8" hidden="false" customHeight="false" outlineLevel="0" collapsed="false">
      <c r="A483" s="1"/>
      <c r="B483" s="2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3"/>
      <c r="P483" s="1"/>
      <c r="Q483" s="1"/>
      <c r="R483" s="1"/>
      <c r="S483" s="1"/>
      <c r="XFD483" s="47"/>
    </row>
    <row r="484" customFormat="false" ht="13.8" hidden="false" customHeight="false" outlineLevel="0" collapsed="false">
      <c r="XFD484" s="47"/>
    </row>
    <row r="485" customFormat="false" ht="13.8" hidden="false" customHeight="false" outlineLevel="0" collapsed="false">
      <c r="XFD485" s="47"/>
    </row>
    <row r="486" s="146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s="146" customFormat="true" ht="13.8" hidden="false" customHeight="false" outlineLevel="0" collapsed="false">
      <c r="A487" s="1"/>
      <c r="B487" s="2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3"/>
      <c r="P487" s="1"/>
      <c r="Q487" s="1"/>
      <c r="R487" s="1"/>
      <c r="S487" s="1"/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customFormat="false" ht="13.8" hidden="false" customHeight="false" outlineLevel="0" collapsed="false">
      <c r="XFD490" s="47"/>
    </row>
    <row r="491" s="146" customFormat="true" ht="13.8" hidden="false" customHeight="false" outlineLevel="0" collapsed="false">
      <c r="A491" s="1"/>
      <c r="B491" s="2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3"/>
      <c r="P491" s="1"/>
      <c r="Q491" s="1"/>
      <c r="R491" s="1"/>
      <c r="S491" s="1"/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customFormat="false" ht="13.8" hidden="false" customHeight="false" outlineLevel="0" collapsed="false">
      <c r="XFD519" s="47"/>
    </row>
    <row r="520" s="146" customFormat="true" ht="13.8" hidden="false" customHeight="false" outlineLevel="0" collapsed="false">
      <c r="A520" s="1"/>
      <c r="B520" s="2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3"/>
      <c r="P520" s="1"/>
      <c r="Q520" s="1"/>
      <c r="R520" s="1"/>
      <c r="S520" s="1"/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customFormat="false" ht="13.8" hidden="false" customHeight="false" outlineLevel="0" collapsed="false">
      <c r="XFD527" s="47"/>
    </row>
    <row r="528" s="146" customFormat="true" ht="13.8" hidden="false" customHeight="false" outlineLevel="0" collapsed="false">
      <c r="A528" s="1"/>
      <c r="B528" s="2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3"/>
      <c r="P528" s="1"/>
      <c r="Q528" s="1"/>
      <c r="R528" s="1"/>
      <c r="S528" s="1"/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customFormat="false" ht="13.8" hidden="false" customHeight="false" outlineLevel="0" collapsed="false">
      <c r="XFD566" s="47"/>
    </row>
    <row r="567" s="146" customFormat="true" ht="13.8" hidden="false" customHeight="false" outlineLevel="0" collapsed="false">
      <c r="A567" s="1"/>
      <c r="B567" s="2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3"/>
      <c r="P567" s="1"/>
      <c r="Q567" s="1"/>
      <c r="R567" s="1"/>
      <c r="S567" s="1"/>
      <c r="XFD567" s="47"/>
    </row>
    <row r="568" customFormat="false" ht="13.8" hidden="false" customHeight="false" outlineLevel="0" collapsed="false">
      <c r="XFD568" s="47"/>
    </row>
    <row r="569" customFormat="false" ht="13.8" hidden="false" customHeight="false" outlineLevel="0" collapsed="false">
      <c r="XFD569" s="47"/>
    </row>
    <row r="570" s="146" customFormat="true" ht="13.8" hidden="false" customHeight="false" outlineLevel="0" collapsed="false">
      <c r="A570" s="1"/>
      <c r="B570" s="2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3"/>
      <c r="P570" s="1"/>
      <c r="Q570" s="1"/>
      <c r="R570" s="1"/>
      <c r="S570" s="1"/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customFormat="false" ht="13.8" hidden="false" customHeight="false" outlineLevel="0" collapsed="false">
      <c r="XFD683" s="47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s="47" customFormat="true" ht="13.8" hidden="false" customHeight="false" outlineLevel="0" collapsed="false">
      <c r="A687" s="1"/>
      <c r="B687" s="2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3"/>
      <c r="P687" s="1"/>
      <c r="Q687" s="1"/>
      <c r="R687" s="1"/>
      <c r="S687" s="1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6" customFormat="false" ht="13.8" hidden="false" customHeight="false" outlineLevel="0" collapsed="false">
      <c r="XFD1326" s="47"/>
    </row>
    <row r="1329" customFormat="false" ht="13.8" hidden="false" customHeight="false" outlineLevel="0" collapsed="false">
      <c r="XFD1329" s="146"/>
    </row>
    <row r="1332" customFormat="false" ht="13.8" hidden="false" customHeight="false" outlineLevel="0" collapsed="false">
      <c r="XFD1332" s="146"/>
    </row>
    <row r="1333" customFormat="false" ht="13.8" hidden="false" customHeight="false" outlineLevel="0" collapsed="false">
      <c r="XFD1333" s="146"/>
    </row>
    <row r="1337" customFormat="false" ht="13.8" hidden="false" customHeight="false" outlineLevel="0" collapsed="false">
      <c r="XFD1337" s="146"/>
    </row>
    <row r="1366" customFormat="false" ht="13.8" hidden="false" customHeight="false" outlineLevel="0" collapsed="false">
      <c r="XFD1366" s="146"/>
    </row>
    <row r="1374" customFormat="false" ht="13.8" hidden="false" customHeight="false" outlineLevel="0" collapsed="false">
      <c r="XFD1374" s="146"/>
    </row>
    <row r="1413" customFormat="false" ht="13.8" hidden="false" customHeight="false" outlineLevel="0" collapsed="false">
      <c r="XFD1413" s="146"/>
    </row>
    <row r="1416" customFormat="false" ht="13.8" hidden="false" customHeight="false" outlineLevel="0" collapsed="false">
      <c r="XFD1416" s="146"/>
    </row>
  </sheetData>
  <autoFilter ref="N2:N415"/>
  <mergeCells count="55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  <mergeCell ref="E428:I428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6" manualBreakCount="6">
    <brk id="247" man="true" max="16383" min="0"/>
    <brk id="273" man="true" max="16383" min="0"/>
    <brk id="302" man="true" max="16383" min="0"/>
    <brk id="324" man="true" max="16383" min="0"/>
    <brk id="353" man="true" max="16383" min="0"/>
    <brk id="378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25" colorId="64" zoomScale="110" zoomScaleNormal="100" zoomScalePageLayoutView="110" workbookViewId="0">
      <selection pane="topLeft" activeCell="D9" activeCellId="0" sqref="D9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3.8" hidden="false" customHeight="false" outlineLevel="0" collapsed="false">
      <c r="A1" s="147"/>
      <c r="B1" s="147"/>
      <c r="C1" s="147"/>
      <c r="D1" s="147"/>
      <c r="E1" s="147"/>
      <c r="F1" s="147"/>
    </row>
    <row r="2" customFormat="false" ht="15" hidden="false" customHeight="true" outlineLevel="0" collapsed="false">
      <c r="A2" s="147"/>
      <c r="B2" s="148" t="s">
        <v>612</v>
      </c>
      <c r="C2" s="148"/>
      <c r="D2" s="148"/>
      <c r="E2" s="148"/>
      <c r="F2" s="147"/>
      <c r="G2" s="147"/>
    </row>
    <row r="3" customFormat="false" ht="13.8" hidden="false" customHeight="false" outlineLevel="0" collapsed="false">
      <c r="A3" s="147"/>
      <c r="B3" s="148"/>
      <c r="C3" s="148"/>
      <c r="D3" s="148"/>
      <c r="E3" s="148"/>
      <c r="F3" s="147"/>
    </row>
    <row r="4" customFormat="false" ht="13.8" hidden="false" customHeight="false" outlineLevel="0" collapsed="false">
      <c r="A4" s="147"/>
      <c r="B4" s="148"/>
      <c r="C4" s="148"/>
      <c r="D4" s="148"/>
      <c r="E4" s="148"/>
      <c r="F4" s="147"/>
    </row>
    <row r="5" customFormat="false" ht="13.8" hidden="false" customHeight="false" outlineLevel="0" collapsed="false">
      <c r="A5" s="147"/>
      <c r="B5" s="148"/>
      <c r="C5" s="148"/>
      <c r="D5" s="148"/>
      <c r="E5" s="148"/>
      <c r="F5" s="147"/>
    </row>
    <row r="6" customFormat="false" ht="13.8" hidden="false" customHeight="false" outlineLevel="0" collapsed="false">
      <c r="A6" s="147"/>
      <c r="B6" s="148"/>
      <c r="C6" s="148"/>
      <c r="D6" s="148"/>
      <c r="E6" s="148"/>
      <c r="F6" s="147"/>
    </row>
    <row r="7" customFormat="false" ht="24.6" hidden="false" customHeight="true" outlineLevel="0" collapsed="false">
      <c r="A7" s="147"/>
      <c r="B7" s="148"/>
      <c r="C7" s="148"/>
      <c r="D7" s="148"/>
      <c r="E7" s="148"/>
      <c r="F7" s="147"/>
    </row>
    <row r="8" customFormat="false" ht="15.75" hidden="false" customHeight="true" outlineLevel="0" collapsed="false">
      <c r="A8" s="147"/>
      <c r="B8" s="149" t="s">
        <v>613</v>
      </c>
      <c r="C8" s="149"/>
      <c r="D8" s="149"/>
      <c r="E8" s="149"/>
      <c r="F8" s="147"/>
    </row>
    <row r="9" customFormat="false" ht="15" hidden="false" customHeight="true" outlineLevel="0" collapsed="false">
      <c r="A9" s="147"/>
      <c r="B9" s="150" t="s">
        <v>614</v>
      </c>
      <c r="C9" s="150"/>
      <c r="D9" s="151" t="s">
        <v>2</v>
      </c>
      <c r="E9" s="151"/>
      <c r="F9" s="147"/>
    </row>
    <row r="10" customFormat="false" ht="15" hidden="false" customHeight="true" outlineLevel="0" collapsed="false">
      <c r="A10" s="147"/>
      <c r="B10" s="150" t="s">
        <v>615</v>
      </c>
      <c r="C10" s="150"/>
      <c r="D10" s="151"/>
      <c r="E10" s="151"/>
      <c r="F10" s="147"/>
    </row>
    <row r="11" customFormat="false" ht="15" hidden="false" customHeight="false" outlineLevel="0" collapsed="false">
      <c r="A11" s="147"/>
      <c r="B11" s="152" t="s">
        <v>17</v>
      </c>
      <c r="C11" s="152" t="s">
        <v>616</v>
      </c>
      <c r="D11" s="152" t="s">
        <v>617</v>
      </c>
      <c r="E11" s="153" t="s">
        <v>20</v>
      </c>
      <c r="F11" s="147"/>
    </row>
    <row r="12" customFormat="false" ht="15.75" hidden="false" customHeight="true" outlineLevel="0" collapsed="false">
      <c r="A12" s="147"/>
      <c r="B12" s="154" t="n">
        <v>2</v>
      </c>
      <c r="C12" s="155" t="str">
        <f aca="false">VLOOKUP(B12,'MEDIÇÃO 9'!$A$10:$C$416,2,0)</f>
        <v>TERRAPLANAGEM</v>
      </c>
      <c r="D12" s="156"/>
      <c r="E12" s="157"/>
      <c r="F12" s="147"/>
    </row>
    <row r="13" customFormat="false" ht="13.8" hidden="false" customHeight="false" outlineLevel="0" collapsed="false">
      <c r="A13" s="147"/>
      <c r="B13" s="158" t="s">
        <v>38</v>
      </c>
      <c r="C13" s="159" t="str">
        <f aca="false">VLOOKUP(B13,'MEDIÇÃO 9'!$A$10:$C$416,2,0)</f>
        <v>Escavação e carga de material de jazida com escavadeira hidráulica de 1,56 m³</v>
      </c>
      <c r="D13" s="160" t="str">
        <f aca="false">VLOOKUP(B13,'MEDIÇÃO 9'!$A$10:$C$416,3,0)</f>
        <v>M3</v>
      </c>
      <c r="E13" s="161" t="n">
        <f aca="false">SUM(D14)</f>
        <v>15901.85</v>
      </c>
      <c r="F13" s="147"/>
    </row>
    <row r="14" customFormat="false" ht="13.8" hidden="false" customHeight="false" outlineLevel="0" collapsed="false">
      <c r="A14" s="147"/>
      <c r="B14" s="158"/>
      <c r="C14" s="158"/>
      <c r="D14" s="162" t="n">
        <f aca="false">VLOOKUP($B13,'MEDIÇÃO 9'!A10:N415,9,0)</f>
        <v>15901.85</v>
      </c>
      <c r="E14" s="161"/>
      <c r="F14" s="147"/>
    </row>
    <row r="15" customFormat="false" ht="13.8" hidden="false" customHeight="false" outlineLevel="0" collapsed="false">
      <c r="A15" s="147"/>
      <c r="B15" s="158" t="s">
        <v>40</v>
      </c>
      <c r="C15" s="159" t="str">
        <f aca="false">VLOOKUP(B15,'MEDIÇÃO 9'!$A$10:$C$416,2,0)</f>
        <v>Transporte com caminhão basculante de 10 m³ - rodovia pavimentada</v>
      </c>
      <c r="D15" s="160" t="str">
        <f aca="false">VLOOKUP(B15,'MEDIÇÃO 9'!$A$10:$C$416,3,0)</f>
        <v>Tkm</v>
      </c>
      <c r="E15" s="161" t="n">
        <f aca="false">SUM(D16)</f>
        <v>79215.81</v>
      </c>
      <c r="F15" s="147"/>
    </row>
    <row r="16" customFormat="false" ht="13.8" hidden="false" customHeight="false" outlineLevel="0" collapsed="false">
      <c r="A16" s="147"/>
      <c r="B16" s="158"/>
      <c r="C16" s="158"/>
      <c r="D16" s="162" t="n">
        <f aca="false">VLOOKUP($B15,'MEDIÇÃO 9'!A12:N417,9,0)</f>
        <v>79215.81</v>
      </c>
      <c r="E16" s="161"/>
      <c r="F16" s="147"/>
    </row>
    <row r="17" customFormat="false" ht="13.8" hidden="false" customHeight="false" outlineLevel="0" collapsed="false">
      <c r="A17" s="147"/>
      <c r="B17" s="158" t="s">
        <v>47</v>
      </c>
      <c r="C17" s="159" t="str">
        <f aca="false">VLOOKUP(B17,'MEDIÇÃO 9'!$A$10:$C$416,2,0)</f>
        <v>Espalhamento de material em bota-fora</v>
      </c>
      <c r="D17" s="160" t="str">
        <f aca="false">VLOOKUP(B17,'MEDIÇÃO 9'!$A$10:$C$416,3,0)</f>
        <v>M3</v>
      </c>
      <c r="E17" s="161" t="n">
        <f aca="false">SUM(D18)</f>
        <v>21615.09</v>
      </c>
      <c r="F17" s="147"/>
    </row>
    <row r="18" customFormat="false" ht="13.8" hidden="false" customHeight="false" outlineLevel="0" collapsed="false">
      <c r="A18" s="147"/>
      <c r="B18" s="158"/>
      <c r="C18" s="158"/>
      <c r="D18" s="162" t="n">
        <f aca="false">VLOOKUP($B17,'MEDIÇÃO 9'!A16:N421,9,0)</f>
        <v>21615.09</v>
      </c>
      <c r="E18" s="161"/>
      <c r="F18" s="147"/>
    </row>
    <row r="19" customFormat="false" ht="15.75" hidden="false" customHeight="true" outlineLevel="0" collapsed="false">
      <c r="A19" s="147"/>
      <c r="B19" s="163"/>
      <c r="C19" s="163"/>
      <c r="D19" s="163"/>
      <c r="E19" s="163"/>
      <c r="F19" s="147"/>
    </row>
    <row r="20" customFormat="false" ht="15.75" hidden="false" customHeight="true" outlineLevel="0" collapsed="false">
      <c r="A20" s="147"/>
      <c r="B20" s="154" t="n">
        <v>3</v>
      </c>
      <c r="C20" s="155" t="str">
        <f aca="false">VLOOKUP(B20,'MEDIÇÃO 9'!$A$10:$C$416,2,0)</f>
        <v>OBRAS DE ARTES CORRENTES E DRENAGEM</v>
      </c>
      <c r="D20" s="156"/>
      <c r="E20" s="157"/>
      <c r="F20" s="147"/>
    </row>
    <row r="21" customFormat="false" ht="15.75" hidden="false" customHeight="true" outlineLevel="0" collapsed="false">
      <c r="A21" s="147"/>
      <c r="B21" s="158" t="s">
        <v>53</v>
      </c>
      <c r="C21" s="159" t="str">
        <f aca="false">VLOOKUP(B21,'MEDIÇÃO 9'!$A$10:$C$416,2,0)</f>
        <v>Boca de bscc 2,50 x 2,50 m - esconsidade 0° - areia e brita comerciais</v>
      </c>
      <c r="D21" s="160" t="str">
        <f aca="false">VLOOKUP(B21,'MEDIÇÃO 9'!$A$10:$C$416,3,0)</f>
        <v>Un</v>
      </c>
      <c r="E21" s="161" t="n">
        <f aca="false">SUM(D22)</f>
        <v>1</v>
      </c>
      <c r="F21" s="147"/>
    </row>
    <row r="22" customFormat="false" ht="15.75" hidden="false" customHeight="true" outlineLevel="0" collapsed="false">
      <c r="A22" s="147"/>
      <c r="B22" s="158"/>
      <c r="C22" s="158"/>
      <c r="D22" s="162" t="n">
        <f aca="false">VLOOKUP($B21,'MEDIÇÃO 9'!A20:N425,9,0)</f>
        <v>1</v>
      </c>
      <c r="E22" s="161"/>
      <c r="F22" s="147"/>
    </row>
    <row r="23" customFormat="false" ht="15.75" hidden="false" customHeight="true" outlineLevel="0" collapsed="false">
      <c r="A23" s="147"/>
      <c r="B23" s="158" t="s">
        <v>62</v>
      </c>
      <c r="C23" s="159" t="str">
        <f aca="false">VLOOKUP(B23,'MEDIÇÃO 9'!$A$10:$C$416,2,0)</f>
        <v>Valeta de proteção de cortes com revestimento de concreto - vpc 03 - areia e brita comerciais</v>
      </c>
      <c r="D23" s="160" t="str">
        <f aca="false">VLOOKUP(B23,'MEDIÇÃO 9'!$A$10:$C$416,3,0)</f>
        <v>M</v>
      </c>
      <c r="E23" s="161" t="n">
        <f aca="false">SUM(D24)</f>
        <v>190</v>
      </c>
      <c r="F23" s="147"/>
    </row>
    <row r="24" customFormat="false" ht="15.75" hidden="false" customHeight="true" outlineLevel="0" collapsed="false">
      <c r="A24" s="147"/>
      <c r="B24" s="158"/>
      <c r="C24" s="158"/>
      <c r="D24" s="162" t="n">
        <f aca="false">VLOOKUP($B23,'MEDIÇÃO 9'!A22:N427,9,0)</f>
        <v>190</v>
      </c>
      <c r="E24" s="161"/>
      <c r="F24" s="147"/>
    </row>
    <row r="25" customFormat="false" ht="15.75" hidden="false" customHeight="true" outlineLevel="0" collapsed="false">
      <c r="A25" s="147"/>
      <c r="B25" s="163"/>
      <c r="C25" s="163"/>
      <c r="D25" s="163"/>
      <c r="E25" s="163"/>
      <c r="F25" s="147"/>
    </row>
    <row r="26" customFormat="false" ht="15.75" hidden="false" customHeight="true" outlineLevel="0" collapsed="false">
      <c r="A26" s="147"/>
      <c r="B26" s="154" t="n">
        <v>4</v>
      </c>
      <c r="C26" s="155" t="str">
        <f aca="false">VLOOKUP(B26,'MEDIÇÃO 9'!$A$10:$C$416,2,0)</f>
        <v>INSTALAÇÃO DO CANTEIRO DE OBRAS</v>
      </c>
      <c r="D26" s="156"/>
      <c r="E26" s="157"/>
      <c r="F26" s="147"/>
    </row>
    <row r="27" customFormat="false" ht="37.3" hidden="false" customHeight="false" outlineLevel="0" collapsed="false">
      <c r="A27" s="147"/>
      <c r="B27" s="160" t="s">
        <v>73</v>
      </c>
      <c r="C27" s="159" t="str">
        <f aca="false">VLOOKUP(B27,'MEDIÇÃO 9'!$A$10:$C$416,2,0)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27" s="160" t="str">
        <f aca="false">VLOOKUP(B27,'MEDIÇÃO 9'!$A$10:$C$416,3,0)</f>
        <v>Mês</v>
      </c>
      <c r="E27" s="161" t="n">
        <f aca="false">SUM(D28)</f>
        <v>1</v>
      </c>
      <c r="F27" s="147"/>
    </row>
    <row r="28" customFormat="false" ht="15.75" hidden="false" customHeight="true" outlineLevel="0" collapsed="false">
      <c r="A28" s="147"/>
      <c r="B28" s="164" t="s">
        <v>618</v>
      </c>
      <c r="C28" s="164"/>
      <c r="D28" s="162" t="n">
        <f aca="false">VLOOKUP($B27,'MEDIÇÃO 9'!A26:N431,9,0)</f>
        <v>1</v>
      </c>
      <c r="E28" s="161"/>
      <c r="F28" s="147"/>
    </row>
    <row r="29" customFormat="false" ht="25.1" hidden="false" customHeight="false" outlineLevel="0" collapsed="false">
      <c r="A29" s="147"/>
      <c r="B29" s="160" t="s">
        <v>76</v>
      </c>
      <c r="C29" s="159" t="str">
        <f aca="false">VLOOKUP(B29,'MEDIÇÃO 9'!$A$10:$C$416,2,0)</f>
        <v>Aluguel mensal container para almoxarifado, incl. Porta, 2 janelas, 1 pt iluminação, isolamento térmico (teto), piso em comp. Naval pintado, cert. Nr18, incl. Laudo descontaminação.</v>
      </c>
      <c r="D29" s="160" t="str">
        <f aca="false">VLOOKUP(B29,'MEDIÇÃO 9'!$A$10:$C$416,3,0)</f>
        <v>Mês</v>
      </c>
      <c r="E29" s="161" t="n">
        <f aca="false">SUM(D30)</f>
        <v>1</v>
      </c>
      <c r="F29" s="147"/>
    </row>
    <row r="30" customFormat="false" ht="15.75" hidden="false" customHeight="true" outlineLevel="0" collapsed="false">
      <c r="A30" s="147"/>
      <c r="B30" s="164" t="s">
        <v>618</v>
      </c>
      <c r="C30" s="164"/>
      <c r="D30" s="162" t="n">
        <f aca="false">VLOOKUP($B29,'MEDIÇÃO 9'!A28:N433,9,0)</f>
        <v>1</v>
      </c>
      <c r="E30" s="161"/>
      <c r="F30" s="147"/>
    </row>
    <row r="31" customFormat="false" ht="37.3" hidden="false" customHeight="false" outlineLevel="0" collapsed="false">
      <c r="A31" s="147"/>
      <c r="B31" s="160" t="s">
        <v>78</v>
      </c>
      <c r="C31" s="159" t="str">
        <f aca="false">VLOOKUP(B31,'MEDIÇÃO 9'!$A$10:$C$416,2,0)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31" s="160" t="str">
        <f aca="false">VLOOKUP(B31,'MEDIÇÃO 9'!$A$10:$C$416,3,0)</f>
        <v>Mês</v>
      </c>
      <c r="E31" s="161" t="n">
        <f aca="false">SUM(D32)</f>
        <v>1</v>
      </c>
      <c r="F31" s="147"/>
    </row>
    <row r="32" customFormat="false" ht="15.75" hidden="false" customHeight="true" outlineLevel="0" collapsed="false">
      <c r="A32" s="147"/>
      <c r="B32" s="164" t="s">
        <v>618</v>
      </c>
      <c r="C32" s="164"/>
      <c r="D32" s="162" t="n">
        <f aca="false">VLOOKUP($B31,'MEDIÇÃO 9'!A30:N435,9,0)</f>
        <v>1</v>
      </c>
      <c r="E32" s="161"/>
      <c r="F32" s="147"/>
    </row>
    <row r="33" customFormat="false" ht="37.3" hidden="false" customHeight="false" outlineLevel="0" collapsed="false">
      <c r="A33" s="147"/>
      <c r="B33" s="160" t="s">
        <v>80</v>
      </c>
      <c r="C33" s="159" t="str">
        <f aca="false">VLOOKUP(B33,'MEDIÇÃO 9'!$A$10:$C$416,2,0)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33" s="160" t="str">
        <f aca="false">VLOOKUP(B33,'MEDIÇÃO 9'!$A$10:$C$416,3,0)</f>
        <v>Mês</v>
      </c>
      <c r="E33" s="161" t="n">
        <f aca="false">SUM(D34)</f>
        <v>1</v>
      </c>
      <c r="F33" s="147"/>
    </row>
    <row r="34" customFormat="false" ht="15.75" hidden="false" customHeight="true" outlineLevel="0" collapsed="false">
      <c r="A34" s="147"/>
      <c r="B34" s="164" t="s">
        <v>618</v>
      </c>
      <c r="C34" s="164"/>
      <c r="D34" s="162" t="n">
        <f aca="false">VLOOKUP($B33,'MEDIÇÃO 9'!A32:N437,9,0)</f>
        <v>1</v>
      </c>
      <c r="E34" s="161"/>
      <c r="F34" s="147"/>
    </row>
    <row r="35" customFormat="false" ht="25.1" hidden="false" customHeight="false" outlineLevel="0" collapsed="false">
      <c r="A35" s="147"/>
      <c r="B35" s="160" t="s">
        <v>82</v>
      </c>
      <c r="C35" s="159" t="str">
        <f aca="false">VLOOKUP(B35,'MEDIÇÃO 9'!$A$10:$C$416,2,0)</f>
        <v>Aluguel mensal container para vestiário, incl. Porta, venezianas de circulação, 1 pt iluminação, isolamento térmico (teto), piso em comp. Naval pintado, cert. Nr18, incl. Laudo descontaminação.</v>
      </c>
      <c r="D35" s="160" t="str">
        <f aca="false">VLOOKUP(B35,'MEDIÇÃO 9'!$A$10:$C$416,3,0)</f>
        <v>Mês</v>
      </c>
      <c r="E35" s="161" t="n">
        <f aca="false">SUM(D36)</f>
        <v>1</v>
      </c>
      <c r="F35" s="147"/>
    </row>
    <row r="36" customFormat="false" ht="15.75" hidden="false" customHeight="true" outlineLevel="0" collapsed="false">
      <c r="A36" s="147"/>
      <c r="B36" s="164" t="s">
        <v>618</v>
      </c>
      <c r="C36" s="164"/>
      <c r="D36" s="162" t="n">
        <f aca="false">VLOOKUP($B35,'MEDIÇÃO 9'!A34:N439,9,0)</f>
        <v>1</v>
      </c>
      <c r="E36" s="161"/>
      <c r="F36" s="147"/>
    </row>
    <row r="37" customFormat="false" ht="15.75" hidden="false" customHeight="true" outlineLevel="0" collapsed="false">
      <c r="A37" s="147"/>
      <c r="B37" s="163"/>
      <c r="C37" s="163"/>
      <c r="D37" s="163"/>
      <c r="E37" s="163"/>
      <c r="F37" s="147"/>
    </row>
    <row r="38" customFormat="false" ht="15.75" hidden="false" customHeight="true" outlineLevel="0" collapsed="false">
      <c r="A38" s="147"/>
      <c r="B38" s="154" t="n">
        <v>6</v>
      </c>
      <c r="C38" s="155" t="str">
        <f aca="false">VLOOKUP(B38,'MEDIÇÃO 9'!$A$10:$C$416,2,0)</f>
        <v>SERVIÇOS COMPLEMENTARES EXTERNOS</v>
      </c>
      <c r="D38" s="156"/>
      <c r="E38" s="157"/>
      <c r="F38" s="147"/>
    </row>
    <row r="39" customFormat="false" ht="15.75" hidden="false" customHeight="true" outlineLevel="0" collapsed="false">
      <c r="A39" s="147"/>
      <c r="B39" s="154" t="s">
        <v>102</v>
      </c>
      <c r="C39" s="155" t="str">
        <f aca="false">VLOOKUP(B39,'MEDIÇÃO 9'!$A$10:$C$416,2,0)</f>
        <v>PAVIMENTAÇÃO</v>
      </c>
      <c r="D39" s="156"/>
      <c r="E39" s="157"/>
      <c r="F39" s="147"/>
    </row>
    <row r="40" customFormat="false" ht="15.75" hidden="false" customHeight="true" outlineLevel="0" collapsed="false">
      <c r="A40" s="147"/>
      <c r="B40" s="158" t="s">
        <v>104</v>
      </c>
      <c r="C40" s="159" t="str">
        <f aca="false">VLOOKUP(B40,'MEDIÇÃO 9'!$A$10:$C$416,2,0)</f>
        <v>Blocos pré-moldados de concreto tipo pavi-s ou equivalente, espessura de 8 cm e resistência a compressão mínima de 35mpa, assentados sobre colchão de pó de pedra na espessura de 10 cm</v>
      </c>
      <c r="D40" s="160" t="str">
        <f aca="false">VLOOKUP(B40,'MEDIÇÃO 9'!$A$10:$C$416,3,0)</f>
        <v>M2</v>
      </c>
      <c r="E40" s="161" t="n">
        <f aca="false">SUM(D41)</f>
        <v>3000</v>
      </c>
      <c r="F40" s="147"/>
    </row>
    <row r="41" customFormat="false" ht="15.75" hidden="false" customHeight="true" outlineLevel="0" collapsed="false">
      <c r="A41" s="147"/>
      <c r="B41" s="158"/>
      <c r="C41" s="158"/>
      <c r="D41" s="162" t="n">
        <f aca="false">VLOOKUP($B40,'MEDIÇÃO 9'!A39:N444,9,0)</f>
        <v>3000</v>
      </c>
      <c r="E41" s="161"/>
      <c r="F41" s="147"/>
    </row>
    <row r="42" customFormat="false" ht="15.75" hidden="false" customHeight="true" outlineLevel="0" collapsed="false">
      <c r="A42" s="147"/>
      <c r="B42" s="154" t="s">
        <v>108</v>
      </c>
      <c r="C42" s="155" t="str">
        <f aca="false">VLOOKUP(B42,'MEDIÇÃO 9'!$A$10:$C$416,2,0)</f>
        <v>MURO DE CONTENÇÃO</v>
      </c>
      <c r="D42" s="156"/>
      <c r="E42" s="157"/>
      <c r="F42" s="147"/>
    </row>
    <row r="43" customFormat="false" ht="15.75" hidden="false" customHeight="true" outlineLevel="0" collapsed="false">
      <c r="A43" s="147"/>
      <c r="B43" s="158" t="s">
        <v>110</v>
      </c>
      <c r="C43" s="159" t="str">
        <f aca="false">VLOOKUP(B43,'MEDIÇÃO 9'!$A$10:$C$416,2,0)</f>
        <v>Fornecimento e aplicação de concreto usinado fck=30 mpa - considerando bombeamento (5% de perdas já incluído no custo) (6% de taxa p/ concr. Bombeavel)</v>
      </c>
      <c r="D43" s="160" t="str">
        <f aca="false">VLOOKUP(B43,'MEDIÇÃO 9'!$A$10:$C$416,3,0)</f>
        <v>M3</v>
      </c>
      <c r="E43" s="161" t="n">
        <f aca="false">SUM(D44)</f>
        <v>21.34</v>
      </c>
      <c r="F43" s="147"/>
    </row>
    <row r="44" customFormat="false" ht="15.75" hidden="false" customHeight="true" outlineLevel="0" collapsed="false">
      <c r="A44" s="147"/>
      <c r="B44" s="158"/>
      <c r="C44" s="158"/>
      <c r="D44" s="162" t="n">
        <f aca="false">VLOOKUP($B43,'MEDIÇÃO 9'!A44:N449,9,0)</f>
        <v>21.34</v>
      </c>
      <c r="E44" s="161"/>
      <c r="F44" s="147"/>
    </row>
    <row r="45" customFormat="false" ht="15.75" hidden="false" customHeight="true" outlineLevel="0" collapsed="false">
      <c r="A45" s="147"/>
      <c r="B45" s="158" t="s">
        <v>112</v>
      </c>
      <c r="C45" s="159" t="str">
        <f aca="false">VLOOKUP(B45,'MEDIÇÃO 9'!$A$10:$C$416,2,0)</f>
        <v>Fornecimento, dobragem e colocação em fôrma, de armadura ca-50 a média, diâmetro de 6.3 a 10.0 mm</v>
      </c>
      <c r="D45" s="160" t="str">
        <f aca="false">VLOOKUP(B45,'MEDIÇÃO 9'!$A$10:$C$416,3,0)</f>
        <v>Kg</v>
      </c>
      <c r="E45" s="161" t="n">
        <f aca="false">SUM(D46)</f>
        <v>3733.88</v>
      </c>
      <c r="F45" s="147"/>
    </row>
    <row r="46" customFormat="false" ht="15.75" hidden="false" customHeight="true" outlineLevel="0" collapsed="false">
      <c r="A46" s="147"/>
      <c r="B46" s="158"/>
      <c r="C46" s="158"/>
      <c r="D46" s="162" t="n">
        <f aca="false">VLOOKUP($B45,'MEDIÇÃO 9'!A46:N451,9,0)</f>
        <v>3733.88</v>
      </c>
      <c r="E46" s="161"/>
      <c r="F46" s="147"/>
    </row>
    <row r="47" customFormat="false" ht="13.8" hidden="false" customHeight="false" outlineLevel="0" collapsed="false">
      <c r="A47" s="147"/>
      <c r="B47" s="158" t="s">
        <v>115</v>
      </c>
      <c r="C47" s="159" t="str">
        <f aca="false">VLOOKUP(B47,'MEDIÇÃO 9'!$A$10:$C$416,2,0)</f>
        <v>Fôrma de tábua de madeira de 2.5x30.0cm, levando-se em conta utilização 3 vezes (incluindo o material, corte, montagem, escoramento e desforma)</v>
      </c>
      <c r="D47" s="160" t="str">
        <f aca="false">VLOOKUP(B47,'MEDIÇÃO 9'!$A$10:$C$416,3,0)</f>
        <v>M2</v>
      </c>
      <c r="E47" s="161" t="n">
        <f aca="false">SUM(D48)</f>
        <v>57.28</v>
      </c>
      <c r="F47" s="147"/>
    </row>
    <row r="48" customFormat="false" ht="13.8" hidden="false" customHeight="false" outlineLevel="0" collapsed="false">
      <c r="A48" s="147"/>
      <c r="B48" s="158"/>
      <c r="C48" s="158"/>
      <c r="D48" s="162" t="n">
        <f aca="false">VLOOKUP($B47,'MEDIÇÃO 9'!A48:N453,9,0)</f>
        <v>57.28</v>
      </c>
      <c r="E48" s="161"/>
      <c r="F48" s="147"/>
    </row>
    <row r="49" customFormat="false" ht="13.8" hidden="false" customHeight="false" outlineLevel="0" collapsed="false">
      <c r="A49" s="147"/>
      <c r="F49" s="147"/>
    </row>
    <row r="50" customFormat="false" ht="13.8" hidden="false" customHeight="false" outlineLevel="0" collapsed="false">
      <c r="A50" s="147"/>
      <c r="F50" s="147"/>
    </row>
    <row r="51" customFormat="false" ht="13.8" hidden="false" customHeight="false" outlineLevel="0" collapsed="false">
      <c r="A51" s="147"/>
      <c r="F51" s="147"/>
    </row>
    <row r="52" customFormat="false" ht="13.8" hidden="false" customHeight="false" outlineLevel="0" collapsed="false">
      <c r="A52" s="147"/>
      <c r="F52" s="147"/>
    </row>
    <row r="53" customFormat="false" ht="13.8" hidden="false" customHeight="false" outlineLevel="0" collapsed="false">
      <c r="A53" s="147"/>
      <c r="C53" s="165" t="s">
        <v>619</v>
      </c>
      <c r="F53" s="147"/>
    </row>
    <row r="54" customFormat="false" ht="13.8" hidden="false" customHeight="false" outlineLevel="0" collapsed="false">
      <c r="A54" s="147"/>
      <c r="C54" s="166" t="s">
        <v>608</v>
      </c>
      <c r="F54" s="147"/>
    </row>
    <row r="55" customFormat="false" ht="13.8" hidden="false" customHeight="false" outlineLevel="0" collapsed="false">
      <c r="A55" s="147"/>
      <c r="C55" s="165" t="s">
        <v>620</v>
      </c>
      <c r="F55" s="147"/>
    </row>
    <row r="56" customFormat="false" ht="13.8" hidden="false" customHeight="false" outlineLevel="0" collapsed="false">
      <c r="A56" s="147"/>
      <c r="C56" s="165" t="s">
        <v>621</v>
      </c>
      <c r="F56" s="147"/>
    </row>
    <row r="57" customFormat="false" ht="13.8" hidden="false" customHeight="false" outlineLevel="0" collapsed="false">
      <c r="A57" s="147"/>
      <c r="C57" s="165" t="s">
        <v>622</v>
      </c>
      <c r="F57" s="147"/>
    </row>
    <row r="58" customFormat="false" ht="13.8" hidden="false" customHeight="false" outlineLevel="0" collapsed="false">
      <c r="A58" s="147"/>
      <c r="C58" s="165" t="s">
        <v>623</v>
      </c>
      <c r="F58" s="147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6">
    <mergeCell ref="B1:E1"/>
    <mergeCell ref="B2:E7"/>
    <mergeCell ref="B8:E8"/>
    <mergeCell ref="B9:C9"/>
    <mergeCell ref="D9:E10"/>
    <mergeCell ref="B10:C10"/>
    <mergeCell ref="B13:B14"/>
    <mergeCell ref="C13:C14"/>
    <mergeCell ref="E13:E14"/>
    <mergeCell ref="B15:B16"/>
    <mergeCell ref="C15:C16"/>
    <mergeCell ref="E15:E16"/>
    <mergeCell ref="B17:B18"/>
    <mergeCell ref="C17:C18"/>
    <mergeCell ref="E17:E18"/>
    <mergeCell ref="B19:E19"/>
    <mergeCell ref="B21:B22"/>
    <mergeCell ref="C21:C22"/>
    <mergeCell ref="E21:E22"/>
    <mergeCell ref="B23:B24"/>
    <mergeCell ref="C23:C24"/>
    <mergeCell ref="E23:E24"/>
    <mergeCell ref="B25:E25"/>
    <mergeCell ref="E27:E28"/>
    <mergeCell ref="B28:C28"/>
    <mergeCell ref="E29:E30"/>
    <mergeCell ref="B30:C30"/>
    <mergeCell ref="E31:E32"/>
    <mergeCell ref="B32:C32"/>
    <mergeCell ref="E33:E34"/>
    <mergeCell ref="B34:C34"/>
    <mergeCell ref="E35:E36"/>
    <mergeCell ref="B36:C36"/>
    <mergeCell ref="B37:E37"/>
    <mergeCell ref="B40:B41"/>
    <mergeCell ref="C40:C41"/>
    <mergeCell ref="E40:E41"/>
    <mergeCell ref="B43:B44"/>
    <mergeCell ref="C43:C44"/>
    <mergeCell ref="E43:E44"/>
    <mergeCell ref="B45:B46"/>
    <mergeCell ref="C45:C46"/>
    <mergeCell ref="E45:E46"/>
    <mergeCell ref="B47:B48"/>
    <mergeCell ref="C47:C48"/>
    <mergeCell ref="E47:E48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1079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2024-08-01T15:47:07Z</cp:lastPrinted>
  <dcterms:modified xsi:type="dcterms:W3CDTF">2024-08-01T15:49:24Z</dcterms:modified>
  <cp:revision>180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