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3" sheetId="1" state="visible" r:id="rId2"/>
    <sheet name="MEMO CALCULO 03" sheetId="2" state="visible" r:id="rId3"/>
  </sheets>
  <definedNames>
    <definedName function="false" hidden="false" localSheetId="0" name="_xlnm.Print_Area" vbProcedure="false">'MEDIÇÃO 3'!$A$1:$N$136</definedName>
    <definedName function="false" hidden="false" localSheetId="0" name="_xlnm.Print_Titles" vbProcedure="false">'MEDIÇÃO 3'!$A:$N,'MEDIÇÃO 3'!$13:$19</definedName>
    <definedName function="false" hidden="false" localSheetId="1" name="_xlnm.Print_Area" vbProcedure="false">'MEMO CALCULO 03'!$A$1:$F$61</definedName>
    <definedName function="false" hidden="false" localSheetId="0" name="_xlnm.Print_Area_0" vbProcedure="false">'MEDIÇÃO 3'!$A$1:$N$135</definedName>
    <definedName function="false" hidden="false" localSheetId="0" name="_xlnm.Print_Area_0_0" vbProcedure="false">'MEDIÇÃO 3'!$A$1:$N$134</definedName>
    <definedName function="false" hidden="false" localSheetId="0" name="_xlnm.Print_Area_0_0_0" vbProcedure="false">'MEDIÇÃO 3'!$A$1:$N$132</definedName>
    <definedName function="false" hidden="false" localSheetId="0" name="_xlnm.Print_Area_0_0_0_0" vbProcedure="false">'MEDIÇÃO 3'!$A$13:$N$134</definedName>
    <definedName function="false" hidden="false" localSheetId="0" name="_xlnm.Print_Area_0_0_0_0_0" vbProcedure="false">'MEDIÇÃO 3'!$A$13:$N$131</definedName>
    <definedName function="false" hidden="false" localSheetId="0" name="_xlnm.Print_Titles" vbProcedure="false">'MEDIÇÃO 3'!$A:$N,'MEDIÇÃO 3'!$1:$11</definedName>
    <definedName function="false" hidden="false" localSheetId="1" name="_xlnm.Print_Area" vbProcedure="false">'MEMO CALCULO 03'!$A$1:$E$60</definedName>
    <definedName function="false" hidden="false" localSheetId="1" name="_xlnm.Print_Area_0_0" vbProcedure="false">'MEMO CALCULO 03'!$A$1:$F$60</definedName>
    <definedName function="false" hidden="false" localSheetId="1" name="_xlnm.Print_Area_0_0_0" vbProcedure="false">'MEMO CALCULO 03'!$A$1:$F$58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<sst xmlns="http://schemas.openxmlformats.org/spreadsheetml/2006/main" count="382" uniqueCount="257">
  <si>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</si>
  <si>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</si>
  <si>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18/03/2025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</si>
  <si>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</si>
  <si>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</si>
  <si>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</si>
  <si>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</si>
  <si>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</si>
  <si>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</si>
  <si>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</si>
  <si>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</si>
  <si>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</si>
  <si>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</si>
  <si>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</si>
  <si>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</si>
  <si>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</si>
  <si>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</si>
  <si>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</si>
  <si>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</si>
  <si>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</si>
  <si>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</si>
  <si>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</si>
  <si>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</si>
  <si>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03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</si>
  <si>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</si>
  <si>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</si>
  <si>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</si>
  <si>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</si>
  <si>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</si>
  <si>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</si>
  <si>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</si>
  <si>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</si>
  <si>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</si>
  <si>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</si>
  <si>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</si>
  <si>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</si>
  <si>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</si>
  <si>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</si>
  <si>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</si>
  <si>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</si>
  <si>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</si>
  <si>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</si>
  <si>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</si>
  <si>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</si>
  <si>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</si>
  <si>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</si>
  <si>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</si>
  <si>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</si>
  <si>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</si>
  <si>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</si>
  <si>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</si>
  <si>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</si>
  <si>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</si>
  <si>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</si>
  <si>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</si>
  <si>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</si>
  <si>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</si>
  <si>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</si>
  <si>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</si>
  <si>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</si>
  <si>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</si>
  <si>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</si>
  <si>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</si>
  <si>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</si>
  <si>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</si>
  <si>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</si>
  <si>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</si>
  <si>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</si>
  <si>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</si>
  <si>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</si>
  <si>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</si>
  <si>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</si>
  <si>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</si>
  <si>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</si>
  <si>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</si>
  <si>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</si>
  <si>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</si>
  <si>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</si>
  <si>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</si>
  <si>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</si>
  <si>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</si>
  <si>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</si>
  <si>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</si>
  <si>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</si>
  <si>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</si>
  <si>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</si>
  <si>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</si>
  <si>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</si>
  <si>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</si>
  <si>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</si>
  <si>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</si>
  <si>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</si>
  <si>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</si>
  <si>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</si>
  <si>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</si>
  <si>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</si>
  <si>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</si>
  <si>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</si>
  <si>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</si>
  <si>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</si>
  <si>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</si>
  <si>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</si>
  <si>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</si>
  <si>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</si>
  <si>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</si>
  <si>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</si>
  <si>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</si>
  <si>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</si>
  <si>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</si>
  <si>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</si>
  <si>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</si>
  <si>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</si>
  <si>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</si>
  <si>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</si>
  <si>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</si>
  <si>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</si>
  <si>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</si>
  <si>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</si>
  <si>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</si>
  <si>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</si>
  <si>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</si>
  <si>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</si>
  <si>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</si>
  <si>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</si>
  <si>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</si>
  <si>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</si>
  <si>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</si>
  <si>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</si>
  <si>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</si>
  <si>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</si>
  <si>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</si>
  <si>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</si>
  <si>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</si>
  <si>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</si>
  <si>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</si>
  <si>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</si>
  <si>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</si>
  <si>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</si>
  <si>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</si>
  <si>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</si>
  <si>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</si>
  <si>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</si>
  <si>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</si>
  <si>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</si>
  <si>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</si>
  <si>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</si>
  <si>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</si>
  <si>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</si>
  <si>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</si>
  <si>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</si>
  <si>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</si>
  <si>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</si>
  <si>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</si>
  <si>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</si>
  <si>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</si>
  <si>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</si>
  <si>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</si>
  <si>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</si>
  <si>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</si>
  <si>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</si>
  <si>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</si>
  <si>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</si>
  <si>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</si>
  <si>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</si>
  <si>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</si>
  <si>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</si>
  <si>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</si>
  <si>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</si>
  <si>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</si>
  <si>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</si>
  <si>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</si>
  <si>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</si>
  <si>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</si>
  <si>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</si>
  <si>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</si>
  <si>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</si>
  <si>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</si>
  <si>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</si>
  <si>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</si>
  <si>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</si>
  <si>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</si>
  <si>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</si>
  <si>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</si>
  <si>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</si>
  <si>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</si>
  <si>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</si>
  <si>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</si>
  <si>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</si>
  <si>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</si>
  <si>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</si>
  <si>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</si>
  <si>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</si>
  <si>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</si>
  <si>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</si>
  <si>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</si>
  <si>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</si>
  <si>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</si>
  <si>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</si>
  <si>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</si>
  <si>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</si>
  <si>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</si>
  <si>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</si>
  <si>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</si>
  <si>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</si>
  <si>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</si>
  <si>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</si>
  <si>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</si>
  <si>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</si>
  <si>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</si>
  <si>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</si>
  <si>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</si>
  <si>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</si>
  <si>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</si>
  <si>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</si>
  <si>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</si>
  <si>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</si>
  <si>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</si>
  <si>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</si>
  <si>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</si>
  <si>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</si>
  <si>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</si>
  <si>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</si>
  <si>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</si>
  <si>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</si>
  <si>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</si>
  <si>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</si>
  <si>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</si>
  <si>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</si>
  <si>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</si>
  <si>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</si>
  <si>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</si>
  <si>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</si>
  <si>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</si>
  <si>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</si>
  <si>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</si>
  <si>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</si>
  <si>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</si>
  <si>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</si>
  <si>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</si>
  <si>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</si>
  <si>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</si>
  <si>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3ª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</si>
  <si>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</si>
  <si>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</si>
  <si>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</si>
  <si>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71,00 m x 9,61270 = 682,50 m²</t>
  </si>
  <si>
    <t xml:space="preserve">1,00 mês</t>
  </si>
  <si>
    <t xml:space="preserve">2,00 meses</t>
  </si>
  <si>
    <t xml:space="preserve">125,46 m</t>
  </si>
  <si>
    <t xml:space="preserve">29,07 m²</t>
  </si>
  <si>
    <t xml:space="preserve">266,40 m³</t>
  </si>
  <si>
    <t xml:space="preserve">71,10 m x 1,00 m = 71,10 m²</t>
  </si>
  <si>
    <t xml:space="preserve">189,41 m²</t>
  </si>
  <si>
    <t xml:space="preserve">6,00 unidades</t>
  </si>
  <si>
    <t xml:space="preserve">32,00 m²</t>
  </si>
  <si>
    <r>
      <rPr>
        <sz val="12"/>
        <rFont val="Times New Roman"/>
        <family val="1"/>
        <charset val="1"/>
      </rPr>
      <t xml:space="preserve">Valor da 3ª medição sem adm Local/ (Valor do contrato-adm local) = </t>
    </r>
    <r>
      <rPr>
        <sz val="12"/>
        <color rgb="FF000000"/>
        <rFont val="Times New Roman"/>
        <family val="1"/>
        <charset val="1"/>
      </rPr>
      <t xml:space="preserve">0,0163810323476552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</si>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</sst>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</numFmts>
  <fonts count="2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D0CECE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4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5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0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0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0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0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12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4" fillId="1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1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379800</xdr:colOff>
      <xdr:row>11</xdr:row>
      <xdr:rowOff>833400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61760" cy="7167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712440</xdr:colOff>
      <xdr:row>6</xdr:row>
      <xdr:rowOff>141480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1360" cy="10652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1" colorId="64" zoomScale="110" zoomScaleNormal="100" zoomScalePageLayoutView="110" workbookViewId="0">
      <selection pane="topLeft" activeCell="L18" activeCellId="0" sqref="L1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1.63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6" min="16" style="1" width="10.57"/>
    <col collapsed="false" customWidth="true" hidden="false" outlineLevel="0" max="17" min="17" style="1" width="12.27"/>
    <col collapsed="false" customWidth="true" hidden="false" outlineLevel="0" max="18" min="18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3.8" hidden="false" customHeight="true" outlineLevel="0" collapsed="false">
      <c r="A13" s="8" t="s">
        <v>1</v>
      </c>
      <c r="B13" s="8"/>
      <c r="C13" s="8"/>
      <c r="D13" s="8"/>
      <c r="E13" s="8"/>
      <c r="F13" s="9" t="str">
        <f aca="false">I18</f>
        <v>MEDIÇÃO 03</v>
      </c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45628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46108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45323</v>
      </c>
      <c r="G16" s="28"/>
      <c r="H16" s="29" t="s">
        <v>11</v>
      </c>
      <c r="I16" s="30" t="n">
        <v>45716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03</v>
      </c>
      <c r="G17" s="34"/>
      <c r="H17" s="34"/>
      <c r="I17" s="35" t="n">
        <f aca="false">L124</f>
        <v>64927.6831360261</v>
      </c>
      <c r="J17" s="35"/>
      <c r="K17" s="36" t="s">
        <v>15</v>
      </c>
      <c r="L17" s="37" t="n">
        <f aca="false">I124</f>
        <v>0.0163810323250466</v>
      </c>
      <c r="M17" s="38" t="s">
        <v>16</v>
      </c>
      <c r="N17" s="39" t="n">
        <f aca="false">I125</f>
        <v>0.161521708969018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SUM(J21:J22)</f>
        <v>0</v>
      </c>
      <c r="K20" s="60"/>
      <c r="L20" s="59"/>
      <c r="M20" s="62" t="n">
        <f aca="false">SUM(M21:M22)</f>
        <v>215776.272846705</v>
      </c>
      <c r="N20" s="60"/>
    </row>
    <row r="21" customFormat="false" ht="63.75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803.43</v>
      </c>
      <c r="E21" s="67" t="n">
        <v>153.973315095704</v>
      </c>
      <c r="F21" s="68" t="n">
        <v>803.43</v>
      </c>
      <c r="G21" s="69" t="n">
        <f aca="false">F21*E21</f>
        <v>123706.780547341</v>
      </c>
      <c r="H21" s="70" t="n">
        <f aca="false">F21/D21</f>
        <v>1</v>
      </c>
      <c r="I21" s="66"/>
      <c r="J21" s="71" t="n">
        <f aca="false">I21*E21</f>
        <v>0</v>
      </c>
      <c r="K21" s="70" t="n">
        <f aca="false">I21/D21</f>
        <v>0</v>
      </c>
      <c r="L21" s="72" t="n">
        <f aca="false">F21+I21</f>
        <v>803.43</v>
      </c>
      <c r="M21" s="73" t="n">
        <f aca="false">G21+J21</f>
        <v>123706.780547341</v>
      </c>
      <c r="N21" s="74" t="n">
        <f aca="false">H21+K21</f>
        <v>1</v>
      </c>
    </row>
    <row r="22" customFormat="false" ht="13.8" hidden="false" customHeight="false" outlineLevel="0" collapsed="false">
      <c r="A22" s="63" t="s">
        <v>31</v>
      </c>
      <c r="B22" s="64" t="s">
        <v>32</v>
      </c>
      <c r="C22" s="65" t="s">
        <v>33</v>
      </c>
      <c r="D22" s="66" t="n">
        <v>2</v>
      </c>
      <c r="E22" s="67" t="n">
        <v>46034.7461496818</v>
      </c>
      <c r="F22" s="68" t="n">
        <v>2</v>
      </c>
      <c r="G22" s="69" t="n">
        <f aca="false">F22*E22</f>
        <v>92069.4922993636</v>
      </c>
      <c r="H22" s="70" t="n">
        <f aca="false">F22/D22</f>
        <v>1</v>
      </c>
      <c r="I22" s="66"/>
      <c r="J22" s="71" t="n">
        <f aca="false">I22*E22</f>
        <v>0</v>
      </c>
      <c r="K22" s="70" t="n">
        <f aca="false">I22/D22</f>
        <v>0</v>
      </c>
      <c r="L22" s="72" t="n">
        <f aca="false">F22+I22</f>
        <v>2</v>
      </c>
      <c r="M22" s="73" t="n">
        <f aca="false">G22+J22</f>
        <v>92069.4922993636</v>
      </c>
      <c r="N22" s="74" t="n">
        <f aca="false">H22+K22</f>
        <v>1</v>
      </c>
    </row>
    <row r="23" customFormat="false" ht="13.8" hidden="false" customHeight="false" outlineLevel="0" collapsed="false">
      <c r="A23" s="54" t="n">
        <v>2</v>
      </c>
      <c r="B23" s="55" t="s">
        <v>34</v>
      </c>
      <c r="C23" s="56"/>
      <c r="D23" s="57"/>
      <c r="E23" s="75"/>
      <c r="F23" s="58"/>
      <c r="G23" s="59"/>
      <c r="H23" s="60"/>
      <c r="I23" s="57"/>
      <c r="J23" s="62" t="n">
        <f aca="false">SUM(J24:J43)</f>
        <v>5784.91707984471</v>
      </c>
      <c r="K23" s="60"/>
      <c r="L23" s="59"/>
      <c r="M23" s="62" t="n">
        <f aca="false">SUM(M24:M43)</f>
        <v>327701.90643348</v>
      </c>
      <c r="N23" s="60"/>
      <c r="O23" s="62" t="n">
        <f aca="false">SUM(O24:O43)</f>
        <v>5784.91707984471</v>
      </c>
      <c r="Q23" s="76" t="n">
        <f aca="false">J23-O23</f>
        <v>0</v>
      </c>
    </row>
    <row r="24" customFormat="false" ht="22.35" hidden="false" customHeight="false" outlineLevel="0" collapsed="false">
      <c r="A24" s="63" t="s">
        <v>35</v>
      </c>
      <c r="B24" s="64" t="s">
        <v>36</v>
      </c>
      <c r="C24" s="65" t="s">
        <v>37</v>
      </c>
      <c r="D24" s="66" t="n">
        <v>682.5</v>
      </c>
      <c r="E24" s="67" t="n">
        <v>0.652482893068241</v>
      </c>
      <c r="F24" s="68" t="n">
        <v>0</v>
      </c>
      <c r="G24" s="69" t="n">
        <f aca="false">F24*E24</f>
        <v>0</v>
      </c>
      <c r="H24" s="70" t="n">
        <f aca="false">F24/D24</f>
        <v>0</v>
      </c>
      <c r="I24" s="66" t="n">
        <v>682.5</v>
      </c>
      <c r="J24" s="71" t="n">
        <f aca="false">I24*E24</f>
        <v>445.319574519075</v>
      </c>
      <c r="K24" s="70" t="n">
        <f aca="false">I24/D24</f>
        <v>1</v>
      </c>
      <c r="L24" s="72" t="n">
        <f aca="false">F24+I24</f>
        <v>682.5</v>
      </c>
      <c r="M24" s="73" t="n">
        <f aca="false">G24+J24</f>
        <v>445.319574519075</v>
      </c>
      <c r="N24" s="74" t="n">
        <f aca="false">H24+K24</f>
        <v>1</v>
      </c>
      <c r="O24" s="76" t="n">
        <f aca="false">I24*E24</f>
        <v>445.319574519075</v>
      </c>
    </row>
    <row r="25" customFormat="false" ht="13.8" hidden="false" customHeight="false" outlineLevel="0" collapsed="false">
      <c r="A25" s="63" t="s">
        <v>38</v>
      </c>
      <c r="B25" s="64" t="s">
        <v>39</v>
      </c>
      <c r="C25" s="65" t="s">
        <v>37</v>
      </c>
      <c r="D25" s="66" t="n">
        <v>682.5</v>
      </c>
      <c r="E25" s="67" t="n">
        <v>6.68232480142302</v>
      </c>
      <c r="F25" s="77" t="n">
        <v>0</v>
      </c>
      <c r="G25" s="69" t="n">
        <f aca="false">F25*E25</f>
        <v>0</v>
      </c>
      <c r="H25" s="78" t="n">
        <f aca="false">F25/D25</f>
        <v>0</v>
      </c>
      <c r="I25" s="66"/>
      <c r="J25" s="71" t="n">
        <f aca="false">I25*E25</f>
        <v>0</v>
      </c>
      <c r="K25" s="78" t="n">
        <f aca="false">I25/D25</f>
        <v>0</v>
      </c>
      <c r="L25" s="79" t="n">
        <f aca="false">F25+I25</f>
        <v>0</v>
      </c>
      <c r="M25" s="73" t="n">
        <f aca="false">G25+J25</f>
        <v>0</v>
      </c>
      <c r="N25" s="80" t="n">
        <f aca="false">H25+K25</f>
        <v>0</v>
      </c>
      <c r="O25" s="76" t="n">
        <f aca="false">I25*E25</f>
        <v>0</v>
      </c>
    </row>
    <row r="26" customFormat="false" ht="32.3" hidden="false" customHeight="false" outlineLevel="0" collapsed="false">
      <c r="A26" s="63" t="s">
        <v>40</v>
      </c>
      <c r="B26" s="64" t="s">
        <v>41</v>
      </c>
      <c r="C26" s="65" t="s">
        <v>42</v>
      </c>
      <c r="D26" s="66" t="n">
        <v>16</v>
      </c>
      <c r="E26" s="67" t="n">
        <v>914.698518244619</v>
      </c>
      <c r="F26" s="68" t="n">
        <v>2</v>
      </c>
      <c r="G26" s="69" t="n">
        <f aca="false">F26*E26</f>
        <v>1829.39703648924</v>
      </c>
      <c r="H26" s="70" t="n">
        <f aca="false">F26/D26</f>
        <v>0.125</v>
      </c>
      <c r="I26" s="66" t="n">
        <v>1</v>
      </c>
      <c r="J26" s="71" t="n">
        <f aca="false">I26*E26</f>
        <v>914.698518244619</v>
      </c>
      <c r="K26" s="70" t="n">
        <f aca="false">I26/D26</f>
        <v>0.0625</v>
      </c>
      <c r="L26" s="72" t="n">
        <f aca="false">F26+I26</f>
        <v>3</v>
      </c>
      <c r="M26" s="73" t="n">
        <f aca="false">G26+J26</f>
        <v>2744.09555473386</v>
      </c>
      <c r="N26" s="74" t="n">
        <f aca="false">H26+K26</f>
        <v>0.1875</v>
      </c>
      <c r="O26" s="76" t="n">
        <f aca="false">I26*E26</f>
        <v>914.698518244619</v>
      </c>
    </row>
    <row r="27" customFormat="false" ht="13.8" hidden="false" customHeight="false" outlineLevel="0" collapsed="false">
      <c r="A27" s="63" t="s">
        <v>43</v>
      </c>
      <c r="B27" s="64" t="s">
        <v>44</v>
      </c>
      <c r="C27" s="65" t="s">
        <v>42</v>
      </c>
      <c r="D27" s="66" t="n">
        <v>32</v>
      </c>
      <c r="E27" s="67" t="n">
        <v>614.346392938907</v>
      </c>
      <c r="F27" s="68" t="n">
        <v>4</v>
      </c>
      <c r="G27" s="69" t="n">
        <f aca="false">F27*E27</f>
        <v>2457.38557175563</v>
      </c>
      <c r="H27" s="70" t="n">
        <f aca="false">F27/D27</f>
        <v>0.125</v>
      </c>
      <c r="I27" s="66" t="n">
        <v>2</v>
      </c>
      <c r="J27" s="71" t="n">
        <f aca="false">I27*E27</f>
        <v>1228.69278587781</v>
      </c>
      <c r="K27" s="70" t="n">
        <f aca="false">I27/D27</f>
        <v>0.0625</v>
      </c>
      <c r="L27" s="72" t="n">
        <f aca="false">F27+I27</f>
        <v>6</v>
      </c>
      <c r="M27" s="73" t="n">
        <f aca="false">G27+J27</f>
        <v>3686.07835763344</v>
      </c>
      <c r="N27" s="74" t="n">
        <f aca="false">H27+K27</f>
        <v>0.1875</v>
      </c>
      <c r="O27" s="76" t="n">
        <f aca="false">I27*E27</f>
        <v>1228.69278587781</v>
      </c>
    </row>
    <row r="28" customFormat="false" ht="32.3" hidden="false" customHeight="false" outlineLevel="0" collapsed="false">
      <c r="A28" s="63" t="s">
        <v>45</v>
      </c>
      <c r="B28" s="64" t="s">
        <v>46</v>
      </c>
      <c r="C28" s="65" t="s">
        <v>42</v>
      </c>
      <c r="D28" s="66" t="n">
        <v>16</v>
      </c>
      <c r="E28" s="67" t="n">
        <v>1649.51425269336</v>
      </c>
      <c r="F28" s="68" t="n">
        <v>2</v>
      </c>
      <c r="G28" s="69" t="n">
        <f aca="false">F28*E28</f>
        <v>3299.02850538672</v>
      </c>
      <c r="H28" s="70" t="n">
        <f aca="false">F28/D28</f>
        <v>0.125</v>
      </c>
      <c r="I28" s="66" t="n">
        <v>1</v>
      </c>
      <c r="J28" s="71" t="n">
        <f aca="false">I28*E28</f>
        <v>1649.51425269336</v>
      </c>
      <c r="K28" s="70" t="n">
        <f aca="false">I28/D28</f>
        <v>0.0625</v>
      </c>
      <c r="L28" s="72" t="n">
        <f aca="false">F28+I28</f>
        <v>3</v>
      </c>
      <c r="M28" s="73" t="n">
        <f aca="false">G28+J28</f>
        <v>4948.54275808008</v>
      </c>
      <c r="N28" s="74" t="n">
        <f aca="false">H28+K28</f>
        <v>0.1875</v>
      </c>
      <c r="O28" s="76" t="n">
        <f aca="false">I28*E28</f>
        <v>1649.51425269336</v>
      </c>
    </row>
    <row r="29" customFormat="false" ht="13.8" hidden="false" customHeight="false" outlineLevel="0" collapsed="false">
      <c r="A29" s="63" t="s">
        <v>47</v>
      </c>
      <c r="B29" s="64" t="s">
        <v>48</v>
      </c>
      <c r="C29" s="65" t="s">
        <v>42</v>
      </c>
      <c r="D29" s="66" t="n">
        <v>16</v>
      </c>
      <c r="E29" s="67" t="n">
        <v>687.484475389499</v>
      </c>
      <c r="F29" s="68" t="n">
        <v>2</v>
      </c>
      <c r="G29" s="69" t="n">
        <f aca="false">F29*E29</f>
        <v>1374.968950779</v>
      </c>
      <c r="H29" s="70" t="n">
        <f aca="false">F29/D29</f>
        <v>0.125</v>
      </c>
      <c r="I29" s="66" t="n">
        <v>1</v>
      </c>
      <c r="J29" s="71" t="n">
        <f aca="false">I29*E29</f>
        <v>687.484475389499</v>
      </c>
      <c r="K29" s="70" t="n">
        <f aca="false">I29/D29</f>
        <v>0.0625</v>
      </c>
      <c r="L29" s="72" t="n">
        <f aca="false">F29+I29</f>
        <v>3</v>
      </c>
      <c r="M29" s="73" t="n">
        <f aca="false">G29+J29</f>
        <v>2062.4534261685</v>
      </c>
      <c r="N29" s="74" t="n">
        <f aca="false">H29+K29</f>
        <v>0.1875</v>
      </c>
      <c r="O29" s="76" t="n">
        <f aca="false">I29*E29</f>
        <v>687.484475389499</v>
      </c>
    </row>
    <row r="30" customFormat="false" ht="32.3" hidden="false" customHeight="false" outlineLevel="0" collapsed="false">
      <c r="A30" s="63" t="s">
        <v>49</v>
      </c>
      <c r="B30" s="64" t="s">
        <v>50</v>
      </c>
      <c r="C30" s="65" t="s">
        <v>42</v>
      </c>
      <c r="D30" s="66" t="n">
        <v>16</v>
      </c>
      <c r="E30" s="67" t="n">
        <v>859.207473120344</v>
      </c>
      <c r="F30" s="68" t="n">
        <v>2</v>
      </c>
      <c r="G30" s="69" t="n">
        <f aca="false">F30*E30</f>
        <v>1718.41494624069</v>
      </c>
      <c r="H30" s="70" t="n">
        <f aca="false">F30/D30</f>
        <v>0.125</v>
      </c>
      <c r="I30" s="66" t="n">
        <v>1</v>
      </c>
      <c r="J30" s="71" t="n">
        <f aca="false">I30*E30</f>
        <v>859.207473120344</v>
      </c>
      <c r="K30" s="70" t="n">
        <f aca="false">I30/D30</f>
        <v>0.0625</v>
      </c>
      <c r="L30" s="72" t="n">
        <f aca="false">F30+I30</f>
        <v>3</v>
      </c>
      <c r="M30" s="73" t="n">
        <f aca="false">G30+J30</f>
        <v>2577.62241936103</v>
      </c>
      <c r="N30" s="74" t="n">
        <f aca="false">H30+K30</f>
        <v>0.1875</v>
      </c>
      <c r="O30" s="76" t="n">
        <f aca="false">I30*E30</f>
        <v>859.207473120344</v>
      </c>
    </row>
    <row r="31" customFormat="false" ht="32.3" hidden="false" customHeight="false" outlineLevel="0" collapsed="false">
      <c r="A31" s="63" t="s">
        <v>51</v>
      </c>
      <c r="B31" s="64" t="s">
        <v>52</v>
      </c>
      <c r="C31" s="65" t="s">
        <v>37</v>
      </c>
      <c r="D31" s="66" t="n">
        <v>215</v>
      </c>
      <c r="E31" s="67" t="n">
        <v>570.045054440584</v>
      </c>
      <c r="F31" s="68" t="n">
        <v>215</v>
      </c>
      <c r="G31" s="69" t="n">
        <f aca="false">F31*E31</f>
        <v>122559.686704726</v>
      </c>
      <c r="H31" s="70" t="n">
        <f aca="false">F31/D31</f>
        <v>1</v>
      </c>
      <c r="I31" s="66"/>
      <c r="J31" s="71" t="n">
        <f aca="false">I31*E31</f>
        <v>0</v>
      </c>
      <c r="K31" s="70" t="n">
        <f aca="false">I31/D31</f>
        <v>0</v>
      </c>
      <c r="L31" s="72" t="n">
        <f aca="false">F31+I31</f>
        <v>215</v>
      </c>
      <c r="M31" s="73" t="n">
        <f aca="false">G31+J31</f>
        <v>122559.686704726</v>
      </c>
      <c r="N31" s="74" t="n">
        <f aca="false">H31+K31</f>
        <v>1</v>
      </c>
    </row>
    <row r="32" customFormat="false" ht="32.3" hidden="false" customHeight="false" outlineLevel="0" collapsed="false">
      <c r="A32" s="63" t="s">
        <v>53</v>
      </c>
      <c r="B32" s="64" t="s">
        <v>54</v>
      </c>
      <c r="C32" s="65" t="s">
        <v>37</v>
      </c>
      <c r="D32" s="66" t="n">
        <v>70</v>
      </c>
      <c r="E32" s="67" t="n">
        <v>288.299941292371</v>
      </c>
      <c r="F32" s="68" t="n">
        <v>70</v>
      </c>
      <c r="G32" s="69" t="n">
        <f aca="false">F32*E32</f>
        <v>20180.995890466</v>
      </c>
      <c r="H32" s="70" t="n">
        <f aca="false">F32/D32</f>
        <v>1</v>
      </c>
      <c r="I32" s="66"/>
      <c r="J32" s="71" t="n">
        <f aca="false">I32*E32</f>
        <v>0</v>
      </c>
      <c r="K32" s="70" t="n">
        <f aca="false">I32/D32</f>
        <v>0</v>
      </c>
      <c r="L32" s="72" t="n">
        <f aca="false">F32+I32</f>
        <v>70</v>
      </c>
      <c r="M32" s="73" t="n">
        <f aca="false">G32+J32</f>
        <v>20180.995890466</v>
      </c>
      <c r="N32" s="74" t="n">
        <f aca="false">H32+K32</f>
        <v>1</v>
      </c>
    </row>
    <row r="33" customFormat="false" ht="43.4" hidden="false" customHeight="false" outlineLevel="0" collapsed="false">
      <c r="A33" s="63" t="s">
        <v>55</v>
      </c>
      <c r="B33" s="64" t="s">
        <v>56</v>
      </c>
      <c r="C33" s="65" t="s">
        <v>37</v>
      </c>
      <c r="D33" s="66" t="n">
        <v>105</v>
      </c>
      <c r="E33" s="67" t="n">
        <v>288.302269231336</v>
      </c>
      <c r="F33" s="68" t="n">
        <v>105</v>
      </c>
      <c r="G33" s="69" t="n">
        <f aca="false">F33*E33</f>
        <v>30271.7382692903</v>
      </c>
      <c r="H33" s="70" t="n">
        <f aca="false">F33/D33</f>
        <v>1</v>
      </c>
      <c r="I33" s="66"/>
      <c r="J33" s="71" t="n">
        <f aca="false">I33*E33</f>
        <v>0</v>
      </c>
      <c r="K33" s="70" t="n">
        <f aca="false">I33/D33</f>
        <v>0</v>
      </c>
      <c r="L33" s="72" t="n">
        <f aca="false">F33+I33</f>
        <v>105</v>
      </c>
      <c r="M33" s="73" t="n">
        <f aca="false">G33+J33</f>
        <v>30271.7382692903</v>
      </c>
      <c r="N33" s="74" t="n">
        <f aca="false">H33+K33</f>
        <v>1</v>
      </c>
    </row>
    <row r="34" customFormat="false" ht="32.3" hidden="false" customHeight="false" outlineLevel="0" collapsed="false">
      <c r="A34" s="63" t="s">
        <v>57</v>
      </c>
      <c r="B34" s="64" t="s">
        <v>58</v>
      </c>
      <c r="C34" s="65" t="s">
        <v>59</v>
      </c>
      <c r="D34" s="66" t="n">
        <v>125</v>
      </c>
      <c r="E34" s="67" t="n">
        <v>49.1912102946505</v>
      </c>
      <c r="F34" s="68" t="n">
        <v>125</v>
      </c>
      <c r="G34" s="69" t="n">
        <f aca="false">F34*E34</f>
        <v>6148.90128683131</v>
      </c>
      <c r="H34" s="70" t="n">
        <f aca="false">F34/D34</f>
        <v>1</v>
      </c>
      <c r="I34" s="66"/>
      <c r="J34" s="71" t="n">
        <f aca="false">I34*E34</f>
        <v>0</v>
      </c>
      <c r="K34" s="70" t="n">
        <f aca="false">I34/D34</f>
        <v>0</v>
      </c>
      <c r="L34" s="72" t="n">
        <f aca="false">F34+I34</f>
        <v>125</v>
      </c>
      <c r="M34" s="73" t="n">
        <f aca="false">G34+J34</f>
        <v>6148.90128683131</v>
      </c>
      <c r="N34" s="74" t="n">
        <f aca="false">H34+K34</f>
        <v>1</v>
      </c>
    </row>
    <row r="35" customFormat="false" ht="22.35" hidden="false" customHeight="false" outlineLevel="0" collapsed="false">
      <c r="A35" s="63" t="s">
        <v>60</v>
      </c>
      <c r="B35" s="64" t="s">
        <v>61</v>
      </c>
      <c r="C35" s="65" t="s">
        <v>59</v>
      </c>
      <c r="D35" s="66" t="n">
        <v>125</v>
      </c>
      <c r="E35" s="67" t="n">
        <v>357.11063719928</v>
      </c>
      <c r="F35" s="68" t="n">
        <v>125</v>
      </c>
      <c r="G35" s="69" t="n">
        <f aca="false">F35*E35</f>
        <v>44638.82964991</v>
      </c>
      <c r="H35" s="70" t="n">
        <f aca="false">F35/D35</f>
        <v>1</v>
      </c>
      <c r="I35" s="66"/>
      <c r="J35" s="71" t="n">
        <f aca="false">I35*E35</f>
        <v>0</v>
      </c>
      <c r="K35" s="70" t="n">
        <f aca="false">I35/D35</f>
        <v>0</v>
      </c>
      <c r="L35" s="72" t="n">
        <f aca="false">F35+I35</f>
        <v>125</v>
      </c>
      <c r="M35" s="73" t="n">
        <f aca="false">G35+J35</f>
        <v>44638.82964991</v>
      </c>
      <c r="N35" s="74" t="n">
        <f aca="false">H35+K35</f>
        <v>1</v>
      </c>
    </row>
    <row r="36" customFormat="false" ht="32.3" hidden="false" customHeight="false" outlineLevel="0" collapsed="false">
      <c r="A36" s="63" t="s">
        <v>62</v>
      </c>
      <c r="B36" s="64" t="s">
        <v>63</v>
      </c>
      <c r="C36" s="65" t="s">
        <v>59</v>
      </c>
      <c r="D36" s="66" t="n">
        <v>125</v>
      </c>
      <c r="E36" s="67" t="n">
        <v>456.663027114082</v>
      </c>
      <c r="F36" s="68" t="n">
        <v>125</v>
      </c>
      <c r="G36" s="69" t="n">
        <f aca="false">F36*E36</f>
        <v>57082.8783892603</v>
      </c>
      <c r="H36" s="70" t="n">
        <f aca="false">F36/D36</f>
        <v>1</v>
      </c>
      <c r="I36" s="66"/>
      <c r="J36" s="71" t="n">
        <f aca="false">I36*E36</f>
        <v>0</v>
      </c>
      <c r="K36" s="70" t="n">
        <f aca="false">I36/D36</f>
        <v>0</v>
      </c>
      <c r="L36" s="72" t="n">
        <f aca="false">F36+I36</f>
        <v>125</v>
      </c>
      <c r="M36" s="73" t="n">
        <f aca="false">G36+J36</f>
        <v>57082.8783892603</v>
      </c>
      <c r="N36" s="74" t="n">
        <f aca="false">H36+K36</f>
        <v>1</v>
      </c>
    </row>
    <row r="37" customFormat="false" ht="22.35" hidden="false" customHeight="false" outlineLevel="0" collapsed="false">
      <c r="A37" s="63" t="s">
        <v>64</v>
      </c>
      <c r="B37" s="64" t="s">
        <v>65</v>
      </c>
      <c r="C37" s="65" t="s">
        <v>66</v>
      </c>
      <c r="D37" s="66" t="n">
        <v>2</v>
      </c>
      <c r="E37" s="67" t="n">
        <v>2606.88665210531</v>
      </c>
      <c r="F37" s="68" t="n">
        <v>2</v>
      </c>
      <c r="G37" s="69" t="n">
        <f aca="false">F37*E37</f>
        <v>5213.77330421062</v>
      </c>
      <c r="H37" s="70" t="n">
        <f aca="false">F37/D37</f>
        <v>1</v>
      </c>
      <c r="I37" s="66"/>
      <c r="J37" s="71" t="n">
        <f aca="false">I37*E37</f>
        <v>0</v>
      </c>
      <c r="K37" s="70" t="n">
        <f aca="false">I37/D37</f>
        <v>0</v>
      </c>
      <c r="L37" s="72" t="n">
        <f aca="false">F37+I37</f>
        <v>2</v>
      </c>
      <c r="M37" s="73" t="n">
        <f aca="false">G37+J37</f>
        <v>5213.77330421062</v>
      </c>
      <c r="N37" s="74" t="n">
        <f aca="false">H37+K37</f>
        <v>1</v>
      </c>
    </row>
    <row r="38" customFormat="false" ht="13.8" hidden="false" customHeight="false" outlineLevel="0" collapsed="false">
      <c r="A38" s="63" t="s">
        <v>67</v>
      </c>
      <c r="B38" s="64" t="s">
        <v>68</v>
      </c>
      <c r="C38" s="65" t="s">
        <v>66</v>
      </c>
      <c r="D38" s="66" t="n">
        <v>1</v>
      </c>
      <c r="E38" s="67" t="n">
        <v>6083.12051148531</v>
      </c>
      <c r="F38" s="68" t="n">
        <v>1</v>
      </c>
      <c r="G38" s="69" t="n">
        <f aca="false">F38*E38</f>
        <v>6083.12051148531</v>
      </c>
      <c r="H38" s="70" t="n">
        <f aca="false">F38/D38</f>
        <v>1</v>
      </c>
      <c r="I38" s="66"/>
      <c r="J38" s="71" t="n">
        <f aca="false">I38*E38</f>
        <v>0</v>
      </c>
      <c r="K38" s="70" t="n">
        <f aca="false">I38/D38</f>
        <v>0</v>
      </c>
      <c r="L38" s="72" t="n">
        <f aca="false">F38+I38</f>
        <v>1</v>
      </c>
      <c r="M38" s="73" t="n">
        <f aca="false">G38+J38</f>
        <v>6083.12051148531</v>
      </c>
      <c r="N38" s="74" t="n">
        <f aca="false">H38+K38</f>
        <v>1</v>
      </c>
    </row>
    <row r="39" customFormat="false" ht="13.8" hidden="false" customHeight="false" outlineLevel="0" collapsed="false">
      <c r="A39" s="63" t="s">
        <v>69</v>
      </c>
      <c r="B39" s="64" t="s">
        <v>70</v>
      </c>
      <c r="C39" s="65" t="s">
        <v>59</v>
      </c>
      <c r="D39" s="66" t="n">
        <v>30</v>
      </c>
      <c r="E39" s="67" t="n">
        <v>172.682972562026</v>
      </c>
      <c r="F39" s="68" t="n">
        <v>0</v>
      </c>
      <c r="G39" s="69" t="n">
        <f aca="false">F39*E39</f>
        <v>0</v>
      </c>
      <c r="H39" s="70" t="n">
        <f aca="false">F39/D39</f>
        <v>0</v>
      </c>
      <c r="I39" s="66"/>
      <c r="J39" s="71" t="n">
        <f aca="false">I39*E39</f>
        <v>0</v>
      </c>
      <c r="K39" s="70" t="n">
        <f aca="false">I39/D39</f>
        <v>0</v>
      </c>
      <c r="L39" s="72" t="n">
        <f aca="false">F39+I39</f>
        <v>0</v>
      </c>
      <c r="M39" s="73" t="n">
        <f aca="false">G39+J39</f>
        <v>0</v>
      </c>
      <c r="N39" s="74" t="n">
        <f aca="false">H39+K39</f>
        <v>0</v>
      </c>
    </row>
    <row r="40" customFormat="false" ht="22.35" hidden="false" customHeight="false" outlineLevel="0" collapsed="false">
      <c r="A40" s="63" t="s">
        <v>71</v>
      </c>
      <c r="B40" s="64" t="s">
        <v>72</v>
      </c>
      <c r="C40" s="65" t="s">
        <v>59</v>
      </c>
      <c r="D40" s="66" t="n">
        <v>400</v>
      </c>
      <c r="E40" s="67" t="n">
        <v>19.3194934775148</v>
      </c>
      <c r="F40" s="68" t="n">
        <v>400</v>
      </c>
      <c r="G40" s="69" t="n">
        <f aca="false">F40*E40</f>
        <v>7727.79739100592</v>
      </c>
      <c r="H40" s="70" t="n">
        <f aca="false">F40/D40</f>
        <v>1</v>
      </c>
      <c r="I40" s="66"/>
      <c r="J40" s="71" t="n">
        <f aca="false">I40*E40</f>
        <v>0</v>
      </c>
      <c r="K40" s="70" t="n">
        <f aca="false">I40/D40</f>
        <v>0</v>
      </c>
      <c r="L40" s="72" t="n">
        <f aca="false">F40+I40</f>
        <v>400</v>
      </c>
      <c r="M40" s="73" t="n">
        <f aca="false">G40+J40</f>
        <v>7727.79739100592</v>
      </c>
      <c r="N40" s="74" t="n">
        <f aca="false">H40+K40</f>
        <v>1</v>
      </c>
    </row>
    <row r="41" customFormat="false" ht="13.8" hidden="false" customHeight="false" outlineLevel="0" collapsed="false">
      <c r="A41" s="63" t="s">
        <v>73</v>
      </c>
      <c r="B41" s="64" t="s">
        <v>74</v>
      </c>
      <c r="C41" s="65" t="s">
        <v>37</v>
      </c>
      <c r="D41" s="66" t="n">
        <v>38</v>
      </c>
      <c r="E41" s="67" t="n">
        <v>223.936628783041</v>
      </c>
      <c r="F41" s="68" t="n">
        <v>19</v>
      </c>
      <c r="G41" s="69" t="n">
        <f aca="false">F41*E41</f>
        <v>4254.79594687778</v>
      </c>
      <c r="H41" s="70" t="n">
        <f aca="false">F41/D41</f>
        <v>0.5</v>
      </c>
      <c r="I41" s="66"/>
      <c r="J41" s="71" t="n">
        <f aca="false">I41*E41</f>
        <v>0</v>
      </c>
      <c r="K41" s="70" t="n">
        <f aca="false">I41/D41</f>
        <v>0</v>
      </c>
      <c r="L41" s="72" t="n">
        <f aca="false">F41+I41</f>
        <v>19</v>
      </c>
      <c r="M41" s="73" t="n">
        <f aca="false">G41+J41</f>
        <v>4254.79594687778</v>
      </c>
      <c r="N41" s="74" t="n">
        <f aca="false">H41+K41</f>
        <v>0.5</v>
      </c>
    </row>
    <row r="42" customFormat="false" ht="13.8" hidden="false" customHeight="false" outlineLevel="0" collapsed="false">
      <c r="A42" s="63" t="s">
        <v>75</v>
      </c>
      <c r="B42" s="64" t="s">
        <v>76</v>
      </c>
      <c r="C42" s="65" t="s">
        <v>77</v>
      </c>
      <c r="D42" s="66" t="n">
        <v>52.5</v>
      </c>
      <c r="E42" s="67" t="n">
        <v>62.2558677627525</v>
      </c>
      <c r="F42" s="68" t="n">
        <v>0</v>
      </c>
      <c r="G42" s="69" t="n">
        <f aca="false">F42*E42</f>
        <v>0</v>
      </c>
      <c r="H42" s="70" t="n">
        <f aca="false">F42/D42</f>
        <v>0</v>
      </c>
      <c r="I42" s="66"/>
      <c r="J42" s="71" t="n">
        <f aca="false">I42*E42</f>
        <v>0</v>
      </c>
      <c r="K42" s="70" t="n">
        <f aca="false">I42/D42</f>
        <v>0</v>
      </c>
      <c r="L42" s="72" t="n">
        <f aca="false">F42+I42</f>
        <v>0</v>
      </c>
      <c r="M42" s="73" t="n">
        <f aca="false">G42+J42</f>
        <v>0</v>
      </c>
      <c r="N42" s="74" t="n">
        <f aca="false">H42+K42</f>
        <v>0</v>
      </c>
    </row>
    <row r="43" customFormat="false" ht="13.8" hidden="false" customHeight="false" outlineLevel="0" collapsed="false">
      <c r="A43" s="63" t="s">
        <v>78</v>
      </c>
      <c r="B43" s="64" t="s">
        <v>79</v>
      </c>
      <c r="C43" s="65" t="s">
        <v>80</v>
      </c>
      <c r="D43" s="66" t="n">
        <v>10</v>
      </c>
      <c r="E43" s="67" t="n">
        <v>1415.05539978417</v>
      </c>
      <c r="F43" s="68" t="n">
        <v>5</v>
      </c>
      <c r="G43" s="69" t="n">
        <f aca="false">F43*E43</f>
        <v>7075.27699892085</v>
      </c>
      <c r="H43" s="70" t="n">
        <f aca="false">F43/D43</f>
        <v>0.5</v>
      </c>
      <c r="I43" s="66"/>
      <c r="J43" s="71" t="n">
        <f aca="false">I43*E43</f>
        <v>0</v>
      </c>
      <c r="K43" s="70" t="n">
        <f aca="false">I43/D43</f>
        <v>0</v>
      </c>
      <c r="L43" s="72" t="n">
        <f aca="false">F43+I43</f>
        <v>5</v>
      </c>
      <c r="M43" s="73" t="n">
        <f aca="false">G43+J43</f>
        <v>7075.27699892085</v>
      </c>
      <c r="N43" s="74" t="n">
        <f aca="false">H43+K43</f>
        <v>0.5</v>
      </c>
    </row>
    <row r="44" customFormat="false" ht="13.8" hidden="false" customHeight="false" outlineLevel="0" collapsed="false">
      <c r="A44" s="54" t="n">
        <v>3</v>
      </c>
      <c r="B44" s="55" t="s">
        <v>81</v>
      </c>
      <c r="C44" s="56"/>
      <c r="D44" s="57"/>
      <c r="E44" s="75"/>
      <c r="F44" s="58"/>
      <c r="G44" s="59"/>
      <c r="H44" s="60"/>
      <c r="I44" s="57"/>
      <c r="J44" s="62" t="n">
        <f aca="false">SUM(J46:J76)</f>
        <v>4142.4463502828</v>
      </c>
      <c r="K44" s="60"/>
      <c r="L44" s="59"/>
      <c r="M44" s="62" t="n">
        <f aca="false">SUM(M46:M76)</f>
        <v>4142.4463502828</v>
      </c>
      <c r="N44" s="60"/>
      <c r="O44" s="62" t="n">
        <f aca="false">SUM(O46:O76)</f>
        <v>4142.4463502828</v>
      </c>
      <c r="P44" s="76" t="n">
        <f aca="false">J44-O44</f>
        <v>0</v>
      </c>
    </row>
    <row r="45" s="90" customFormat="true" ht="24.4" hidden="false" customHeight="false" outlineLevel="0" collapsed="false">
      <c r="A45" s="81" t="s">
        <v>82</v>
      </c>
      <c r="B45" s="82" t="s">
        <v>83</v>
      </c>
      <c r="C45" s="83"/>
      <c r="D45" s="84"/>
      <c r="E45" s="85"/>
      <c r="F45" s="86"/>
      <c r="G45" s="87"/>
      <c r="H45" s="88"/>
      <c r="I45" s="84"/>
      <c r="J45" s="89"/>
      <c r="K45" s="88"/>
      <c r="L45" s="87"/>
      <c r="M45" s="89"/>
      <c r="N45" s="88"/>
      <c r="XFC45" s="1"/>
      <c r="XFD45" s="1"/>
    </row>
    <row r="46" customFormat="false" ht="42.05" hidden="false" customHeight="false" outlineLevel="0" collapsed="false">
      <c r="A46" s="63" t="s">
        <v>84</v>
      </c>
      <c r="B46" s="64" t="s">
        <v>85</v>
      </c>
      <c r="C46" s="65" t="s">
        <v>86</v>
      </c>
      <c r="D46" s="66" t="n">
        <v>42173.1765</v>
      </c>
      <c r="E46" s="67" t="n">
        <v>2.97809991955891</v>
      </c>
      <c r="F46" s="68" t="n">
        <v>0</v>
      </c>
      <c r="G46" s="69" t="n">
        <f aca="false">F46*E46</f>
        <v>0</v>
      </c>
      <c r="H46" s="70" t="n">
        <f aca="false">F46/D46</f>
        <v>0</v>
      </c>
      <c r="I46" s="66"/>
      <c r="J46" s="71" t="n">
        <f aca="false">I46*E46</f>
        <v>0</v>
      </c>
      <c r="K46" s="70" t="n">
        <f aca="false">I46/D46</f>
        <v>0</v>
      </c>
      <c r="L46" s="72" t="n">
        <f aca="false">F46+I46</f>
        <v>0</v>
      </c>
      <c r="M46" s="73" t="n">
        <f aca="false">G46+J46</f>
        <v>0</v>
      </c>
      <c r="N46" s="74" t="n">
        <f aca="false">H46+K46</f>
        <v>0</v>
      </c>
    </row>
    <row r="47" customFormat="false" ht="13.8" hidden="false" customHeight="false" outlineLevel="0" collapsed="false">
      <c r="A47" s="63" t="s">
        <v>87</v>
      </c>
      <c r="B47" s="64" t="s">
        <v>88</v>
      </c>
      <c r="C47" s="65" t="s">
        <v>77</v>
      </c>
      <c r="D47" s="66" t="n">
        <v>37.65796</v>
      </c>
      <c r="E47" s="67" t="n">
        <v>556.997172532657</v>
      </c>
      <c r="F47" s="77" t="n">
        <v>0</v>
      </c>
      <c r="G47" s="69" t="n">
        <f aca="false">F47*E47</f>
        <v>0</v>
      </c>
      <c r="H47" s="78" t="n">
        <f aca="false">F47/D47</f>
        <v>0</v>
      </c>
      <c r="I47" s="66"/>
      <c r="J47" s="71" t="n">
        <f aca="false">I47*E47</f>
        <v>0</v>
      </c>
      <c r="K47" s="78" t="n">
        <f aca="false">I47/D47</f>
        <v>0</v>
      </c>
      <c r="L47" s="79" t="n">
        <f aca="false">F47+I47</f>
        <v>0</v>
      </c>
      <c r="M47" s="73" t="n">
        <f aca="false">G47+J47</f>
        <v>0</v>
      </c>
      <c r="N47" s="80" t="n">
        <f aca="false">H47+K47</f>
        <v>0</v>
      </c>
    </row>
    <row r="48" customFormat="false" ht="32.3" hidden="false" customHeight="false" outlineLevel="0" collapsed="false">
      <c r="A48" s="63" t="s">
        <v>89</v>
      </c>
      <c r="B48" s="64" t="s">
        <v>90</v>
      </c>
      <c r="C48" s="65" t="s">
        <v>59</v>
      </c>
      <c r="D48" s="66" t="n">
        <v>199.08</v>
      </c>
      <c r="E48" s="67" t="n">
        <v>12.7170415819674</v>
      </c>
      <c r="F48" s="68" t="n">
        <v>0</v>
      </c>
      <c r="G48" s="69" t="n">
        <f aca="false">F48*E48</f>
        <v>0</v>
      </c>
      <c r="H48" s="70" t="n">
        <f aca="false">F48/D48</f>
        <v>0</v>
      </c>
      <c r="I48" s="66"/>
      <c r="J48" s="71" t="n">
        <f aca="false">I48*E48</f>
        <v>0</v>
      </c>
      <c r="K48" s="70" t="n">
        <f aca="false">I48/D48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22.35" hidden="false" customHeight="false" outlineLevel="0" collapsed="false">
      <c r="A49" s="63" t="s">
        <v>91</v>
      </c>
      <c r="B49" s="64" t="s">
        <v>92</v>
      </c>
      <c r="C49" s="65" t="s">
        <v>59</v>
      </c>
      <c r="D49" s="66" t="n">
        <v>313.656</v>
      </c>
      <c r="E49" s="67" t="n">
        <v>27.9219989352433</v>
      </c>
      <c r="F49" s="68" t="n">
        <v>0</v>
      </c>
      <c r="G49" s="69" t="n">
        <f aca="false">F49*E49</f>
        <v>0</v>
      </c>
      <c r="H49" s="70" t="n">
        <f aca="false">F49/D49</f>
        <v>0</v>
      </c>
      <c r="I49" s="66" t="n">
        <v>125.46</v>
      </c>
      <c r="J49" s="71" t="n">
        <f aca="false">I49*E49</f>
        <v>3503.09398641562</v>
      </c>
      <c r="K49" s="70" t="n">
        <f aca="false">I49/D49</f>
        <v>0.39999234830515</v>
      </c>
      <c r="L49" s="72" t="n">
        <f aca="false">F49+I49</f>
        <v>125.46</v>
      </c>
      <c r="M49" s="73" t="n">
        <f aca="false">G49+J49</f>
        <v>3503.09398641562</v>
      </c>
      <c r="N49" s="74" t="n">
        <f aca="false">H49+K49</f>
        <v>0.39999234830515</v>
      </c>
      <c r="O49" s="76" t="n">
        <f aca="false">I49*E49</f>
        <v>3503.09398641562</v>
      </c>
    </row>
    <row r="50" customFormat="false" ht="22.35" hidden="false" customHeight="false" outlineLevel="0" collapsed="false">
      <c r="A50" s="63" t="s">
        <v>93</v>
      </c>
      <c r="B50" s="64" t="s">
        <v>94</v>
      </c>
      <c r="C50" s="65" t="s">
        <v>37</v>
      </c>
      <c r="D50" s="66" t="n">
        <v>72.6852</v>
      </c>
      <c r="E50" s="67" t="n">
        <v>21.993545368668</v>
      </c>
      <c r="F50" s="68" t="n">
        <v>0</v>
      </c>
      <c r="G50" s="69" t="n">
        <f aca="false">F50*E50</f>
        <v>0</v>
      </c>
      <c r="H50" s="70" t="n">
        <f aca="false">F50/D50</f>
        <v>0</v>
      </c>
      <c r="I50" s="66" t="n">
        <v>29.07</v>
      </c>
      <c r="J50" s="71" t="n">
        <f aca="false">I50*E50</f>
        <v>639.352363867179</v>
      </c>
      <c r="K50" s="70" t="n">
        <f aca="false">I50/D50</f>
        <v>0.399943867527365</v>
      </c>
      <c r="L50" s="72" t="n">
        <f aca="false">F50+I50</f>
        <v>29.07</v>
      </c>
      <c r="M50" s="73" t="n">
        <f aca="false">G50+J50</f>
        <v>639.352363867179</v>
      </c>
      <c r="N50" s="74" t="n">
        <f aca="false">H50+K50</f>
        <v>0.399943867527365</v>
      </c>
      <c r="O50" s="76" t="n">
        <f aca="false">I50*E50</f>
        <v>639.352363867179</v>
      </c>
    </row>
    <row r="51" customFormat="false" ht="22.35" hidden="false" customHeight="false" outlineLevel="0" collapsed="false">
      <c r="A51" s="63" t="s">
        <v>95</v>
      </c>
      <c r="B51" s="64" t="s">
        <v>96</v>
      </c>
      <c r="C51" s="65" t="s">
        <v>37</v>
      </c>
      <c r="D51" s="66" t="n">
        <v>72.6852</v>
      </c>
      <c r="E51" s="67" t="n">
        <v>339.861089451499</v>
      </c>
      <c r="F51" s="68" t="n">
        <v>0</v>
      </c>
      <c r="G51" s="69" t="n">
        <f aca="false">F51*E51</f>
        <v>0</v>
      </c>
      <c r="H51" s="70" t="n">
        <f aca="false">F51/D51</f>
        <v>0</v>
      </c>
      <c r="I51" s="66"/>
      <c r="J51" s="71" t="n">
        <f aca="false">I51*E51</f>
        <v>0</v>
      </c>
      <c r="K51" s="70" t="n">
        <f aca="false">I51/D51</f>
        <v>0</v>
      </c>
      <c r="L51" s="72" t="n">
        <f aca="false">F51+I51</f>
        <v>0</v>
      </c>
      <c r="M51" s="73" t="n">
        <f aca="false">G51+J51</f>
        <v>0</v>
      </c>
      <c r="N51" s="74" t="n">
        <f aca="false">H51+K51</f>
        <v>0</v>
      </c>
    </row>
    <row r="52" customFormat="false" ht="13.8" hidden="false" customHeight="false" outlineLevel="0" collapsed="false">
      <c r="A52" s="63" t="s">
        <v>97</v>
      </c>
      <c r="B52" s="64" t="s">
        <v>98</v>
      </c>
      <c r="C52" s="65" t="s">
        <v>99</v>
      </c>
      <c r="D52" s="66" t="n">
        <v>4</v>
      </c>
      <c r="E52" s="67" t="n">
        <v>4684.69217576933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/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13.8" hidden="false" customHeight="false" outlineLevel="0" collapsed="false">
      <c r="A53" s="63" t="s">
        <v>100</v>
      </c>
      <c r="B53" s="64" t="s">
        <v>101</v>
      </c>
      <c r="C53" s="65" t="s">
        <v>102</v>
      </c>
      <c r="D53" s="66" t="n">
        <v>120</v>
      </c>
      <c r="E53" s="67" t="n">
        <v>303.719537018213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/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s="90" customFormat="true" ht="24.4" hidden="false" customHeight="false" outlineLevel="0" collapsed="false">
      <c r="A54" s="81" t="s">
        <v>103</v>
      </c>
      <c r="B54" s="82" t="s">
        <v>104</v>
      </c>
      <c r="C54" s="83"/>
      <c r="D54" s="84"/>
      <c r="E54" s="85"/>
      <c r="F54" s="86"/>
      <c r="G54" s="87"/>
      <c r="H54" s="88"/>
      <c r="I54" s="84"/>
      <c r="J54" s="89"/>
      <c r="K54" s="88"/>
      <c r="L54" s="87"/>
      <c r="M54" s="89"/>
      <c r="N54" s="88"/>
      <c r="XFC54" s="1"/>
      <c r="XFD54" s="1"/>
    </row>
    <row r="55" customFormat="false" ht="13.8" hidden="false" customHeight="false" outlineLevel="0" collapsed="false">
      <c r="A55" s="63" t="s">
        <v>105</v>
      </c>
      <c r="B55" s="64" t="s">
        <v>106</v>
      </c>
      <c r="C55" s="65" t="s">
        <v>77</v>
      </c>
      <c r="D55" s="66" t="n">
        <v>40.3095</v>
      </c>
      <c r="E55" s="67" t="n">
        <v>320.321467745351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/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13.8" hidden="false" customHeight="false" outlineLevel="0" collapsed="false">
      <c r="A56" s="63" t="s">
        <v>107</v>
      </c>
      <c r="B56" s="64" t="s">
        <v>108</v>
      </c>
      <c r="C56" s="65" t="s">
        <v>77</v>
      </c>
      <c r="D56" s="66" t="n">
        <v>1084.275</v>
      </c>
      <c r="E56" s="67" t="n">
        <v>13.4546472432692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/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3" hidden="false" customHeight="false" outlineLevel="0" collapsed="false">
      <c r="A57" s="63" t="s">
        <v>109</v>
      </c>
      <c r="B57" s="64" t="s">
        <v>110</v>
      </c>
      <c r="C57" s="65" t="s">
        <v>86</v>
      </c>
      <c r="D57" s="66" t="n">
        <v>24198.29</v>
      </c>
      <c r="E57" s="67" t="n">
        <v>18.136813485264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/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13.8" hidden="false" customHeight="false" outlineLevel="0" collapsed="false">
      <c r="A58" s="63" t="s">
        <v>111</v>
      </c>
      <c r="B58" s="64" t="s">
        <v>112</v>
      </c>
      <c r="C58" s="65" t="s">
        <v>59</v>
      </c>
      <c r="D58" s="66" t="n">
        <v>81.84</v>
      </c>
      <c r="E58" s="67" t="n">
        <v>174.265089081767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/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22.35" hidden="false" customHeight="false" outlineLevel="0" collapsed="false">
      <c r="A59" s="63" t="s">
        <v>113</v>
      </c>
      <c r="B59" s="64" t="s">
        <v>114</v>
      </c>
      <c r="C59" s="65" t="s">
        <v>99</v>
      </c>
      <c r="D59" s="66" t="n">
        <v>248</v>
      </c>
      <c r="E59" s="67" t="n">
        <v>32.0191985140153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/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63" t="s">
        <v>115</v>
      </c>
      <c r="B60" s="64" t="s">
        <v>116</v>
      </c>
      <c r="C60" s="65" t="s">
        <v>86</v>
      </c>
      <c r="D60" s="66" t="n">
        <v>21.02544</v>
      </c>
      <c r="E60" s="67" t="n">
        <v>56.1214605959113</v>
      </c>
      <c r="F60" s="68" t="n">
        <v>0</v>
      </c>
      <c r="G60" s="69" t="n">
        <f aca="false">F60*E60</f>
        <v>0</v>
      </c>
      <c r="H60" s="70" t="n">
        <f aca="false">F60/D60</f>
        <v>0</v>
      </c>
      <c r="I60" s="66"/>
      <c r="J60" s="71" t="n">
        <f aca="false">I60*E60</f>
        <v>0</v>
      </c>
      <c r="K60" s="70" t="n">
        <f aca="false">I60/D60</f>
        <v>0</v>
      </c>
      <c r="L60" s="72" t="n">
        <f aca="false">F60+I60</f>
        <v>0</v>
      </c>
      <c r="M60" s="73" t="n">
        <f aca="false">G60+J60</f>
        <v>0</v>
      </c>
      <c r="N60" s="74" t="n">
        <f aca="false">H60+K60</f>
        <v>0</v>
      </c>
    </row>
    <row r="61" customFormat="false" ht="13.8" hidden="false" customHeight="false" outlineLevel="0" collapsed="false">
      <c r="A61" s="63" t="s">
        <v>117</v>
      </c>
      <c r="B61" s="64" t="s">
        <v>76</v>
      </c>
      <c r="C61" s="65" t="s">
        <v>77</v>
      </c>
      <c r="D61" s="66" t="n">
        <v>34.038</v>
      </c>
      <c r="E61" s="67" t="n">
        <v>62.2558677627525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/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63" t="s">
        <v>118</v>
      </c>
      <c r="B62" s="64" t="s">
        <v>101</v>
      </c>
      <c r="C62" s="65" t="s">
        <v>102</v>
      </c>
      <c r="D62" s="66" t="n">
        <v>120</v>
      </c>
      <c r="E62" s="67" t="n">
        <v>303.719537018213</v>
      </c>
      <c r="F62" s="68" t="n">
        <v>0</v>
      </c>
      <c r="G62" s="69" t="n">
        <f aca="false">F62*E62</f>
        <v>0</v>
      </c>
      <c r="H62" s="70" t="n">
        <f aca="false">F62/D62</f>
        <v>0</v>
      </c>
      <c r="I62" s="66"/>
      <c r="J62" s="71" t="n">
        <f aca="false">I62*E62</f>
        <v>0</v>
      </c>
      <c r="K62" s="70" t="n">
        <f aca="false">I62/D62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s="90" customFormat="true" ht="13.8" hidden="false" customHeight="false" outlineLevel="0" collapsed="false">
      <c r="A63" s="81" t="s">
        <v>119</v>
      </c>
      <c r="B63" s="82" t="s">
        <v>120</v>
      </c>
      <c r="C63" s="83"/>
      <c r="D63" s="84"/>
      <c r="E63" s="85"/>
      <c r="F63" s="86"/>
      <c r="G63" s="87"/>
      <c r="H63" s="88"/>
      <c r="I63" s="84"/>
      <c r="J63" s="89"/>
      <c r="K63" s="88"/>
      <c r="L63" s="87"/>
      <c r="M63" s="89"/>
      <c r="N63" s="88"/>
      <c r="XFC63" s="1"/>
      <c r="XFD63" s="1"/>
    </row>
    <row r="64" customFormat="false" ht="13.8" hidden="false" customHeight="false" outlineLevel="0" collapsed="false">
      <c r="A64" s="63" t="s">
        <v>121</v>
      </c>
      <c r="B64" s="64" t="s">
        <v>122</v>
      </c>
      <c r="C64" s="65" t="s">
        <v>37</v>
      </c>
      <c r="D64" s="66" t="n">
        <v>802.3</v>
      </c>
      <c r="E64" s="67" t="n">
        <v>204.872128620059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/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32.3" hidden="false" customHeight="false" outlineLevel="0" collapsed="false">
      <c r="A65" s="63" t="s">
        <v>123</v>
      </c>
      <c r="B65" s="64" t="s">
        <v>124</v>
      </c>
      <c r="C65" s="65" t="s">
        <v>37</v>
      </c>
      <c r="D65" s="66" t="n">
        <v>294.26</v>
      </c>
      <c r="E65" s="67" t="n">
        <v>105.949722188219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/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22.35" hidden="false" customHeight="false" outlineLevel="0" collapsed="false">
      <c r="A66" s="63" t="s">
        <v>125</v>
      </c>
      <c r="B66" s="64" t="s">
        <v>126</v>
      </c>
      <c r="C66" s="65" t="s">
        <v>86</v>
      </c>
      <c r="D66" s="66" t="n">
        <v>23360</v>
      </c>
      <c r="E66" s="67" t="n">
        <v>9.97473848023862</v>
      </c>
      <c r="F66" s="68" t="n">
        <v>0</v>
      </c>
      <c r="G66" s="69" t="n">
        <f aca="false">F66*E66</f>
        <v>0</v>
      </c>
      <c r="H66" s="70" t="n">
        <f aca="false">F66/D66</f>
        <v>0</v>
      </c>
      <c r="I66" s="66"/>
      <c r="J66" s="71" t="n">
        <f aca="false">I66*E66</f>
        <v>0</v>
      </c>
      <c r="K66" s="70" t="n">
        <f aca="false">I66/D66</f>
        <v>0</v>
      </c>
      <c r="L66" s="72" t="n">
        <f aca="false">F66+I66</f>
        <v>0</v>
      </c>
      <c r="M66" s="73" t="n">
        <f aca="false">G66+J66</f>
        <v>0</v>
      </c>
      <c r="N66" s="74" t="n">
        <f aca="false">H66+K66</f>
        <v>0</v>
      </c>
    </row>
    <row r="67" customFormat="false" ht="22.35" hidden="false" customHeight="false" outlineLevel="0" collapsed="false">
      <c r="A67" s="63" t="s">
        <v>127</v>
      </c>
      <c r="B67" s="64" t="s">
        <v>128</v>
      </c>
      <c r="C67" s="65" t="s">
        <v>77</v>
      </c>
      <c r="D67" s="66" t="n">
        <v>61.426</v>
      </c>
      <c r="E67" s="67" t="n">
        <v>585.045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/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22.35" hidden="false" customHeight="false" outlineLevel="0" collapsed="false">
      <c r="A68" s="63" t="s">
        <v>129</v>
      </c>
      <c r="B68" s="64" t="s">
        <v>130</v>
      </c>
      <c r="C68" s="65" t="s">
        <v>77</v>
      </c>
      <c r="D68" s="66" t="n">
        <v>176.506</v>
      </c>
      <c r="E68" s="67" t="n">
        <v>598.311372348401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/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32.3" hidden="false" customHeight="false" outlineLevel="0" collapsed="false">
      <c r="A69" s="63" t="s">
        <v>131</v>
      </c>
      <c r="B69" s="64" t="s">
        <v>132</v>
      </c>
      <c r="C69" s="65" t="s">
        <v>37</v>
      </c>
      <c r="D69" s="66" t="n">
        <v>802.3</v>
      </c>
      <c r="E69" s="67" t="n">
        <v>26.9842925202245</v>
      </c>
      <c r="F69" s="68" t="n">
        <v>0</v>
      </c>
      <c r="G69" s="69" t="n">
        <f aca="false">F69*E69</f>
        <v>0</v>
      </c>
      <c r="H69" s="70" t="n">
        <f aca="false">F69/D69</f>
        <v>0</v>
      </c>
      <c r="I69" s="66"/>
      <c r="J69" s="71" t="n">
        <f aca="false">I69*E69</f>
        <v>0</v>
      </c>
      <c r="K69" s="70" t="n">
        <f aca="false">I69/D69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13.8" hidden="false" customHeight="false" outlineLevel="0" collapsed="false">
      <c r="A70" s="63" t="s">
        <v>133</v>
      </c>
      <c r="B70" s="64" t="s">
        <v>134</v>
      </c>
      <c r="C70" s="65" t="s">
        <v>86</v>
      </c>
      <c r="D70" s="66" t="n">
        <v>79.0909090909091</v>
      </c>
      <c r="E70" s="67" t="n">
        <v>11.6621942381737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/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63" t="s">
        <v>135</v>
      </c>
      <c r="B71" s="64" t="s">
        <v>136</v>
      </c>
      <c r="C71" s="65" t="s">
        <v>99</v>
      </c>
      <c r="D71" s="66" t="n">
        <v>46</v>
      </c>
      <c r="E71" s="67" t="n">
        <v>18.2502032523876</v>
      </c>
      <c r="F71" s="68" t="n">
        <v>0</v>
      </c>
      <c r="G71" s="69" t="n">
        <f aca="false">F71*E71</f>
        <v>0</v>
      </c>
      <c r="H71" s="70" t="n">
        <f aca="false">F71/D71</f>
        <v>0</v>
      </c>
      <c r="I71" s="66"/>
      <c r="J71" s="71" t="n">
        <f aca="false">I71*E71</f>
        <v>0</v>
      </c>
      <c r="K71" s="70" t="n">
        <f aca="false">I71/D71</f>
        <v>0</v>
      </c>
      <c r="L71" s="72" t="n">
        <f aca="false">F71+I71</f>
        <v>0</v>
      </c>
      <c r="M71" s="73" t="n">
        <f aca="false">G71+J71</f>
        <v>0</v>
      </c>
      <c r="N71" s="74" t="n">
        <f aca="false">H71+K71</f>
        <v>0</v>
      </c>
    </row>
    <row r="72" customFormat="false" ht="22.35" hidden="false" customHeight="false" outlineLevel="0" collapsed="false">
      <c r="A72" s="63" t="s">
        <v>137</v>
      </c>
      <c r="B72" s="64" t="s">
        <v>138</v>
      </c>
      <c r="C72" s="65" t="s">
        <v>59</v>
      </c>
      <c r="D72" s="66" t="n">
        <v>45.2</v>
      </c>
      <c r="E72" s="67" t="n">
        <v>835.939699159666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/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22.35" hidden="false" customHeight="false" outlineLevel="0" collapsed="false">
      <c r="A73" s="63" t="s">
        <v>139</v>
      </c>
      <c r="B73" s="64" t="s">
        <v>140</v>
      </c>
      <c r="C73" s="65" t="s">
        <v>59</v>
      </c>
      <c r="D73" s="66" t="n">
        <v>90.4</v>
      </c>
      <c r="E73" s="67" t="n">
        <v>28.2827004782955</v>
      </c>
      <c r="F73" s="68" t="n">
        <v>0</v>
      </c>
      <c r="G73" s="69" t="n">
        <f aca="false">F73*E73</f>
        <v>0</v>
      </c>
      <c r="H73" s="70" t="n">
        <f aca="false">F73/D73</f>
        <v>0</v>
      </c>
      <c r="I73" s="66"/>
      <c r="J73" s="71" t="n">
        <f aca="false">I73*E73</f>
        <v>0</v>
      </c>
      <c r="K73" s="70" t="n">
        <f aca="false">I73/D73</f>
        <v>0</v>
      </c>
      <c r="L73" s="72" t="n">
        <f aca="false">F73+I73</f>
        <v>0</v>
      </c>
      <c r="M73" s="73" t="n">
        <f aca="false">G73+J73</f>
        <v>0</v>
      </c>
      <c r="N73" s="74" t="n">
        <f aca="false">H73+K73</f>
        <v>0</v>
      </c>
    </row>
    <row r="74" customFormat="false" ht="13.8" hidden="false" customHeight="false" outlineLevel="0" collapsed="false">
      <c r="A74" s="63" t="s">
        <v>141</v>
      </c>
      <c r="B74" s="64" t="s">
        <v>142</v>
      </c>
      <c r="C74" s="65" t="s">
        <v>99</v>
      </c>
      <c r="D74" s="66" t="n">
        <v>36</v>
      </c>
      <c r="E74" s="67" t="n">
        <v>58.5809641121383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/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13.8" hidden="false" customHeight="false" outlineLevel="0" collapsed="false">
      <c r="A75" s="63" t="s">
        <v>143</v>
      </c>
      <c r="B75" s="64" t="s">
        <v>144</v>
      </c>
      <c r="C75" s="65" t="s">
        <v>59</v>
      </c>
      <c r="D75" s="66" t="n">
        <v>142</v>
      </c>
      <c r="E75" s="67" t="n">
        <v>3811.37347938997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/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145</v>
      </c>
      <c r="B76" s="64" t="s">
        <v>146</v>
      </c>
      <c r="C76" s="65" t="s">
        <v>99</v>
      </c>
      <c r="D76" s="66" t="n">
        <v>2</v>
      </c>
      <c r="E76" s="67" t="n">
        <v>434600.65569339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/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4</v>
      </c>
      <c r="B77" s="55" t="s">
        <v>147</v>
      </c>
      <c r="C77" s="56"/>
      <c r="D77" s="57"/>
      <c r="E77" s="75"/>
      <c r="F77" s="58"/>
      <c r="G77" s="59"/>
      <c r="H77" s="60"/>
      <c r="I77" s="57"/>
      <c r="J77" s="62" t="n">
        <f aca="false">SUM(J78:J93)</f>
        <v>31651.9468529056</v>
      </c>
      <c r="K77" s="60"/>
      <c r="L77" s="59"/>
      <c r="M77" s="62" t="n">
        <f aca="false">SUM(M78:M93)</f>
        <v>31651.9468529056</v>
      </c>
      <c r="N77" s="60"/>
      <c r="O77" s="62" t="n">
        <f aca="false">SUM(O78:O93)</f>
        <v>31651.9468529056</v>
      </c>
      <c r="P77" s="76" t="n">
        <f aca="false">J77-O77</f>
        <v>0</v>
      </c>
    </row>
    <row r="78" customFormat="false" ht="22.35" hidden="false" customHeight="false" outlineLevel="0" collapsed="false">
      <c r="A78" s="63" t="s">
        <v>148</v>
      </c>
      <c r="B78" s="64" t="s">
        <v>149</v>
      </c>
      <c r="C78" s="65" t="s">
        <v>77</v>
      </c>
      <c r="D78" s="66" t="n">
        <v>595.5</v>
      </c>
      <c r="E78" s="67" t="n">
        <v>29.8942162272415</v>
      </c>
      <c r="F78" s="68" t="n">
        <v>0</v>
      </c>
      <c r="G78" s="69" t="n">
        <f aca="false">F78*E78</f>
        <v>0</v>
      </c>
      <c r="H78" s="70" t="n">
        <f aca="false">F78/D78</f>
        <v>0</v>
      </c>
      <c r="I78" s="66" t="n">
        <v>266.4</v>
      </c>
      <c r="J78" s="71" t="n">
        <f aca="false">I78*E78</f>
        <v>7963.81920293714</v>
      </c>
      <c r="K78" s="70" t="n">
        <f aca="false">I78/D78</f>
        <v>0.44735516372796</v>
      </c>
      <c r="L78" s="72" t="n">
        <f aca="false">F78+I78</f>
        <v>266.4</v>
      </c>
      <c r="M78" s="73" t="n">
        <f aca="false">G78+J78</f>
        <v>7963.81920293714</v>
      </c>
      <c r="N78" s="74" t="n">
        <f aca="false">H78+K78</f>
        <v>0.44735516372796</v>
      </c>
      <c r="O78" s="76" t="n">
        <f aca="false">I78*E78</f>
        <v>7963.81920293714</v>
      </c>
    </row>
    <row r="79" customFormat="false" ht="13.8" hidden="false" customHeight="false" outlineLevel="0" collapsed="false">
      <c r="A79" s="63" t="s">
        <v>150</v>
      </c>
      <c r="B79" s="64" t="s">
        <v>151</v>
      </c>
      <c r="C79" s="65" t="s">
        <v>37</v>
      </c>
      <c r="D79" s="66" t="n">
        <v>71.1</v>
      </c>
      <c r="E79" s="67" t="n">
        <v>3.77240109440604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 t="n">
        <v>71.1</v>
      </c>
      <c r="J79" s="71" t="n">
        <f aca="false">I79*E79</f>
        <v>268.217717812269</v>
      </c>
      <c r="K79" s="70" t="n">
        <f aca="false">I79/D79</f>
        <v>1</v>
      </c>
      <c r="L79" s="72" t="n">
        <f aca="false">F79+I79</f>
        <v>71.1</v>
      </c>
      <c r="M79" s="73" t="n">
        <f aca="false">G79+J79</f>
        <v>268.217717812269</v>
      </c>
      <c r="N79" s="74" t="n">
        <f aca="false">H79+K79</f>
        <v>1</v>
      </c>
      <c r="O79" s="76" t="n">
        <f aca="false">I79*E79</f>
        <v>268.217717812269</v>
      </c>
    </row>
    <row r="80" customFormat="false" ht="13.8" hidden="false" customHeight="false" outlineLevel="0" collapsed="false">
      <c r="A80" s="63" t="s">
        <v>152</v>
      </c>
      <c r="B80" s="64" t="s">
        <v>142</v>
      </c>
      <c r="C80" s="65" t="s">
        <v>99</v>
      </c>
      <c r="D80" s="66" t="n">
        <v>88.002</v>
      </c>
      <c r="E80" s="67" t="n">
        <v>58.5809641121383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/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  <c r="O80" s="76" t="n">
        <f aca="false">I80*E80</f>
        <v>0</v>
      </c>
    </row>
    <row r="81" customFormat="false" ht="22.35" hidden="false" customHeight="false" outlineLevel="0" collapsed="false">
      <c r="A81" s="63" t="s">
        <v>153</v>
      </c>
      <c r="B81" s="64" t="s">
        <v>154</v>
      </c>
      <c r="C81" s="65" t="s">
        <v>37</v>
      </c>
      <c r="D81" s="66" t="n">
        <v>88.002</v>
      </c>
      <c r="E81" s="67" t="n">
        <v>5.29486117823193</v>
      </c>
      <c r="F81" s="68" t="n">
        <v>0</v>
      </c>
      <c r="G81" s="69" t="n">
        <f aca="false">F81*E81</f>
        <v>0</v>
      </c>
      <c r="H81" s="70" t="n">
        <f aca="false">F81/D81</f>
        <v>0</v>
      </c>
      <c r="I81" s="66"/>
      <c r="J81" s="71" t="n">
        <f aca="false">I81*E81</f>
        <v>0</v>
      </c>
      <c r="K81" s="70" t="n">
        <f aca="false">I81/D81</f>
        <v>0</v>
      </c>
      <c r="L81" s="72" t="n">
        <f aca="false">F81+I81</f>
        <v>0</v>
      </c>
      <c r="M81" s="73" t="n">
        <f aca="false">G81+J81</f>
        <v>0</v>
      </c>
      <c r="N81" s="74" t="n">
        <f aca="false">H81+K81</f>
        <v>0</v>
      </c>
      <c r="O81" s="76" t="n">
        <f aca="false">I81*E81</f>
        <v>0</v>
      </c>
    </row>
    <row r="82" customFormat="false" ht="22.35" hidden="false" customHeight="false" outlineLevel="0" collapsed="false">
      <c r="A82" s="63" t="s">
        <v>155</v>
      </c>
      <c r="B82" s="64" t="s">
        <v>156</v>
      </c>
      <c r="C82" s="65" t="s">
        <v>77</v>
      </c>
      <c r="D82" s="66" t="n">
        <v>11.00025</v>
      </c>
      <c r="E82" s="67" t="n">
        <v>118.271899122829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/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  <c r="O82" s="76" t="n">
        <f aca="false">I82*E82</f>
        <v>0</v>
      </c>
    </row>
    <row r="83" customFormat="false" ht="22.35" hidden="false" customHeight="false" outlineLevel="0" collapsed="false">
      <c r="A83" s="63" t="s">
        <v>157</v>
      </c>
      <c r="B83" s="64" t="s">
        <v>158</v>
      </c>
      <c r="C83" s="65" t="s">
        <v>37</v>
      </c>
      <c r="D83" s="66" t="n">
        <v>473.526</v>
      </c>
      <c r="E83" s="67" t="n">
        <v>123.64663920678</v>
      </c>
      <c r="F83" s="68" t="n">
        <v>0</v>
      </c>
      <c r="G83" s="69" t="n">
        <f aca="false">F83*E83</f>
        <v>0</v>
      </c>
      <c r="H83" s="70" t="n">
        <f aca="false">F83/D83</f>
        <v>0</v>
      </c>
      <c r="I83" s="66" t="n">
        <v>189.41</v>
      </c>
      <c r="J83" s="71" t="n">
        <f aca="false">I83*E83</f>
        <v>23419.9099321562</v>
      </c>
      <c r="K83" s="70" t="n">
        <f aca="false">I83/D83</f>
        <v>0.399999155273417</v>
      </c>
      <c r="L83" s="72" t="n">
        <f aca="false">F83+I83</f>
        <v>189.41</v>
      </c>
      <c r="M83" s="73" t="n">
        <f aca="false">G83+J83</f>
        <v>23419.9099321562</v>
      </c>
      <c r="N83" s="74" t="n">
        <f aca="false">H83+K83</f>
        <v>0.399999155273417</v>
      </c>
      <c r="O83" s="76" t="n">
        <f aca="false">I83*E83</f>
        <v>23419.9099321562</v>
      </c>
    </row>
    <row r="84" customFormat="false" ht="22.35" hidden="false" customHeight="false" outlineLevel="0" collapsed="false">
      <c r="A84" s="63" t="s">
        <v>159</v>
      </c>
      <c r="B84" s="64" t="s">
        <v>160</v>
      </c>
      <c r="C84" s="65" t="s">
        <v>161</v>
      </c>
      <c r="D84" s="66" t="n">
        <v>473.526</v>
      </c>
      <c r="E84" s="67" t="n">
        <v>2.83011979933238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/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13.8" hidden="false" customHeight="false" outlineLevel="0" collapsed="false">
      <c r="A85" s="63" t="s">
        <v>162</v>
      </c>
      <c r="B85" s="64" t="s">
        <v>163</v>
      </c>
      <c r="C85" s="65" t="s">
        <v>37</v>
      </c>
      <c r="D85" s="66" t="n">
        <v>1025.973</v>
      </c>
      <c r="E85" s="67" t="n">
        <v>4.01239480220125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/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13.8" hidden="false" customHeight="false" outlineLevel="0" collapsed="false">
      <c r="A86" s="63" t="s">
        <v>164</v>
      </c>
      <c r="B86" s="64" t="s">
        <v>165</v>
      </c>
      <c r="C86" s="65" t="s">
        <v>37</v>
      </c>
      <c r="D86" s="66" t="n">
        <v>473.526</v>
      </c>
      <c r="E86" s="67" t="n">
        <v>9.40598639189878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/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13.8" hidden="false" customHeight="false" outlineLevel="0" collapsed="false">
      <c r="A87" s="63" t="s">
        <v>166</v>
      </c>
      <c r="B87" s="64" t="s">
        <v>167</v>
      </c>
      <c r="C87" s="65" t="s">
        <v>86</v>
      </c>
      <c r="D87" s="66" t="n">
        <v>47.3526</v>
      </c>
      <c r="E87" s="67" t="n">
        <v>4.36541354668262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/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168</v>
      </c>
      <c r="B88" s="64" t="s">
        <v>126</v>
      </c>
      <c r="C88" s="65" t="s">
        <v>86</v>
      </c>
      <c r="D88" s="66" t="n">
        <v>71.0289</v>
      </c>
      <c r="E88" s="67" t="n">
        <v>9.97473848023862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/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13.8" hidden="false" customHeight="false" outlineLevel="0" collapsed="false">
      <c r="A89" s="63" t="s">
        <v>169</v>
      </c>
      <c r="B89" s="64" t="s">
        <v>170</v>
      </c>
      <c r="C89" s="65" t="s">
        <v>33</v>
      </c>
      <c r="D89" s="66" t="n">
        <v>14.20578</v>
      </c>
      <c r="E89" s="67" t="n">
        <v>29.9542146541903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/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171</v>
      </c>
      <c r="B90" s="64" t="s">
        <v>96</v>
      </c>
      <c r="C90" s="65" t="s">
        <v>37</v>
      </c>
      <c r="D90" s="66" t="n">
        <v>47.3526</v>
      </c>
      <c r="E90" s="67" t="n">
        <v>339.861089451499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/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172</v>
      </c>
      <c r="B91" s="64" t="s">
        <v>92</v>
      </c>
      <c r="C91" s="65" t="s">
        <v>59</v>
      </c>
      <c r="D91" s="66" t="n">
        <v>23.6763</v>
      </c>
      <c r="E91" s="67" t="n">
        <v>27.9219989352433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/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173</v>
      </c>
      <c r="B92" s="64" t="s">
        <v>174</v>
      </c>
      <c r="C92" s="65" t="s">
        <v>86</v>
      </c>
      <c r="D92" s="66" t="n">
        <v>23.6763</v>
      </c>
      <c r="E92" s="67" t="n">
        <v>573.277469692451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/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customFormat="false" ht="13.8" hidden="false" customHeight="false" outlineLevel="0" collapsed="false">
      <c r="A93" s="63" t="s">
        <v>175</v>
      </c>
      <c r="B93" s="64" t="s">
        <v>176</v>
      </c>
      <c r="C93" s="65" t="s">
        <v>37</v>
      </c>
      <c r="D93" s="66" t="n">
        <v>3156.84</v>
      </c>
      <c r="E93" s="67" t="n">
        <v>4.20738968978486</v>
      </c>
      <c r="F93" s="68" t="n">
        <v>0</v>
      </c>
      <c r="G93" s="69" t="n">
        <f aca="false">F93*E93</f>
        <v>0</v>
      </c>
      <c r="H93" s="70" t="n">
        <f aca="false">F93/D93</f>
        <v>0</v>
      </c>
      <c r="I93" s="66"/>
      <c r="J93" s="71" t="n">
        <f aca="false">I93*E93</f>
        <v>0</v>
      </c>
      <c r="K93" s="70" t="n">
        <f aca="false">I93/D93</f>
        <v>0</v>
      </c>
      <c r="L93" s="72" t="n">
        <f aca="false">F93+I93</f>
        <v>0</v>
      </c>
      <c r="M93" s="73" t="n">
        <f aca="false">G93+J93</f>
        <v>0</v>
      </c>
      <c r="N93" s="74" t="n">
        <f aca="false">H93+K93</f>
        <v>0</v>
      </c>
    </row>
    <row r="94" customFormat="false" ht="13.8" hidden="false" customHeight="false" outlineLevel="0" collapsed="false">
      <c r="A94" s="54" t="n">
        <v>5</v>
      </c>
      <c r="B94" s="55" t="s">
        <v>177</v>
      </c>
      <c r="C94" s="56"/>
      <c r="D94" s="57"/>
      <c r="E94" s="75"/>
      <c r="F94" s="58"/>
      <c r="G94" s="59"/>
      <c r="H94" s="60"/>
      <c r="I94" s="57"/>
      <c r="J94" s="62" t="n">
        <f aca="false">SUM(J95:J107)</f>
        <v>0</v>
      </c>
      <c r="K94" s="60"/>
      <c r="L94" s="59"/>
      <c r="M94" s="62" t="n">
        <f aca="false">SUM(M95:M107)</f>
        <v>0</v>
      </c>
      <c r="N94" s="60"/>
    </row>
    <row r="95" customFormat="false" ht="22.35" hidden="false" customHeight="false" outlineLevel="0" collapsed="false">
      <c r="A95" s="63" t="s">
        <v>178</v>
      </c>
      <c r="B95" s="64" t="s">
        <v>179</v>
      </c>
      <c r="C95" s="65" t="s">
        <v>59</v>
      </c>
      <c r="D95" s="66" t="n">
        <v>7</v>
      </c>
      <c r="E95" s="67" t="n">
        <v>22.4687465297454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/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22.35" hidden="false" customHeight="false" outlineLevel="0" collapsed="false">
      <c r="A96" s="63" t="s">
        <v>180</v>
      </c>
      <c r="B96" s="64" t="s">
        <v>154</v>
      </c>
      <c r="C96" s="65" t="s">
        <v>37</v>
      </c>
      <c r="D96" s="66" t="n">
        <v>12</v>
      </c>
      <c r="E96" s="67" t="n">
        <v>5.29486117823193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/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13.8" hidden="false" customHeight="false" outlineLevel="0" collapsed="false">
      <c r="A97" s="63" t="s">
        <v>181</v>
      </c>
      <c r="B97" s="64" t="s">
        <v>182</v>
      </c>
      <c r="C97" s="65" t="s">
        <v>59</v>
      </c>
      <c r="D97" s="66" t="n">
        <v>7.2</v>
      </c>
      <c r="E97" s="67" t="n">
        <v>29.1667353004872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/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22.35" hidden="false" customHeight="false" outlineLevel="0" collapsed="false">
      <c r="A98" s="63" t="s">
        <v>183</v>
      </c>
      <c r="B98" s="64" t="s">
        <v>156</v>
      </c>
      <c r="C98" s="65" t="s">
        <v>77</v>
      </c>
      <c r="D98" s="66" t="n">
        <v>2.1</v>
      </c>
      <c r="E98" s="67" t="n">
        <v>118.271899122829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/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13.8" hidden="false" customHeight="false" outlineLevel="0" collapsed="false">
      <c r="A99" s="63" t="s">
        <v>184</v>
      </c>
      <c r="B99" s="64" t="s">
        <v>108</v>
      </c>
      <c r="C99" s="65" t="s">
        <v>77</v>
      </c>
      <c r="D99" s="66" t="n">
        <v>147</v>
      </c>
      <c r="E99" s="67" t="n">
        <v>13.4546472432692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/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13.8" hidden="false" customHeight="false" outlineLevel="0" collapsed="false">
      <c r="A100" s="63" t="s">
        <v>185</v>
      </c>
      <c r="B100" s="64" t="s">
        <v>186</v>
      </c>
      <c r="C100" s="65" t="s">
        <v>77</v>
      </c>
      <c r="D100" s="66" t="n">
        <v>147</v>
      </c>
      <c r="E100" s="67" t="n">
        <v>6.59436410759472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/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13.8" hidden="false" customHeight="false" outlineLevel="0" collapsed="false">
      <c r="A101" s="63" t="s">
        <v>187</v>
      </c>
      <c r="B101" s="64" t="s">
        <v>188</v>
      </c>
      <c r="C101" s="65" t="s">
        <v>77</v>
      </c>
      <c r="D101" s="66" t="n">
        <v>147</v>
      </c>
      <c r="E101" s="67" t="n">
        <v>5.99984269488037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/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32.3" hidden="false" customHeight="false" outlineLevel="0" collapsed="false">
      <c r="A102" s="63" t="s">
        <v>189</v>
      </c>
      <c r="B102" s="64" t="s">
        <v>190</v>
      </c>
      <c r="C102" s="65" t="s">
        <v>37</v>
      </c>
      <c r="D102" s="66" t="n">
        <v>1.05</v>
      </c>
      <c r="E102" s="67" t="n">
        <v>623.172032546458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/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191</v>
      </c>
      <c r="B103" s="64" t="s">
        <v>128</v>
      </c>
      <c r="C103" s="65" t="s">
        <v>77</v>
      </c>
      <c r="D103" s="66" t="n">
        <v>20.3</v>
      </c>
      <c r="E103" s="67" t="n">
        <v>585.045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/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192</v>
      </c>
      <c r="B104" s="64" t="s">
        <v>126</v>
      </c>
      <c r="C104" s="65" t="s">
        <v>86</v>
      </c>
      <c r="D104" s="66" t="n">
        <v>359.090909090909</v>
      </c>
      <c r="E104" s="67" t="n">
        <v>9.97473848023862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/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32.3" hidden="false" customHeight="false" outlineLevel="0" collapsed="false">
      <c r="A105" s="63" t="s">
        <v>193</v>
      </c>
      <c r="B105" s="64" t="s">
        <v>194</v>
      </c>
      <c r="C105" s="65" t="s">
        <v>37</v>
      </c>
      <c r="D105" s="66" t="n">
        <v>111</v>
      </c>
      <c r="E105" s="67" t="n">
        <v>74.1565377485196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/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195</v>
      </c>
      <c r="B106" s="64" t="s">
        <v>196</v>
      </c>
      <c r="C106" s="65" t="s">
        <v>37</v>
      </c>
      <c r="D106" s="66" t="n">
        <v>114.5</v>
      </c>
      <c r="E106" s="67" t="n">
        <v>41.8136327215088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/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customFormat="false" ht="22.35" hidden="false" customHeight="false" outlineLevel="0" collapsed="false">
      <c r="A107" s="63" t="s">
        <v>197</v>
      </c>
      <c r="B107" s="64" t="s">
        <v>198</v>
      </c>
      <c r="C107" s="65" t="s">
        <v>37</v>
      </c>
      <c r="D107" s="66" t="n">
        <v>21</v>
      </c>
      <c r="E107" s="67" t="n">
        <v>4.16989067294186</v>
      </c>
      <c r="F107" s="68" t="n">
        <v>0</v>
      </c>
      <c r="G107" s="69" t="n">
        <f aca="false">F107*E107</f>
        <v>0</v>
      </c>
      <c r="H107" s="70" t="n">
        <f aca="false">F107/D107</f>
        <v>0</v>
      </c>
      <c r="I107" s="66"/>
      <c r="J107" s="71" t="n">
        <f aca="false">I107*E107</f>
        <v>0</v>
      </c>
      <c r="K107" s="70" t="n">
        <f aca="false">I107/D107</f>
        <v>0</v>
      </c>
      <c r="L107" s="72" t="n">
        <f aca="false">F107+I107</f>
        <v>0</v>
      </c>
      <c r="M107" s="73" t="n">
        <f aca="false">G107+J107</f>
        <v>0</v>
      </c>
      <c r="N107" s="74" t="n">
        <f aca="false">H107+K107</f>
        <v>0</v>
      </c>
    </row>
    <row r="108" customFormat="false" ht="13.8" hidden="false" customHeight="false" outlineLevel="0" collapsed="false">
      <c r="A108" s="54" t="n">
        <v>6</v>
      </c>
      <c r="B108" s="55" t="s">
        <v>199</v>
      </c>
      <c r="C108" s="56"/>
      <c r="D108" s="57"/>
      <c r="E108" s="75"/>
      <c r="F108" s="58"/>
      <c r="G108" s="59"/>
      <c r="H108" s="60"/>
      <c r="I108" s="57"/>
      <c r="J108" s="62" t="n">
        <f aca="false">SUM(J110:J118)</f>
        <v>19106.4390634196</v>
      </c>
      <c r="K108" s="60"/>
      <c r="L108" s="59"/>
      <c r="M108" s="62" t="n">
        <f aca="false">SUM(M110:M118)</f>
        <v>19106.4390634196</v>
      </c>
      <c r="N108" s="60"/>
      <c r="O108" s="62" t="n">
        <f aca="false">SUM(O110:O118)</f>
        <v>19106.4390634196</v>
      </c>
      <c r="P108" s="76" t="n">
        <f aca="false">J108-O108</f>
        <v>0</v>
      </c>
    </row>
    <row r="109" s="90" customFormat="true" ht="13.8" hidden="false" customHeight="false" outlineLevel="0" collapsed="false">
      <c r="A109" s="81" t="s">
        <v>200</v>
      </c>
      <c r="B109" s="91" t="s">
        <v>201</v>
      </c>
      <c r="C109" s="83"/>
      <c r="D109" s="84"/>
      <c r="E109" s="85"/>
      <c r="F109" s="86"/>
      <c r="G109" s="87"/>
      <c r="H109" s="88"/>
      <c r="I109" s="84"/>
      <c r="J109" s="89"/>
      <c r="K109" s="88"/>
      <c r="L109" s="87"/>
      <c r="M109" s="89"/>
      <c r="N109" s="88"/>
      <c r="XFC109" s="1"/>
      <c r="XFD109" s="1"/>
    </row>
    <row r="110" customFormat="false" ht="13.8" hidden="false" customHeight="false" outlineLevel="0" collapsed="false">
      <c r="A110" s="63" t="s">
        <v>202</v>
      </c>
      <c r="B110" s="64" t="s">
        <v>203</v>
      </c>
      <c r="C110" s="65" t="s">
        <v>99</v>
      </c>
      <c r="D110" s="66" t="n">
        <v>6</v>
      </c>
      <c r="E110" s="67" t="n">
        <v>42.4488870662786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 t="n">
        <v>6</v>
      </c>
      <c r="J110" s="71" t="n">
        <f aca="false">I110*E110</f>
        <v>254.693322397672</v>
      </c>
      <c r="K110" s="70" t="n">
        <f aca="false">I110/D110</f>
        <v>1</v>
      </c>
      <c r="L110" s="72" t="n">
        <f aca="false">F110+I110</f>
        <v>6</v>
      </c>
      <c r="M110" s="73" t="n">
        <f aca="false">G110+J110</f>
        <v>254.693322397672</v>
      </c>
      <c r="N110" s="74" t="n">
        <f aca="false">H110+K110</f>
        <v>1</v>
      </c>
      <c r="O110" s="76" t="n">
        <f aca="false">I110*E110</f>
        <v>254.693322397672</v>
      </c>
    </row>
    <row r="111" customFormat="false" ht="13.8" hidden="false" customHeight="false" outlineLevel="0" collapsed="false">
      <c r="A111" s="63" t="s">
        <v>204</v>
      </c>
      <c r="B111" s="64" t="s">
        <v>205</v>
      </c>
      <c r="C111" s="65" t="s">
        <v>37</v>
      </c>
      <c r="D111" s="66" t="n">
        <v>32</v>
      </c>
      <c r="E111" s="67" t="n">
        <v>589.117054406935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 t="n">
        <v>32</v>
      </c>
      <c r="J111" s="71" t="n">
        <f aca="false">I111*E111</f>
        <v>18851.7457410219</v>
      </c>
      <c r="K111" s="70" t="n">
        <f aca="false">I111/D111</f>
        <v>1</v>
      </c>
      <c r="L111" s="72" t="n">
        <f aca="false">F111+I111</f>
        <v>32</v>
      </c>
      <c r="M111" s="73" t="n">
        <f aca="false">G111+J111</f>
        <v>18851.7457410219</v>
      </c>
      <c r="N111" s="74" t="n">
        <f aca="false">H111+K111</f>
        <v>1</v>
      </c>
      <c r="O111" s="76" t="n">
        <f aca="false">I111*E111</f>
        <v>18851.7457410219</v>
      </c>
    </row>
    <row r="112" customFormat="false" ht="22.35" hidden="false" customHeight="false" outlineLevel="0" collapsed="false">
      <c r="A112" s="63" t="s">
        <v>206</v>
      </c>
      <c r="B112" s="64" t="s">
        <v>207</v>
      </c>
      <c r="C112" s="65" t="s">
        <v>59</v>
      </c>
      <c r="D112" s="66" t="n">
        <v>200</v>
      </c>
      <c r="E112" s="67" t="n">
        <v>22.8219016506512</v>
      </c>
      <c r="F112" s="68" t="n">
        <v>0</v>
      </c>
      <c r="G112" s="69" t="n">
        <f aca="false">F112*E112</f>
        <v>0</v>
      </c>
      <c r="H112" s="70" t="n">
        <f aca="false">F112/D112</f>
        <v>0</v>
      </c>
      <c r="I112" s="66"/>
      <c r="J112" s="71" t="n">
        <f aca="false">I112*E112</f>
        <v>0</v>
      </c>
      <c r="K112" s="70" t="n">
        <f aca="false">I112/D112</f>
        <v>0</v>
      </c>
      <c r="L112" s="72" t="n">
        <f aca="false">F112+I112</f>
        <v>0</v>
      </c>
      <c r="M112" s="73" t="n">
        <f aca="false">G112+J112</f>
        <v>0</v>
      </c>
      <c r="N112" s="74" t="n">
        <f aca="false">H112+K112</f>
        <v>0</v>
      </c>
      <c r="R112" s="1" t="n">
        <f aca="false">P120+P108+P77+P44+Q23</f>
        <v>0</v>
      </c>
    </row>
    <row r="113" customFormat="false" ht="22.35" hidden="false" customHeight="false" outlineLevel="0" collapsed="false">
      <c r="A113" s="63" t="s">
        <v>208</v>
      </c>
      <c r="B113" s="64" t="s">
        <v>209</v>
      </c>
      <c r="C113" s="65" t="s">
        <v>59</v>
      </c>
      <c r="D113" s="66" t="n">
        <v>200</v>
      </c>
      <c r="E113" s="67" t="n">
        <v>27.0292913404361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/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s="90" customFormat="true" ht="13.8" hidden="false" customHeight="false" outlineLevel="0" collapsed="false">
      <c r="A114" s="81" t="s">
        <v>210</v>
      </c>
      <c r="B114" s="91" t="s">
        <v>211</v>
      </c>
      <c r="C114" s="83"/>
      <c r="D114" s="84"/>
      <c r="E114" s="85"/>
      <c r="F114" s="86"/>
      <c r="G114" s="87"/>
      <c r="H114" s="88"/>
      <c r="I114" s="84"/>
      <c r="J114" s="89"/>
      <c r="K114" s="88"/>
      <c r="L114" s="87"/>
      <c r="M114" s="89"/>
      <c r="N114" s="88"/>
      <c r="XFC114" s="1"/>
      <c r="XFD114" s="1"/>
    </row>
    <row r="115" customFormat="false" ht="13.8" hidden="false" customHeight="false" outlineLevel="0" collapsed="false">
      <c r="A115" s="63" t="s">
        <v>212</v>
      </c>
      <c r="B115" s="64" t="s">
        <v>213</v>
      </c>
      <c r="C115" s="65" t="s">
        <v>37</v>
      </c>
      <c r="D115" s="66" t="n">
        <v>140</v>
      </c>
      <c r="E115" s="67" t="n">
        <v>22.2594163980062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/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22.35" hidden="false" customHeight="false" outlineLevel="0" collapsed="false">
      <c r="A116" s="63" t="s">
        <v>214</v>
      </c>
      <c r="B116" s="64" t="s">
        <v>215</v>
      </c>
      <c r="C116" s="65" t="s">
        <v>37</v>
      </c>
      <c r="D116" s="66" t="n">
        <v>160</v>
      </c>
      <c r="E116" s="67" t="n">
        <v>78.9054312410455</v>
      </c>
      <c r="F116" s="68" t="n">
        <v>0</v>
      </c>
      <c r="G116" s="69" t="n">
        <f aca="false">F116*E116</f>
        <v>0</v>
      </c>
      <c r="H116" s="70" t="n">
        <f aca="false">F116/D116</f>
        <v>0</v>
      </c>
      <c r="I116" s="66"/>
      <c r="J116" s="71" t="n">
        <f aca="false">I116*E116</f>
        <v>0</v>
      </c>
      <c r="K116" s="70" t="n">
        <f aca="false">I116/D116</f>
        <v>0</v>
      </c>
      <c r="L116" s="72" t="n">
        <f aca="false">F116+I116</f>
        <v>0</v>
      </c>
      <c r="M116" s="73" t="n">
        <f aca="false">G116+J116</f>
        <v>0</v>
      </c>
      <c r="N116" s="74" t="n">
        <f aca="false">H116+K116</f>
        <v>0</v>
      </c>
    </row>
    <row r="117" customFormat="false" ht="22.35" hidden="false" customHeight="false" outlineLevel="0" collapsed="false">
      <c r="A117" s="63" t="s">
        <v>216</v>
      </c>
      <c r="B117" s="64" t="s">
        <v>217</v>
      </c>
      <c r="C117" s="65" t="s">
        <v>37</v>
      </c>
      <c r="D117" s="66" t="n">
        <v>40</v>
      </c>
      <c r="E117" s="67" t="n">
        <v>737.815655796177</v>
      </c>
      <c r="F117" s="68" t="n">
        <v>0</v>
      </c>
      <c r="G117" s="69" t="n">
        <f aca="false">F117*E117</f>
        <v>0</v>
      </c>
      <c r="H117" s="70" t="n">
        <f aca="false">F117/D117</f>
        <v>0</v>
      </c>
      <c r="I117" s="66"/>
      <c r="J117" s="71" t="n">
        <f aca="false">I117*E117</f>
        <v>0</v>
      </c>
      <c r="K117" s="70" t="n">
        <f aca="false">I117/D117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13.8" hidden="false" customHeight="false" outlineLevel="0" collapsed="false">
      <c r="A118" s="63" t="s">
        <v>218</v>
      </c>
      <c r="B118" s="64" t="s">
        <v>219</v>
      </c>
      <c r="C118" s="65" t="s">
        <v>99</v>
      </c>
      <c r="D118" s="66" t="n">
        <v>100</v>
      </c>
      <c r="E118" s="67" t="n">
        <v>68.8931937439639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/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54" t="n">
        <v>7</v>
      </c>
      <c r="B119" s="55" t="s">
        <v>220</v>
      </c>
      <c r="C119" s="56"/>
      <c r="D119" s="57"/>
      <c r="E119" s="75"/>
      <c r="F119" s="58"/>
      <c r="G119" s="59"/>
      <c r="H119" s="60"/>
      <c r="I119" s="57"/>
      <c r="J119" s="62" t="n">
        <f aca="false">SUM(J120)</f>
        <v>4241.93378957336</v>
      </c>
      <c r="K119" s="60"/>
      <c r="L119" s="59"/>
      <c r="M119" s="62" t="n">
        <f aca="false">SUM(M120)</f>
        <v>41826.6929187816</v>
      </c>
      <c r="N119" s="60"/>
    </row>
    <row r="120" customFormat="false" ht="13.8" hidden="false" customHeight="false" outlineLevel="0" collapsed="false">
      <c r="A120" s="63" t="s">
        <v>221</v>
      </c>
      <c r="B120" s="64" t="s">
        <v>222</v>
      </c>
      <c r="C120" s="65" t="s">
        <v>66</v>
      </c>
      <c r="D120" s="66" t="n">
        <v>1</v>
      </c>
      <c r="E120" s="67" t="n">
        <v>258954.001773109</v>
      </c>
      <c r="F120" s="68" t="n">
        <v>0.145140677</v>
      </c>
      <c r="G120" s="69" t="n">
        <f aca="false">F120*E120</f>
        <v>37584.7591292082</v>
      </c>
      <c r="H120" s="70" t="n">
        <f aca="false">F120/D120</f>
        <v>0.145140677</v>
      </c>
      <c r="I120" s="66" t="n">
        <v>0.016381032</v>
      </c>
      <c r="J120" s="71" t="n">
        <f aca="false">I120*E120</f>
        <v>4241.93378957336</v>
      </c>
      <c r="K120" s="70" t="n">
        <f aca="false">I120/D120</f>
        <v>0.016381032</v>
      </c>
      <c r="L120" s="72" t="n">
        <f aca="false">F120+I120</f>
        <v>0.161521709</v>
      </c>
      <c r="M120" s="73" t="n">
        <f aca="false">G120+J120</f>
        <v>41826.6929187816</v>
      </c>
      <c r="N120" s="74" t="n">
        <f aca="false">H120+K120</f>
        <v>0.161521709</v>
      </c>
      <c r="O120" s="76" t="n">
        <f aca="false">I120*E120</f>
        <v>4241.93378957336</v>
      </c>
      <c r="P120" s="76" t="n">
        <f aca="false">J119-O120</f>
        <v>0</v>
      </c>
      <c r="Q120" s="76" t="n">
        <f aca="false">O120+O108+O77+O44+O23</f>
        <v>64927.6831360261</v>
      </c>
      <c r="R120" s="76" t="n">
        <f aca="false">J121-Q120</f>
        <v>0</v>
      </c>
    </row>
    <row r="121" customFormat="false" ht="13.8" hidden="false" customHeight="true" outlineLevel="0" collapsed="false">
      <c r="A121" s="92" t="s">
        <v>223</v>
      </c>
      <c r="B121" s="92"/>
      <c r="C121" s="56"/>
      <c r="D121" s="57"/>
      <c r="E121" s="57"/>
      <c r="F121" s="93"/>
      <c r="G121" s="94"/>
      <c r="H121" s="95"/>
      <c r="I121" s="93"/>
      <c r="J121" s="96" t="n">
        <f aca="false">J119+J108+J94+J77+J44+J23+J20</f>
        <v>64927.6831360261</v>
      </c>
      <c r="K121" s="95"/>
      <c r="L121" s="94"/>
      <c r="M121" s="96" t="n">
        <f aca="false">M119+M108+M94+M77+M44+M23+M20</f>
        <v>640205.704465575</v>
      </c>
      <c r="N121" s="95"/>
      <c r="O121" s="76"/>
    </row>
    <row r="122" customFormat="false" ht="13.8" hidden="false" customHeight="false" outlineLevel="0" collapsed="false">
      <c r="A122" s="97"/>
      <c r="B122" s="97"/>
      <c r="C122" s="97"/>
      <c r="D122" s="97"/>
      <c r="E122" s="97"/>
      <c r="F122" s="97"/>
      <c r="G122" s="97"/>
      <c r="H122" s="97"/>
      <c r="I122" s="97"/>
      <c r="J122" s="97"/>
      <c r="K122" s="97"/>
      <c r="L122" s="97"/>
      <c r="M122" s="97"/>
      <c r="N122" s="97"/>
    </row>
    <row r="123" s="103" customFormat="true" ht="15.75" hidden="false" customHeight="true" outlineLevel="0" collapsed="false">
      <c r="A123" s="98" t="s">
        <v>224</v>
      </c>
      <c r="B123" s="99"/>
      <c r="C123" s="100" t="n">
        <v>3963589.22</v>
      </c>
      <c r="D123" s="100"/>
      <c r="E123" s="100"/>
      <c r="F123" s="101"/>
      <c r="G123" s="101" t="s">
        <v>225</v>
      </c>
      <c r="H123" s="101"/>
      <c r="I123" s="101"/>
      <c r="J123" s="102" t="s">
        <v>226</v>
      </c>
      <c r="K123" s="102"/>
      <c r="L123" s="102"/>
      <c r="M123" s="102"/>
      <c r="N123" s="102"/>
      <c r="O123" s="2"/>
      <c r="P123" s="2"/>
      <c r="Q123" s="2"/>
      <c r="R123" s="48"/>
      <c r="S123" s="1"/>
      <c r="T123" s="1"/>
      <c r="XFC123" s="1"/>
      <c r="XFD123" s="1"/>
    </row>
    <row r="124" s="103" customFormat="true" ht="16.5" hidden="false" customHeight="true" outlineLevel="0" collapsed="false">
      <c r="A124" s="104" t="s">
        <v>227</v>
      </c>
      <c r="B124" s="105"/>
      <c r="C124" s="106" t="n">
        <f aca="false">D124/C123</f>
        <v>0.102558000007052</v>
      </c>
      <c r="D124" s="107" t="n">
        <v>406497.78325271</v>
      </c>
      <c r="E124" s="107"/>
      <c r="F124" s="108"/>
      <c r="G124" s="109" t="str">
        <f aca="false">I18</f>
        <v>MEDIÇÃO 03</v>
      </c>
      <c r="H124" s="109"/>
      <c r="I124" s="110" t="n">
        <f aca="false">J121/C123</f>
        <v>0.0163810323250466</v>
      </c>
      <c r="J124" s="111" t="str">
        <f aca="false">I18</f>
        <v>MEDIÇÃO 03</v>
      </c>
      <c r="K124" s="111"/>
      <c r="L124" s="112" t="n">
        <f aca="false">J121</f>
        <v>64927.6831360261</v>
      </c>
      <c r="M124" s="112"/>
      <c r="N124" s="112"/>
      <c r="O124" s="2"/>
      <c r="P124" s="2"/>
      <c r="Q124" s="2"/>
      <c r="R124" s="48"/>
      <c r="S124" s="1"/>
      <c r="T124" s="1"/>
      <c r="XFC124" s="1"/>
      <c r="XFD124" s="1"/>
    </row>
    <row r="125" s="103" customFormat="true" ht="13.8" hidden="false" customHeight="true" outlineLevel="0" collapsed="false">
      <c r="A125" s="113" t="s">
        <v>228</v>
      </c>
      <c r="B125" s="114"/>
      <c r="C125" s="115" t="n">
        <f aca="false">C123+D124</f>
        <v>4370087.00325271</v>
      </c>
      <c r="D125" s="115"/>
      <c r="E125" s="115"/>
      <c r="F125" s="116"/>
      <c r="G125" s="117" t="s">
        <v>229</v>
      </c>
      <c r="H125" s="117"/>
      <c r="I125" s="118" t="n">
        <f aca="false">L125/C123</f>
        <v>0.161521708969018</v>
      </c>
      <c r="J125" s="119" t="s">
        <v>230</v>
      </c>
      <c r="K125" s="119"/>
      <c r="L125" s="120" t="n">
        <f aca="false">M121</f>
        <v>640205.704465575</v>
      </c>
      <c r="M125" s="120"/>
      <c r="N125" s="120"/>
      <c r="O125" s="121"/>
      <c r="P125" s="2"/>
      <c r="Q125" s="2"/>
      <c r="R125" s="48"/>
      <c r="S125" s="1"/>
      <c r="T125" s="1"/>
      <c r="XFC125" s="1"/>
      <c r="XFD125" s="1"/>
    </row>
    <row r="126" customFormat="false" ht="13.8" hidden="false" customHeight="true" outlineLevel="0" collapsed="false">
      <c r="A126" s="122"/>
      <c r="B126" s="122"/>
      <c r="C126" s="122"/>
      <c r="D126" s="122"/>
      <c r="E126" s="122"/>
      <c r="F126" s="116"/>
      <c r="G126" s="123" t="s">
        <v>231</v>
      </c>
      <c r="H126" s="123"/>
      <c r="I126" s="124" t="n">
        <f aca="false">100%-I125</f>
        <v>0.838478291030983</v>
      </c>
      <c r="J126" s="125" t="s">
        <v>232</v>
      </c>
      <c r="K126" s="125"/>
      <c r="L126" s="126" t="n">
        <f aca="false">C123-L125</f>
        <v>3323383.51553443</v>
      </c>
      <c r="M126" s="126"/>
      <c r="N126" s="126"/>
      <c r="O126" s="121"/>
      <c r="P126" s="2"/>
      <c r="Q126" s="2"/>
      <c r="R126" s="48"/>
    </row>
    <row r="127" customFormat="false" ht="13.8" hidden="false" customHeight="false" outlineLevel="0" collapsed="false">
      <c r="A127" s="122"/>
      <c r="B127" s="122"/>
      <c r="C127" s="122"/>
      <c r="D127" s="122"/>
      <c r="E127" s="122"/>
      <c r="F127" s="127"/>
      <c r="G127" s="128"/>
      <c r="H127" s="128"/>
      <c r="I127" s="129"/>
      <c r="J127" s="130"/>
      <c r="K127" s="131"/>
      <c r="L127" s="132"/>
      <c r="M127" s="133"/>
      <c r="N127" s="132"/>
    </row>
    <row r="128" customFormat="false" ht="13.8" hidden="false" customHeight="true" outlineLevel="0" collapsed="false">
      <c r="A128" s="134"/>
      <c r="B128" s="135"/>
      <c r="C128" s="136"/>
      <c r="D128" s="136"/>
      <c r="E128" s="136"/>
      <c r="F128" s="122"/>
      <c r="G128" s="122"/>
      <c r="H128" s="122"/>
      <c r="I128" s="137" t="s">
        <v>17</v>
      </c>
      <c r="J128" s="138" t="str">
        <f aca="false">I18</f>
        <v>MEDIÇÃO 03</v>
      </c>
      <c r="K128" s="138"/>
      <c r="L128" s="139" t="s">
        <v>233</v>
      </c>
      <c r="M128" s="139"/>
      <c r="N128" s="139"/>
      <c r="P128" s="53"/>
    </row>
    <row r="129" customFormat="false" ht="13.8" hidden="false" customHeight="false" outlineLevel="0" collapsed="false">
      <c r="A129" s="134"/>
      <c r="B129" s="140" t="s">
        <v>234</v>
      </c>
      <c r="C129" s="135"/>
      <c r="D129" s="141"/>
      <c r="E129" s="141"/>
      <c r="F129" s="122"/>
      <c r="G129" s="122"/>
      <c r="H129" s="122"/>
      <c r="I129" s="142" t="n">
        <v>1</v>
      </c>
      <c r="J129" s="143" t="n">
        <f aca="false">J20</f>
        <v>0</v>
      </c>
      <c r="K129" s="143"/>
      <c r="L129" s="143" t="n">
        <f aca="false">J129*$C$124</f>
        <v>0</v>
      </c>
      <c r="M129" s="143"/>
      <c r="N129" s="143"/>
      <c r="P129" s="53"/>
    </row>
    <row r="130" customFormat="false" ht="13.8" hidden="false" customHeight="false" outlineLevel="0" collapsed="false">
      <c r="A130" s="134"/>
      <c r="B130" s="144" t="s">
        <v>235</v>
      </c>
      <c r="C130" s="145"/>
      <c r="D130" s="141"/>
      <c r="E130" s="141"/>
      <c r="F130" s="122"/>
      <c r="G130" s="122"/>
      <c r="H130" s="122"/>
      <c r="I130" s="142" t="n">
        <v>2</v>
      </c>
      <c r="J130" s="143" t="n">
        <f aca="false">J23</f>
        <v>5784.91707984471</v>
      </c>
      <c r="K130" s="143"/>
      <c r="L130" s="143" t="n">
        <f aca="false">J130*$C$124</f>
        <v>593.289525915509</v>
      </c>
      <c r="M130" s="143"/>
      <c r="N130" s="143"/>
      <c r="P130" s="53"/>
    </row>
    <row r="131" customFormat="false" ht="13.8" hidden="false" customHeight="false" outlineLevel="0" collapsed="false">
      <c r="A131" s="134"/>
      <c r="B131" s="140" t="s">
        <v>236</v>
      </c>
      <c r="C131" s="146"/>
      <c r="D131" s="141"/>
      <c r="E131" s="141"/>
      <c r="F131" s="135"/>
      <c r="G131" s="136"/>
      <c r="H131" s="136"/>
      <c r="I131" s="142" t="n">
        <v>3</v>
      </c>
      <c r="J131" s="143" t="n">
        <f aca="false">J44</f>
        <v>4142.4463502828</v>
      </c>
      <c r="K131" s="143"/>
      <c r="L131" s="143" t="n">
        <f aca="false">J131*$C$124</f>
        <v>424.841012821516</v>
      </c>
      <c r="M131" s="143"/>
      <c r="N131" s="143"/>
      <c r="P131" s="53"/>
    </row>
    <row r="132" customFormat="false" ht="13.8" hidden="false" customHeight="false" outlineLevel="0" collapsed="false">
      <c r="B132" s="140" t="s">
        <v>237</v>
      </c>
      <c r="C132" s="146"/>
      <c r="D132" s="3"/>
      <c r="E132" s="3"/>
      <c r="F132" s="146"/>
      <c r="G132" s="135"/>
      <c r="H132" s="141"/>
      <c r="I132" s="147" t="n">
        <v>4</v>
      </c>
      <c r="J132" s="143" t="n">
        <f aca="false">J77</f>
        <v>31651.9468529056</v>
      </c>
      <c r="K132" s="143"/>
      <c r="L132" s="143" t="n">
        <f aca="false">J132*$C$124</f>
        <v>3246.1603655635</v>
      </c>
      <c r="M132" s="143"/>
      <c r="N132" s="143"/>
    </row>
    <row r="133" customFormat="false" ht="13.8" hidden="false" customHeight="false" outlineLevel="0" collapsed="false">
      <c r="B133" s="140" t="s">
        <v>238</v>
      </c>
      <c r="C133" s="146"/>
      <c r="D133" s="3"/>
      <c r="E133" s="3"/>
      <c r="F133" s="146"/>
      <c r="G133" s="145"/>
      <c r="H133" s="141"/>
      <c r="I133" s="147" t="n">
        <v>5</v>
      </c>
      <c r="J133" s="143" t="n">
        <f aca="false">J94</f>
        <v>0</v>
      </c>
      <c r="K133" s="143"/>
      <c r="L133" s="143" t="n">
        <f aca="false">J133*$C$124</f>
        <v>0</v>
      </c>
      <c r="M133" s="143"/>
      <c r="N133" s="143"/>
    </row>
    <row r="134" customFormat="false" ht="13.8" hidden="false" customHeight="false" outlineLevel="0" collapsed="false">
      <c r="B134" s="140" t="s">
        <v>239</v>
      </c>
      <c r="F134" s="146"/>
      <c r="G134" s="146"/>
      <c r="H134" s="141"/>
      <c r="I134" s="147" t="n">
        <v>6</v>
      </c>
      <c r="J134" s="143" t="n">
        <f aca="false">J108</f>
        <v>19106.4390634196</v>
      </c>
      <c r="K134" s="143"/>
      <c r="L134" s="143" t="n">
        <f aca="false">J134*$C$124</f>
        <v>1959.51817760093</v>
      </c>
      <c r="M134" s="143"/>
      <c r="N134" s="143"/>
    </row>
    <row r="135" s="103" customFormat="true" ht="13.8" hidden="false" customHeight="false" outlineLevel="0" collapsed="false">
      <c r="A135" s="1"/>
      <c r="B135" s="1"/>
      <c r="C135" s="1"/>
      <c r="D135" s="1"/>
      <c r="E135" s="1"/>
      <c r="F135" s="146"/>
      <c r="G135" s="146"/>
      <c r="H135" s="3"/>
      <c r="I135" s="147" t="n">
        <v>7</v>
      </c>
      <c r="J135" s="143" t="n">
        <f aca="false">J119</f>
        <v>4241.93378957336</v>
      </c>
      <c r="K135" s="143"/>
      <c r="L135" s="143" t="n">
        <f aca="false">J135*$C$124</f>
        <v>435.044245620979</v>
      </c>
      <c r="M135" s="143"/>
      <c r="N135" s="143"/>
      <c r="O135" s="1"/>
      <c r="P135" s="1"/>
      <c r="Q135" s="1"/>
      <c r="R135" s="1"/>
      <c r="S135" s="1"/>
      <c r="T135" s="1"/>
      <c r="XFC135" s="1"/>
      <c r="XFD135" s="1"/>
    </row>
    <row r="136" customFormat="false" ht="13.8" hidden="false" customHeight="false" outlineLevel="0" collapsed="false">
      <c r="B136" s="1"/>
      <c r="I136" s="148" t="s">
        <v>25</v>
      </c>
      <c r="J136" s="149" t="n">
        <f aca="false">SUM(J129:J135)</f>
        <v>64927.6831360261</v>
      </c>
      <c r="K136" s="149"/>
      <c r="L136" s="149" t="n">
        <f aca="false">SUM(L129:L135)</f>
        <v>6658.85332752243</v>
      </c>
      <c r="M136" s="149"/>
      <c r="N136" s="149"/>
    </row>
    <row r="137" customFormat="false" ht="13.8" hidden="false" customHeight="false" outlineLevel="0" collapsed="false">
      <c r="B137" s="1"/>
    </row>
    <row r="138" customFormat="false" ht="13.8" hidden="false" customHeight="false" outlineLevel="0" collapsed="false">
      <c r="B138" s="1"/>
    </row>
    <row r="139" s="150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3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XFC149" s="1"/>
      <c r="XFD149" s="1"/>
    </row>
    <row r="156" s="103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2" manualBreakCount="2">
    <brk id="82" man="true" max="16383" min="0"/>
    <brk id="12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10" zoomScaleNormal="100" zoomScalePageLayoutView="110" workbookViewId="0">
      <selection pane="topLeft" activeCell="D18" activeCellId="0" sqref="D1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1"/>
      <c r="B2" s="152" t="s">
        <v>240</v>
      </c>
      <c r="C2" s="152"/>
      <c r="D2" s="152"/>
      <c r="E2" s="152"/>
    </row>
    <row r="3" customFormat="false" ht="15" hidden="false" customHeight="false" outlineLevel="0" collapsed="false">
      <c r="B3" s="152"/>
      <c r="C3" s="152"/>
      <c r="D3" s="152"/>
      <c r="E3" s="152"/>
    </row>
    <row r="4" customFormat="false" ht="15" hidden="false" customHeight="false" outlineLevel="0" collapsed="false">
      <c r="B4" s="152"/>
      <c r="C4" s="152"/>
      <c r="D4" s="152"/>
      <c r="E4" s="152"/>
    </row>
    <row r="5" customFormat="false" ht="15" hidden="false" customHeight="false" outlineLevel="0" collapsed="false">
      <c r="B5" s="152"/>
      <c r="C5" s="152"/>
      <c r="D5" s="152"/>
      <c r="E5" s="152"/>
    </row>
    <row r="6" customFormat="false" ht="15" hidden="false" customHeight="false" outlineLevel="0" collapsed="false">
      <c r="B6" s="152"/>
      <c r="C6" s="152"/>
      <c r="D6" s="152"/>
      <c r="E6" s="152"/>
    </row>
    <row r="7" customFormat="false" ht="14.25" hidden="false" customHeight="true" outlineLevel="0" collapsed="false">
      <c r="B7" s="152"/>
      <c r="C7" s="152"/>
      <c r="D7" s="152"/>
      <c r="E7" s="152"/>
    </row>
    <row r="8" customFormat="false" ht="15.75" hidden="false" customHeight="true" outlineLevel="0" collapsed="false">
      <c r="B8" s="153" t="s">
        <v>241</v>
      </c>
      <c r="C8" s="153"/>
      <c r="D8" s="153"/>
      <c r="E8" s="153"/>
    </row>
    <row r="9" customFormat="false" ht="37.95" hidden="false" customHeight="true" outlineLevel="0" collapsed="false">
      <c r="B9" s="154" t="s">
        <v>242</v>
      </c>
      <c r="C9" s="154"/>
      <c r="D9" s="155" t="s">
        <v>2</v>
      </c>
      <c r="E9" s="155"/>
    </row>
    <row r="10" customFormat="false" ht="15" hidden="false" customHeight="true" outlineLevel="0" collapsed="false">
      <c r="B10" s="154" t="s">
        <v>243</v>
      </c>
      <c r="C10" s="154"/>
      <c r="D10" s="155"/>
      <c r="E10" s="155"/>
    </row>
    <row r="11" customFormat="false" ht="16.5" hidden="false" customHeight="false" outlineLevel="0" collapsed="false">
      <c r="B11" s="156" t="s">
        <v>17</v>
      </c>
      <c r="C11" s="157" t="s">
        <v>244</v>
      </c>
      <c r="D11" s="157" t="s">
        <v>66</v>
      </c>
      <c r="E11" s="158" t="s">
        <v>20</v>
      </c>
    </row>
    <row r="12" customFormat="false" ht="15.75" hidden="false" customHeight="true" outlineLevel="0" collapsed="false">
      <c r="B12" s="159" t="n">
        <v>2</v>
      </c>
      <c r="C12" s="160" t="str">
        <f aca="false">VLOOKUP(B12,'MEDIÇÃO 3'!$A$20:$C$121,2,0)</f>
        <v>CANTEIRO DE OBRA</v>
      </c>
      <c r="D12" s="161"/>
      <c r="E12" s="162"/>
    </row>
    <row r="13" customFormat="false" ht="28.45" hidden="false" customHeight="false" outlineLevel="0" collapsed="false">
      <c r="B13" s="163" t="s">
        <v>35</v>
      </c>
      <c r="C13" s="164" t="str">
        <f aca="false">VLOOKUP(B13,'MEDIÇÃO 3'!$A$20:$C$121,2,0)</f>
        <v>Limpeza, desmatamento e destocamento de árvores com diâmetro até 15 cm, com trator de esteira</v>
      </c>
      <c r="D13" s="165" t="str">
        <f aca="false">VLOOKUP(B13,'MEDIÇÃO 3'!$A$20:$C$97,3,0)</f>
        <v>m²</v>
      </c>
      <c r="E13" s="166" t="n">
        <f aca="false">SUM(D14)</f>
        <v>682.5</v>
      </c>
    </row>
    <row r="14" customFormat="false" ht="15.75" hidden="false" customHeight="true" outlineLevel="0" collapsed="false">
      <c r="B14" s="167" t="s">
        <v>245</v>
      </c>
      <c r="C14" s="167"/>
      <c r="D14" s="168" t="n">
        <v>682.5</v>
      </c>
      <c r="E14" s="166"/>
    </row>
    <row r="15" customFormat="false" ht="28.45" hidden="false" customHeight="false" outlineLevel="0" collapsed="false">
      <c r="B15" s="163" t="s">
        <v>40</v>
      </c>
      <c r="C15" s="164" t="str">
        <f aca="false">VLOOKUP(B15,'MEDIÇÃO 3'!$A$20:$C$121,2,0)</f>
        <v>Aluguel de container p/ escritório c/ ar condicionado e banheiro, isolam.térmico e acústico, 2
luminárias, janela de vidro, tomada p/ comput. e telef.</v>
      </c>
      <c r="D15" s="169" t="str">
        <f aca="false">VLOOKUP(B15,'MEDIÇÃO 3'!$A$20:$C$97,3,0)</f>
        <v>Mes</v>
      </c>
      <c r="E15" s="170" t="n">
        <f aca="false">SUM(D16)</f>
        <v>1</v>
      </c>
    </row>
    <row r="16" customFormat="false" ht="15.75" hidden="false" customHeight="true" outlineLevel="0" collapsed="false">
      <c r="B16" s="167" t="s">
        <v>246</v>
      </c>
      <c r="C16" s="167"/>
      <c r="D16" s="168" t="n">
        <v>1</v>
      </c>
      <c r="E16" s="170"/>
    </row>
    <row r="17" customFormat="false" ht="28.45" hidden="false" customHeight="false" outlineLevel="0" collapsed="false">
      <c r="B17" s="163" t="s">
        <v>43</v>
      </c>
      <c r="C17" s="164" t="str">
        <f aca="false">VLOOKUP(B17,'MEDIÇÃO 3'!$A$20:$C$121,2,0)</f>
        <v>Aluguel de container para almoxarifado</v>
      </c>
      <c r="D17" s="169" t="str">
        <f aca="false">VLOOKUP(B17,'MEDIÇÃO 3'!$A$20:$C$97,3,0)</f>
        <v>Mes</v>
      </c>
      <c r="E17" s="170" t="n">
        <f aca="false">SUM(D18)</f>
        <v>2</v>
      </c>
    </row>
    <row r="18" customFormat="false" ht="15" hidden="false" customHeight="true" outlineLevel="0" collapsed="false">
      <c r="B18" s="167" t="s">
        <v>247</v>
      </c>
      <c r="C18" s="167"/>
      <c r="D18" s="168" t="n">
        <v>2</v>
      </c>
      <c r="E18" s="170"/>
    </row>
    <row r="19" customFormat="false" ht="28.45" hidden="false" customHeight="false" outlineLevel="0" collapsed="false">
      <c r="B19" s="163" t="s">
        <v>45</v>
      </c>
      <c r="C19" s="164" t="str">
        <f aca="false">VLOOKUP(B19,'MEDIÇÃO 3'!$A$20:$C$121,2,0)</f>
        <v>Aluguel de container tipo refeitório (2 unidades acopladas), c/ 2 aparelhos de ar condicionado,
4 lumináriase 4 janelas de vidro</v>
      </c>
      <c r="D19" s="169" t="str">
        <f aca="false">VLOOKUP(B19,'MEDIÇÃO 3'!$A$20:$C$97,3,0)</f>
        <v>Mes</v>
      </c>
      <c r="E19" s="170" t="n">
        <f aca="false">SUM(D20)</f>
        <v>1</v>
      </c>
    </row>
    <row r="20" customFormat="false" ht="15.75" hidden="false" customHeight="true" outlineLevel="0" collapsed="false">
      <c r="B20" s="167" t="s">
        <v>246</v>
      </c>
      <c r="C20" s="167"/>
      <c r="D20" s="168" t="n">
        <v>1</v>
      </c>
      <c r="E20" s="170"/>
    </row>
    <row r="21" customFormat="false" ht="28.45" hidden="false" customHeight="false" outlineLevel="0" collapsed="false">
      <c r="B21" s="163" t="s">
        <v>47</v>
      </c>
      <c r="C21" s="164" t="str">
        <f aca="false">VLOOKUP(B21,'MEDIÇÃO 3'!$A$20:$C$121,2,0)</f>
        <v>Aluguel de container tipo vestiário, 2 luminárias, piso especial e janela</v>
      </c>
      <c r="D21" s="169" t="str">
        <f aca="false">VLOOKUP(B21,'MEDIÇÃO 3'!$A$20:$C$97,3,0)</f>
        <v>Mes</v>
      </c>
      <c r="E21" s="170" t="n">
        <f aca="false">SUM(D22)</f>
        <v>1</v>
      </c>
    </row>
    <row r="22" customFormat="false" ht="15.75" hidden="false" customHeight="true" outlineLevel="0" collapsed="false">
      <c r="B22" s="167" t="s">
        <v>246</v>
      </c>
      <c r="C22" s="167"/>
      <c r="D22" s="168" t="n">
        <v>1</v>
      </c>
      <c r="E22" s="170"/>
    </row>
    <row r="23" customFormat="false" ht="15.75" hidden="false" customHeight="true" outlineLevel="0" collapsed="false">
      <c r="B23" s="163" t="s">
        <v>47</v>
      </c>
      <c r="C23" s="164" t="str">
        <f aca="false">VLOOKUP(B23,'MEDIÇÃO 3'!$A$20:$C$121,2,0)</f>
        <v>Aluguel de container tipo vestiário, 2 luminárias, piso especial e janela</v>
      </c>
      <c r="D23" s="169" t="str">
        <f aca="false">VLOOKUP(B23,'MEDIÇÃO 3'!$A$20:$C$97,3,0)</f>
        <v>Mes</v>
      </c>
      <c r="E23" s="170" t="n">
        <f aca="false">SUM(D24)</f>
        <v>1</v>
      </c>
    </row>
    <row r="24" customFormat="false" ht="15.75" hidden="false" customHeight="true" outlineLevel="0" collapsed="false">
      <c r="B24" s="167" t="s">
        <v>246</v>
      </c>
      <c r="C24" s="167"/>
      <c r="D24" s="168" t="n">
        <v>1</v>
      </c>
      <c r="E24" s="170"/>
    </row>
    <row r="25" customFormat="false" ht="15.75" hidden="false" customHeight="true" outlineLevel="0" collapsed="false">
      <c r="B25" s="167"/>
      <c r="C25" s="167"/>
      <c r="D25" s="167"/>
      <c r="E25" s="167"/>
    </row>
    <row r="26" customFormat="false" ht="15.75" hidden="false" customHeight="true" outlineLevel="0" collapsed="false">
      <c r="B26" s="159" t="n">
        <v>3</v>
      </c>
      <c r="C26" s="160" t="str">
        <f aca="false">VLOOKUP(B26,'MEDIÇÃO 3'!$A$20:$C$121,2,0)</f>
        <v>SUPERESTRUTURA PONTE OAE</v>
      </c>
      <c r="D26" s="161"/>
      <c r="E26" s="162"/>
    </row>
    <row r="27" customFormat="false" ht="15.75" hidden="false" customHeight="true" outlineLevel="0" collapsed="false">
      <c r="B27" s="159" t="s">
        <v>82</v>
      </c>
      <c r="C27" s="160" t="str">
        <f aca="false">VLOOKUP(B27,'MEDIÇÃO 3'!$A$20:$C$121,2,0)</f>
        <v>DEMOLIÇÃO DA PASSARELA/RECUPERAÇÃO DAS ARMADURAS REMANESCENTES</v>
      </c>
      <c r="D27" s="161"/>
      <c r="E27" s="162"/>
    </row>
    <row r="28" customFormat="false" ht="15.75" hidden="false" customHeight="true" outlineLevel="0" collapsed="false">
      <c r="B28" s="163" t="s">
        <v>91</v>
      </c>
      <c r="C28" s="164" t="str">
        <f aca="false">VLOOKUP(B28,'MEDIÇÃO 3'!$A$20:$C$121,2,0)</f>
        <v>Corte em concreto com discos diamantados para pisos e lajes profundidade de corte 5 cm</v>
      </c>
      <c r="D28" s="169" t="str">
        <f aca="false">VLOOKUP(B28,'MEDIÇÃO 3'!$A$20:$C$97,3,0)</f>
        <v>m</v>
      </c>
      <c r="E28" s="170" t="n">
        <f aca="false">SUM(D29)</f>
        <v>125.46</v>
      </c>
    </row>
    <row r="29" customFormat="false" ht="15.75" hidden="false" customHeight="true" outlineLevel="0" collapsed="false">
      <c r="B29" s="167" t="s">
        <v>248</v>
      </c>
      <c r="C29" s="167"/>
      <c r="D29" s="168" t="n">
        <v>125.46</v>
      </c>
      <c r="E29" s="170"/>
    </row>
    <row r="30" customFormat="false" ht="28.45" hidden="false" customHeight="false" outlineLevel="0" collapsed="false">
      <c r="B30" s="163" t="s">
        <v>93</v>
      </c>
      <c r="C30" s="164" t="str">
        <f aca="false">VLOOKUP(B30,'MEDIÇÃO 3'!$A$20:$C$121,2,0)</f>
        <v>Limpeza de aço com lixamento e escovação com escova de aço, até a completa remoção de partículas soltas, materiais indesejáveis e corrosão</v>
      </c>
      <c r="D30" s="169" t="str">
        <f aca="false">VLOOKUP(B30,'MEDIÇÃO 3'!$A$20:$C$97,3,0)</f>
        <v>m²</v>
      </c>
      <c r="E30" s="170" t="n">
        <f aca="false">SUM(D31)</f>
        <v>29.07</v>
      </c>
    </row>
    <row r="31" customFormat="false" ht="15.75" hidden="false" customHeight="true" outlineLevel="0" collapsed="false">
      <c r="B31" s="167" t="s">
        <v>249</v>
      </c>
      <c r="C31" s="167"/>
      <c r="D31" s="168" t="n">
        <v>29.07</v>
      </c>
      <c r="E31" s="170"/>
    </row>
    <row r="32" customFormat="false" ht="15.75" hidden="false" customHeight="true" outlineLevel="0" collapsed="false">
      <c r="B32" s="171"/>
      <c r="C32" s="171"/>
      <c r="D32" s="171"/>
      <c r="E32" s="171"/>
    </row>
    <row r="33" customFormat="false" ht="15.75" hidden="false" customHeight="true" outlineLevel="0" collapsed="false">
      <c r="B33" s="159" t="n">
        <v>4</v>
      </c>
      <c r="C33" s="160" t="str">
        <f aca="false">VLOOKUP(B33,'MEDIÇÃO 3'!$A$20:$C$121,2,0)</f>
        <v>MESOESTRUTURA PONTE OAE</v>
      </c>
      <c r="D33" s="161"/>
      <c r="E33" s="162"/>
    </row>
    <row r="34" customFormat="false" ht="15" hidden="false" customHeight="false" outlineLevel="0" collapsed="false">
      <c r="B34" s="163" t="s">
        <v>148</v>
      </c>
      <c r="C34" s="164" t="str">
        <f aca="false">VLOOKUP(B34,'MEDIÇÃO 3'!$A$20:$C$121,2,0)</f>
        <v>Andaime de madeira para altura até 7 m, compreendendo montagem e desmontagem</v>
      </c>
      <c r="D34" s="169" t="str">
        <f aca="false">VLOOKUP(B34,'MEDIÇÃO 3'!$A$20:$C$97,3,0)</f>
        <v>m³</v>
      </c>
      <c r="E34" s="172" t="n">
        <f aca="false">SUM(D35)</f>
        <v>266.4</v>
      </c>
    </row>
    <row r="35" customFormat="false" ht="15" hidden="false" customHeight="true" outlineLevel="0" collapsed="false">
      <c r="B35" s="167" t="s">
        <v>250</v>
      </c>
      <c r="C35" s="167"/>
      <c r="D35" s="168" t="n">
        <v>266.4</v>
      </c>
      <c r="E35" s="172"/>
    </row>
    <row r="36" customFormat="false" ht="15" hidden="false" customHeight="false" outlineLevel="0" collapsed="false">
      <c r="B36" s="163" t="s">
        <v>150</v>
      </c>
      <c r="C36" s="164" t="str">
        <f aca="false">VLOOKUP(B36,'MEDIÇÃO 3'!$A$20:$C$121,2,0)</f>
        <v>Plataforma ou passarela de pinho de 1ª ou similar, 1" x 12"</v>
      </c>
      <c r="D36" s="169" t="str">
        <f aca="false">VLOOKUP(B36,'MEDIÇÃO 3'!$A$20:$C$97,3,0)</f>
        <v>m²</v>
      </c>
      <c r="E36" s="172" t="n">
        <f aca="false">SUM(D37)</f>
        <v>71.1</v>
      </c>
    </row>
    <row r="37" customFormat="false" ht="15" hidden="false" customHeight="true" outlineLevel="0" collapsed="false">
      <c r="B37" s="167" t="s">
        <v>251</v>
      </c>
      <c r="C37" s="167"/>
      <c r="D37" s="168" t="n">
        <v>71.1</v>
      </c>
      <c r="E37" s="172"/>
    </row>
    <row r="38" customFormat="false" ht="28.45" hidden="false" customHeight="false" outlineLevel="0" collapsed="false">
      <c r="B38" s="163" t="s">
        <v>157</v>
      </c>
      <c r="C38" s="164" t="str">
        <f aca="false">VLOOKUP(B38,'MEDIÇÃO 3'!$A$20:$C$121,2,0)</f>
        <v>Remoção cuidadosa do concreto afetado, através de escarificação (considerando esp. Escarificada de 5 cm)</v>
      </c>
      <c r="D38" s="169" t="str">
        <f aca="false">VLOOKUP(B38,'MEDIÇÃO 3'!$A$20:$C$97,3,0)</f>
        <v>m²</v>
      </c>
      <c r="E38" s="172" t="n">
        <f aca="false">SUM(D39)</f>
        <v>189.41</v>
      </c>
    </row>
    <row r="39" customFormat="false" ht="15.75" hidden="false" customHeight="true" outlineLevel="0" collapsed="false">
      <c r="B39" s="167" t="s">
        <v>252</v>
      </c>
      <c r="C39" s="167"/>
      <c r="D39" s="168" t="n">
        <v>189.41</v>
      </c>
      <c r="E39" s="172"/>
    </row>
    <row r="40" customFormat="false" ht="15.75" hidden="false" customHeight="true" outlineLevel="0" collapsed="false">
      <c r="B40" s="171"/>
      <c r="C40" s="171"/>
      <c r="D40" s="171"/>
      <c r="E40" s="171"/>
    </row>
    <row r="41" customFormat="false" ht="15.75" hidden="false" customHeight="true" outlineLevel="0" collapsed="false">
      <c r="B41" s="159" t="n">
        <v>6</v>
      </c>
      <c r="C41" s="160" t="str">
        <f aca="false">VLOOKUP(B41,'MEDIÇÃO 3'!$A$20:$C$121,2,0)</f>
        <v>SINALIZAÇÃO</v>
      </c>
      <c r="D41" s="161"/>
      <c r="E41" s="162"/>
    </row>
    <row r="42" customFormat="false" ht="15.75" hidden="false" customHeight="true" outlineLevel="0" collapsed="false">
      <c r="B42" s="159" t="s">
        <v>200</v>
      </c>
      <c r="C42" s="160" t="str">
        <f aca="false">VLOOKUP(B42,'MEDIÇÃO 3'!$A$20:$C$121,2,0)</f>
        <v>SINALIZAÇÃO PROVISÓRIA</v>
      </c>
      <c r="D42" s="161"/>
      <c r="E42" s="162"/>
    </row>
    <row r="43" customFormat="false" ht="15.75" hidden="false" customHeight="true" outlineLevel="0" collapsed="false">
      <c r="B43" s="163" t="s">
        <v>202</v>
      </c>
      <c r="C43" s="164" t="str">
        <f aca="false">VLOOKUP(B43,'MEDIÇÃO 3'!$A$20:$C$121,2,0)</f>
        <v>Elementos de madeira para sinalização - cavaletes</v>
      </c>
      <c r="D43" s="169" t="str">
        <f aca="false">VLOOKUP(B43,'MEDIÇÃO 3'!$A$20:$C$10000,3,0)</f>
        <v>und</v>
      </c>
      <c r="E43" s="172" t="n">
        <f aca="false">SUM(D44)</f>
        <v>6</v>
      </c>
    </row>
    <row r="44" customFormat="false" ht="15.75" hidden="false" customHeight="true" outlineLevel="0" collapsed="false">
      <c r="B44" s="167" t="s">
        <v>253</v>
      </c>
      <c r="C44" s="167"/>
      <c r="D44" s="168" t="n">
        <v>6</v>
      </c>
      <c r="E44" s="172"/>
    </row>
    <row r="45" customFormat="false" ht="15.75" hidden="false" customHeight="true" outlineLevel="0" collapsed="false">
      <c r="B45" s="163" t="s">
        <v>204</v>
      </c>
      <c r="C45" s="164" t="str">
        <f aca="false">VLOOKUP(B45,'MEDIÇÃO 3'!$A$20:$C$121,2,0)</f>
        <v>Sinalização vertical com chapa em esmalte sintético</v>
      </c>
      <c r="D45" s="169" t="str">
        <f aca="false">VLOOKUP(B45,'MEDIÇÃO 3'!$A$20:$C$1000,3,0)</f>
        <v>m²</v>
      </c>
      <c r="E45" s="172" t="n">
        <f aca="false">SUM(D46)</f>
        <v>32</v>
      </c>
    </row>
    <row r="46" customFormat="false" ht="15.75" hidden="false" customHeight="true" outlineLevel="0" collapsed="false">
      <c r="B46" s="167" t="s">
        <v>254</v>
      </c>
      <c r="C46" s="167"/>
      <c r="D46" s="168" t="n">
        <v>32</v>
      </c>
      <c r="E46" s="172"/>
    </row>
    <row r="47" customFormat="false" ht="15.75" hidden="false" customHeight="true" outlineLevel="0" collapsed="false">
      <c r="B47" s="171"/>
      <c r="C47" s="171"/>
      <c r="D47" s="171"/>
      <c r="E47" s="171"/>
    </row>
    <row r="48" customFormat="false" ht="15.75" hidden="false" customHeight="true" outlineLevel="0" collapsed="false">
      <c r="B48" s="159" t="n">
        <v>7</v>
      </c>
      <c r="C48" s="160" t="str">
        <f aca="false">VLOOKUP(B48,'MEDIÇÃO 3'!$A$20:$C$121,2,0)</f>
        <v>ADMINISTRAÇÃO LOCAL</v>
      </c>
      <c r="D48" s="161"/>
      <c r="E48" s="162"/>
    </row>
    <row r="49" customFormat="false" ht="15.75" hidden="false" customHeight="true" outlineLevel="0" collapsed="false">
      <c r="B49" s="163" t="s">
        <v>221</v>
      </c>
      <c r="C49" s="164" t="str">
        <f aca="false">VLOOKUP(B49,'MEDIÇÃO 3'!$A$20:$C$121,2,0)</f>
        <v>Administração local, inclusive vigilância</v>
      </c>
      <c r="D49" s="165" t="str">
        <f aca="false">VLOOKUP(B49,'MEDIÇÃO 3'!$A$20:$C$120,3,0)</f>
        <v>UND</v>
      </c>
      <c r="E49" s="166" t="n">
        <f aca="false">SUM(D50)</f>
        <v>0.0163810323476552</v>
      </c>
    </row>
    <row r="50" customFormat="false" ht="15.75" hidden="false" customHeight="true" outlineLevel="0" collapsed="false">
      <c r="B50" s="167" t="s">
        <v>255</v>
      </c>
      <c r="C50" s="167"/>
      <c r="D50" s="168" t="n">
        <v>0.0163810323476552</v>
      </c>
      <c r="E50" s="166"/>
    </row>
    <row r="51" customFormat="false" ht="15.75" hidden="false" customHeight="true" outlineLevel="0" collapsed="false">
      <c r="B51" s="167"/>
      <c r="C51" s="167"/>
      <c r="D51" s="167"/>
      <c r="E51" s="167"/>
    </row>
    <row r="52" customFormat="false" ht="13.8" hidden="false" customHeight="false" outlineLevel="0" collapsed="false"/>
    <row r="53" customFormat="false" ht="13.8" hidden="false" customHeight="false" outlineLevel="0" collapsed="false"/>
    <row r="54" customFormat="false" ht="13.8" hidden="false" customHeight="false" outlineLevel="0" collapsed="false"/>
    <row r="55" customFormat="false" ht="13.8" hidden="false" customHeight="false" outlineLevel="0" collapsed="false">
      <c r="C55" s="146" t="s">
        <v>256</v>
      </c>
    </row>
    <row r="56" customFormat="false" ht="13.8" hidden="false" customHeight="false" outlineLevel="0" collapsed="false">
      <c r="C56" s="135" t="s">
        <v>235</v>
      </c>
    </row>
    <row r="57" customFormat="false" ht="13.8" hidden="false" customHeight="false" outlineLevel="0" collapsed="false">
      <c r="C57" s="146" t="s">
        <v>236</v>
      </c>
    </row>
    <row r="58" customFormat="false" ht="13.8" hidden="false" customHeight="false" outlineLevel="0" collapsed="false">
      <c r="C58" s="146" t="s">
        <v>237</v>
      </c>
    </row>
    <row r="59" customFormat="false" ht="13.8" hidden="false" customHeight="false" outlineLevel="0" collapsed="false">
      <c r="C59" s="146" t="s">
        <v>238</v>
      </c>
    </row>
    <row r="60" customFormat="false" ht="13.8" hidden="false" customHeight="false" outlineLevel="0" collapsed="false">
      <c r="C60" s="146" t="s">
        <v>239</v>
      </c>
    </row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8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E23:E24"/>
    <mergeCell ref="B24:C24"/>
    <mergeCell ref="B25:E25"/>
    <mergeCell ref="E28:E29"/>
    <mergeCell ref="B29:C29"/>
    <mergeCell ref="E30:E31"/>
    <mergeCell ref="B31:C31"/>
    <mergeCell ref="B32:E32"/>
    <mergeCell ref="E34:E35"/>
    <mergeCell ref="B35:C35"/>
    <mergeCell ref="E36:E37"/>
    <mergeCell ref="B37:C37"/>
    <mergeCell ref="E38:E39"/>
    <mergeCell ref="B39:C39"/>
    <mergeCell ref="B40:E40"/>
    <mergeCell ref="E43:E44"/>
    <mergeCell ref="B44:C44"/>
    <mergeCell ref="E45:E46"/>
    <mergeCell ref="B46:C46"/>
    <mergeCell ref="B47:E47"/>
    <mergeCell ref="E49:E50"/>
    <mergeCell ref="B50:C50"/>
    <mergeCell ref="B51:E51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2025-07-02T11:00:48Z</cp:lastPrinted>
  <dcterms:modified xsi:type="dcterms:W3CDTF">2025-07-02T11:00:56Z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