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3.jpeg" ContentType="image/jpeg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7" sheetId="1" state="visible" r:id="rId2"/>
    <sheet name="MEMO CALCULO 07" sheetId="2" state="visible" r:id="rId3"/>
  </sheets>
  <definedNames>
    <definedName function="false" hidden="false" localSheetId="0" name="_xlnm.Print_Area" vbProcedure="false">'MEDIÇÃO 7'!$A$1:$N$136</definedName>
    <definedName function="false" hidden="false" localSheetId="0" name="_xlnm.Print_Titles" vbProcedure="false">'MEDIÇÃO 7'!$A:$N,'MEDIÇÃO 7'!$12:$19</definedName>
    <definedName function="false" hidden="false" localSheetId="1" name="_xlnm.Print_Area" vbProcedure="false">'MEMO CALCULO 07'!$A$1:$F$59</definedName>
    <definedName function="false" hidden="false" localSheetId="0" name="_xlnm.Print_Area_0" vbProcedure="false">'MEDIÇÃO 7'!$A$1:$N$135</definedName>
    <definedName function="false" hidden="false" localSheetId="0" name="_xlnm.Print_Area_0_0" vbProcedure="false">'MEDIÇÃO 7'!$A$1:$N$134</definedName>
    <definedName function="false" hidden="false" localSheetId="0" name="_xlnm.Print_Area_0_0_0" vbProcedure="false">'MEDIÇÃO 7'!$A$1:$N$132</definedName>
    <definedName function="false" hidden="false" localSheetId="0" name="_xlnm.Print_Area_0_0_0_0" vbProcedure="false">'MEDIÇÃO 7'!$A$13:$N$134</definedName>
    <definedName function="false" hidden="false" localSheetId="0" name="_xlnm.Print_Area_0_0_0_0_0" vbProcedure="false">'MEDIÇÃO 7'!$A$13:$N$131</definedName>
    <definedName function="false" hidden="false" localSheetId="0" name="_xlnm.Print_Titles" vbProcedure="false">'MEDIÇÃO 7'!$A:$N,'MEDIÇÃO 7'!$1:$11</definedName>
    <definedName function="false" hidden="false" localSheetId="0" name="_xlnm.Print_Titles_0_0" vbProcedure="false">'MEDIÇÃO 7'!$A:$N,'MEDIÇÃO 7'!$13:$19</definedName>
    <definedName function="false" hidden="false" localSheetId="1" name="_xlnm.Print_Area" vbProcedure="false">'MEMO CALCULO 07'!$A$1:$E$58</definedName>
    <definedName function="false" hidden="false" localSheetId="1" name="_xlnm.Print_Area_0_0" vbProcedure="false">'MEMO CALCULO 07'!$A$1:$F$58</definedName>
    <definedName function="false" hidden="false" localSheetId="1" name="_xlnm.Print_Area_0_0_0" vbProcedure="false">'MEMO CALCULO 07'!$A$1:$F$56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<sst xmlns="http://schemas.openxmlformats.org/spreadsheetml/2006/main" count="388" uniqueCount="262">
  <si>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</si>
  <si>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</si>
  <si>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08/07/2025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</si>
  <si>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</si>
  <si>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t xml:space="preserve">CONTRATO Nº:</t>
  </si>
  <si>
    <t xml:space="preserve">136/2024</t>
  </si>
  <si>
    <t xml:space="preserve">Assinatura: 05/11/2024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</si>
  <si>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</si>
  <si>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</si>
  <si>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</si>
  <si>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PERÍODO:</t>
  </si>
  <si>
    <t xml:space="preserve">a </t>
  </si>
  <si>
    <t xml:space="preserve">PRAZO:</t>
  </si>
  <si>
    <t xml:space="preserve">480 DIAS</t>
  </si>
  <si>
    <t xml:space="preserve">item</t>
  </si>
  <si>
    <t xml:space="preserve">sem reajuste</t>
  </si>
  <si>
    <t xml:space="preserve">com reajuste</t>
  </si>
  <si>
    <t xml:space="preserve">reajustado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</si>
  <si>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AMF ENGENHARIA E SERVIÇOS LTDA 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</si>
  <si>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</si>
  <si>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</si>
  <si>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</si>
  <si>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</si>
  <si>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</si>
  <si>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</si>
  <si>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</si>
  <si>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</si>
  <si>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07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</si>
  <si>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</si>
  <si>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</si>
  <si>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</si>
  <si>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</si>
  <si>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</si>
  <si>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PROJETO ESTRUTURAL FINAL DE ENGENHARIA DE OBRAS-DE-ARTE ESPECIAIS (PONTES,VIADUTOS E PASSARELAS) EM CONCRETO ARMADO E/OU PROTENDIDO OU ESTRUTURA DE ACO,COM AREA DE PROJECAO HORIZONTAL DE 501 ATE 5.000M2,APRESENTADO NOS PADROES DA CONTRATANTEObservacao: 9% - DESPESAS ADMINISTRATIVAS E DE MATERIAIS</t>
  </si>
  <si>
    <t xml:space="preserve">M2</t>
  </si>
  <si>
    <t xml:space="preserve">1.2</t>
  </si>
  <si>
    <t xml:space="preserve">Inspeção das fundações da ponte</t>
  </si>
  <si>
    <t xml:space="preserve">Und</t>
  </si>
  <si>
    <t xml:space="preserve">CANTEIRO DE OBRA</t>
  </si>
  <si>
    <t xml:space="preserve">2.1</t>
  </si>
  <si>
    <t xml:space="preserve">Limpeza, desmatamento e destocamento de árvores com diâmetro até 15 cm, com trator de esteira</t>
  </si>
  <si>
    <t xml:space="preserve">m²</t>
  </si>
  <si>
    <t xml:space="preserve">2.2</t>
  </si>
  <si>
    <t xml:space="preserve">Hidrossemeadura simples em terrenos planos</t>
  </si>
  <si>
    <t xml:space="preserve">2.3</t>
  </si>
  <si>
    <t xml:space="preserve">Aluguel de container p/ escritório c/ ar condicionado e banheiro, isolam.térmico e acústico, 2
luminárias, janela de vidro, tomada p/ comput. e telef.</t>
  </si>
  <si>
    <t xml:space="preserve">Mes</t>
  </si>
  <si>
    <t xml:space="preserve">2.4</t>
  </si>
  <si>
    <t xml:space="preserve">Aluguel de container para almoxarifado</t>
  </si>
  <si>
    <t xml:space="preserve">2.5</t>
  </si>
  <si>
    <t xml:space="preserve">Aluguel de container tipo refeitório (2 unidades acopladas), c/ 2 aparelhos de ar condicionado,
4 lumináriase 4 janelas de vidro</t>
  </si>
  <si>
    <t xml:space="preserve">2.6</t>
  </si>
  <si>
    <t xml:space="preserve">Aluguel de container tipo vestiário, 2 luminárias, piso especial e janela</t>
  </si>
  <si>
    <t xml:space="preserve">2.7</t>
  </si>
  <si>
    <t xml:space="preserve">Aluguel de container tipo sanitário com 3 vasos sanitários, lavatório, mictório, 5 chuveiros, 2
venezianas e piso especial</t>
  </si>
  <si>
    <t xml:space="preserve">2.8</t>
  </si>
  <si>
    <t xml:space="preserve">Barracão em chapa compensada 12mm e pont. 8x8cm, piso cimentado e cobertura de telhas
fibrocimento 6mm, incl. ponto de luz</t>
  </si>
  <si>
    <t xml:space="preserve">2.9</t>
  </si>
  <si>
    <t xml:space="preserve">Galpão em peças de madeira 8x8cm e contravent. de 5x7cm, cobertura de telhas de fibroc. de
6mm, incl. ponto e cabo de alimentação da máquina</t>
  </si>
  <si>
    <t xml:space="preserve">2.10</t>
  </si>
  <si>
    <t xml:space="preserve">Galpão para corte e armação com área de 6.00m2, em peças de madeira 8x8cm e contraventamento de 5x7cm, cobertura de telhas de fibroc. de 6mm, inclusive ponto e cabo de alimentação da máquina, conf. projeto (1 utilização)</t>
  </si>
  <si>
    <t xml:space="preserve">2.11</t>
  </si>
  <si>
    <t xml:space="preserve">Rede de água c/ padrão de entrada d'água diâm. 3/4" conf. CESAN, incl. tubos e conexões p/ aliment., distrib., extravas. e limp., cons. o padrão a 25m</t>
  </si>
  <si>
    <t xml:space="preserve">m</t>
  </si>
  <si>
    <t xml:space="preserve">2.12</t>
  </si>
  <si>
    <t xml:space="preserve">Rede de esgoto, contendo fossa e filtro, incl. tubos e conexões de ligação entre caixas, considerando distância de 25m</t>
  </si>
  <si>
    <t xml:space="preserve">2.13</t>
  </si>
  <si>
    <t xml:space="preserve">Rede de luz, incl. padrão entr. energia trifás. cabo ligação até barracões, quadro distrib., disj. e
chave de força, cons. 20m entre padrão entr.e QDG</t>
  </si>
  <si>
    <t xml:space="preserve">2.14</t>
  </si>
  <si>
    <t xml:space="preserve">Reservatório de fibra de vidro de 1000 L, incl. suporte em madeira de 7x12cm, elevado de 4m</t>
  </si>
  <si>
    <t xml:space="preserve">UND</t>
  </si>
  <si>
    <t xml:space="preserve">2.15</t>
  </si>
  <si>
    <t xml:space="preserve">Sistema separador de água e óleo</t>
  </si>
  <si>
    <t xml:space="preserve">2.16</t>
  </si>
  <si>
    <t xml:space="preserve">Canaleta de concreto retangular com grelha em barra de aço</t>
  </si>
  <si>
    <t xml:space="preserve">2.17</t>
  </si>
  <si>
    <t xml:space="preserve">Cerca de arame farpado 4 fios com mourões a cada 2,0 m, esticadores de madeira, a cada 20,0 m, inclusive transporte de mourão e arame farpado)</t>
  </si>
  <si>
    <t xml:space="preserve">2.18</t>
  </si>
  <si>
    <t xml:space="preserve">Placa de obra nas dimensões de 3,0 x 6,0 m, padrão DER-ES</t>
  </si>
  <si>
    <t xml:space="preserve">2.19</t>
  </si>
  <si>
    <t xml:space="preserve">Pó de pedra inclusive fornecimento, espalhamento e transporte</t>
  </si>
  <si>
    <t xml:space="preserve">m³</t>
  </si>
  <si>
    <t xml:space="preserve">2.20</t>
  </si>
  <si>
    <t xml:space="preserve">Mobilização e desmobilização de container de 51 km até 150 km</t>
  </si>
  <si>
    <t xml:space="preserve">Ud</t>
  </si>
  <si>
    <t xml:space="preserve">SUPERESTRUTURA PONTE OAE</t>
  </si>
  <si>
    <t xml:space="preserve">3.1</t>
  </si>
  <si>
    <t xml:space="preserve">DEMOLIÇÃO DA PASSARELA/RECUPERAÇÃO DAS ARMADURAS REMANESCENTES</t>
  </si>
  <si>
    <t xml:space="preserve">3.1.1</t>
  </si>
  <si>
    <t xml:space="preserve">DEMOLICAO E REMOCAO DE ESTRUTURAS METALICAS TRELICADAS DE VERGALHOES E/OU PERFIS LEVES DE ACO,MEDIDAS PELO PESO REMOVIDO Observacao: 3%-DESGASTE DE FERRAMENTAS E EPI</t>
  </si>
  <si>
    <t xml:space="preserve">kg</t>
  </si>
  <si>
    <t xml:space="preserve">3.1.2</t>
  </si>
  <si>
    <t xml:space="preserve">Demolição de concreto armado</t>
  </si>
  <si>
    <t xml:space="preserve">3.1.3</t>
  </si>
  <si>
    <t xml:space="preserve">CORTE COM MACARICO MANUAL DE OXIACETILENO,EM CHAPA DE ACO NA ESPESSURA DE 1/2" Observacao: 3%-DESGASTE DE FERRAMENTAS E EPI</t>
  </si>
  <si>
    <t xml:space="preserve">3.1.4</t>
  </si>
  <si>
    <t xml:space="preserve">Corte em concreto com discos diamantados para pisos e lajes profundidade de corte 5 cm</t>
  </si>
  <si>
    <t xml:space="preserve">3.1.5</t>
  </si>
  <si>
    <t xml:space="preserve">Limpeza de aço com lixamento e escovação com escova de aço, até a completa remoção de partículas soltas, materiais indesejáveis e corrosão</t>
  </si>
  <si>
    <t xml:space="preserve">3.1.6</t>
  </si>
  <si>
    <t xml:space="preserve">Recuperação estrutural com uso de argamassa polimérica (espessura média=3,5 cm)</t>
  </si>
  <si>
    <t xml:space="preserve">3.1.7</t>
  </si>
  <si>
    <t xml:space="preserve">Caixa coletora concreto armado H= 2,00 m, inclusive escavação</t>
  </si>
  <si>
    <t xml:space="preserve">und</t>
  </si>
  <si>
    <t xml:space="preserve">3.1.8</t>
  </si>
  <si>
    <t xml:space="preserve">Mobilização e desmobilização de caminhão basculante (máximo)</t>
  </si>
  <si>
    <t xml:space="preserve">h</t>
  </si>
  <si>
    <t xml:space="preserve">3.2</t>
  </si>
  <si>
    <t xml:space="preserve">RETIRADA DO ASFALTO E SOLO/INSERÇÃO DOS PERFIS E TAMPONAMENTO COM PÓ DE BRITA</t>
  </si>
  <si>
    <t xml:space="preserve">3.2.1</t>
  </si>
  <si>
    <t xml:space="preserve">Remoção manual de revestimento asfáltico</t>
  </si>
  <si>
    <t xml:space="preserve">3.2.2</t>
  </si>
  <si>
    <t xml:space="preserve">Escavação, carga e transporte de material de 1º categoria</t>
  </si>
  <si>
    <t xml:space="preserve">3.2.3</t>
  </si>
  <si>
    <t xml:space="preserve">Viga metálica em perfil laminado ou soldado em aço estrutural, com conexões parafusadas, inclusos mão de obra, transporte e içamento utilizando guindaste - fornecimento e instalação</t>
  </si>
  <si>
    <t xml:space="preserve">3.2.4</t>
  </si>
  <si>
    <t xml:space="preserve">Solda com maçarico oxiacetileno de chapas de aço de 12,5 mm</t>
  </si>
  <si>
    <t xml:space="preserve">3.2.5</t>
  </si>
  <si>
    <t xml:space="preserve">Chumbador de expansão controlada por torque para concreto D = 20 mm - fornecimento e instalação</t>
  </si>
  <si>
    <t xml:space="preserve">3.2.6</t>
  </si>
  <si>
    <t xml:space="preserve"> Fornecimento e aplicação de adesivo estrutural à base de resina epóxi</t>
  </si>
  <si>
    <t xml:space="preserve">3.2.7</t>
  </si>
  <si>
    <t xml:space="preserve">3.2.8</t>
  </si>
  <si>
    <t xml:space="preserve">3.3</t>
  </si>
  <si>
    <t xml:space="preserve">EXECUÇÃO DA NOVA SUPERESTRUTURA</t>
  </si>
  <si>
    <t xml:space="preserve">3.3.1</t>
  </si>
  <si>
    <t xml:space="preserve">Placas pré-moldadas para forma de tabuleiro de ponte</t>
  </si>
  <si>
    <t xml:space="preserve">3.3.2</t>
  </si>
  <si>
    <t xml:space="preserve">Formas planas de madeirit meso e superestrutura com 1 reaproveitamento esp. = 17 mm,
inclusive fornecimento e transporte das madeiras</t>
  </si>
  <si>
    <t xml:space="preserve">3.3.3</t>
  </si>
  <si>
    <t xml:space="preserve">Aço CA-50, fornecimento, dobragem e colocação nas formas (preço médio das bitolas)</t>
  </si>
  <si>
    <t xml:space="preserve">3.3.4</t>
  </si>
  <si>
    <t xml:space="preserve"> Concreto estrutural usinado Fck=40 MPa, tudo incluído, inclusive bombeamento.</t>
  </si>
  <si>
    <t xml:space="preserve">3.3.5</t>
  </si>
  <si>
    <t xml:space="preserve">Concreto para bombeamento fck = 40 MPa com adição de critalizante (tabuleiros)</t>
  </si>
  <si>
    <t xml:space="preserve">3.3.6</t>
  </si>
  <si>
    <t xml:space="preserve">Acabamento em concreto fresco (15,0 MPa), para pavimento, inclusive endurecedor químico
de superfície</t>
  </si>
  <si>
    <t xml:space="preserve">3.3.7</t>
  </si>
  <si>
    <t xml:space="preserve">Aço CA-25, fornecimento, dobragem e colocação nas formas</t>
  </si>
  <si>
    <t xml:space="preserve">3.3.8</t>
  </si>
  <si>
    <t xml:space="preserve">Aplicação de graxa para as barras de transferência</t>
  </si>
  <si>
    <t xml:space="preserve">3.3.9</t>
  </si>
  <si>
    <t xml:space="preserve">Junta de dilatação em elastômero e perfil VV - L = 35 mm e H = 60 mm - fornecimento e instalação</t>
  </si>
  <si>
    <t xml:space="preserve">3.3.10</t>
  </si>
  <si>
    <t xml:space="preserve">Lábios poliméricos em junta de pavimento de concreto - L = 20 mm e H = 30 mm - confecção e assentamento</t>
  </si>
  <si>
    <t xml:space="preserve">3.3.11</t>
  </si>
  <si>
    <t xml:space="preserve">Dreno de PVC D = 100 mm</t>
  </si>
  <si>
    <t xml:space="preserve">3.3.12</t>
  </si>
  <si>
    <t xml:space="preserve">Guarda-corpo com vidro laminado</t>
  </si>
  <si>
    <t xml:space="preserve">3.3.13</t>
  </si>
  <si>
    <t xml:space="preserve">Execução do arcos centrais da ponte</t>
  </si>
  <si>
    <t xml:space="preserve">MESOESTRUTURA PONTE OAE</t>
  </si>
  <si>
    <t xml:space="preserve">4.1</t>
  </si>
  <si>
    <t xml:space="preserve">Andaime de madeira para altura até 7 m, compreendendo montagem e desmontagem</t>
  </si>
  <si>
    <t xml:space="preserve">4.2</t>
  </si>
  <si>
    <t xml:space="preserve">Plataforma ou passarela de pinho de 1ª ou similar, 1" x 12"</t>
  </si>
  <si>
    <t xml:space="preserve">4.3</t>
  </si>
  <si>
    <t xml:space="preserve">4.4</t>
  </si>
  <si>
    <t xml:space="preserve">Manta Geotêxtil não tecida com resistência longitudinal a tração 10 kN/m, fornecimento e aplicação</t>
  </si>
  <si>
    <t xml:space="preserve">4.5</t>
  </si>
  <si>
    <t xml:space="preserve">Colchão drenante de brita 2 inclusive fornecimento, espalhamento, compactação e transporte da brita</t>
  </si>
  <si>
    <t xml:space="preserve">4.6</t>
  </si>
  <si>
    <t xml:space="preserve">Remoção cuidadosa do concreto afetado, através de escarificação (considerando esp. Escarificada de 5 cm)</t>
  </si>
  <si>
    <t xml:space="preserve">4.7</t>
  </si>
  <si>
    <t xml:space="preserve">PERCUSSAO COM BATIDAS LEVES,SEM RETIRADA DO MATERIAL SOLTO Observacao: 3%-DESGASTE DE FERRAMENTAS E EPI 	</t>
  </si>
  <si>
    <t xml:space="preserve">m2</t>
  </si>
  <si>
    <t xml:space="preserve">4.8</t>
  </si>
  <si>
    <t xml:space="preserve">Limpeza em superfície de concreto com jateamento d'água sob pressão</t>
  </si>
  <si>
    <t xml:space="preserve">4.9</t>
  </si>
  <si>
    <t xml:space="preserve">Jateamento de chapa de aço com uso de granalhas de aço grau sa 2 1/2</t>
  </si>
  <si>
    <t xml:space="preserve">4.10</t>
  </si>
  <si>
    <t xml:space="preserve">Retirada de ferragem corroída</t>
  </si>
  <si>
    <t xml:space="preserve">4.11</t>
  </si>
  <si>
    <t xml:space="preserve">4.12</t>
  </si>
  <si>
    <t xml:space="preserve">Furação e fixação de barras de aço </t>
  </si>
  <si>
    <t xml:space="preserve">4.13</t>
  </si>
  <si>
    <t xml:space="preserve">4.14</t>
  </si>
  <si>
    <t xml:space="preserve">4.15</t>
  </si>
  <si>
    <t xml:space="preserve">Injeção de epóxi em fissuras, inclusive preparo e montagem de bicos de injeção </t>
  </si>
  <si>
    <t xml:space="preserve">4.16</t>
  </si>
  <si>
    <t xml:space="preserve">Pintura a cal em pontes (2 demãos)</t>
  </si>
  <si>
    <t xml:space="preserve">MURO DE CONTENÇÃO</t>
  </si>
  <si>
    <t xml:space="preserve">5.1</t>
  </si>
  <si>
    <t xml:space="preserve"> Tubo dreno, corrugado, espiralado, flexível, perfurado, em polietileno de alta densidade (pead), dn 160 mm </t>
  </si>
  <si>
    <t xml:space="preserve">5.2</t>
  </si>
  <si>
    <t xml:space="preserve">5.3</t>
  </si>
  <si>
    <t xml:space="preserve">Dreno de PVC D = 50 mm</t>
  </si>
  <si>
    <t xml:space="preserve">5.4</t>
  </si>
  <si>
    <t xml:space="preserve">5.5</t>
  </si>
  <si>
    <t xml:space="preserve">5.6</t>
  </si>
  <si>
    <t xml:space="preserve">Reaterro de valas, exclusive compactação</t>
  </si>
  <si>
    <t xml:space="preserve">5.7</t>
  </si>
  <si>
    <t xml:space="preserve">Compactação de aterros 100% PN</t>
  </si>
  <si>
    <t xml:space="preserve">5.8</t>
  </si>
  <si>
    <t xml:space="preserve">Fornecimento, preparo e aplicação de concreto magro com consumo mínimo de cimento de 250 kg/m3 (brita 1 e 2) - (5%de perdas já incluído no custo)</t>
  </si>
  <si>
    <t xml:space="preserve">5.9</t>
  </si>
  <si>
    <t xml:space="preserve">5.10</t>
  </si>
  <si>
    <t xml:space="preserve">5.11</t>
  </si>
  <si>
    <t xml:space="preserve">Fôrma de chapa compensada resinada 12mm, levando-se em conta a utilização 3 vezes (incluido o material, corte,montagem, escoramento e desfôrma) </t>
  </si>
  <si>
    <t xml:space="preserve">5.12</t>
  </si>
  <si>
    <t xml:space="preserve">Pintura impermeabilizante com igolflex ou equivalente a 3 demãos</t>
  </si>
  <si>
    <t xml:space="preserve">5.13</t>
  </si>
  <si>
    <t xml:space="preserve">Lona plástica preta para isolamento de concretagem sobre solo, fornecimento e colocação</t>
  </si>
  <si>
    <t xml:space="preserve">SINALIZAÇÃO </t>
  </si>
  <si>
    <t xml:space="preserve">6.1</t>
  </si>
  <si>
    <t xml:space="preserve">SINALIZAÇÃO PROVISÓRIA</t>
  </si>
  <si>
    <t xml:space="preserve">6.1.1</t>
  </si>
  <si>
    <t xml:space="preserve">Elementos de madeira para sinalização - cavaletes</t>
  </si>
  <si>
    <t xml:space="preserve">6.1.2</t>
  </si>
  <si>
    <t xml:space="preserve">Sinalização vertical com chapa em esmalte sintético</t>
  </si>
  <si>
    <t xml:space="preserve">6.1.3</t>
  </si>
  <si>
    <t xml:space="preserve">Tela de proteção de segurança de PVC cor laranja com suporte para sinalização de obras</t>
  </si>
  <si>
    <t xml:space="preserve">6.1.4</t>
  </si>
  <si>
    <t xml:space="preserve">Sinalização noturna ( fio com lâmpada e balde ), fornecimento e instalação</t>
  </si>
  <si>
    <t xml:space="preserve">6.2</t>
  </si>
  <si>
    <t xml:space="preserve">SINALIZAÇÃO DEFINITIVA</t>
  </si>
  <si>
    <t xml:space="preserve">6.2.1</t>
  </si>
  <si>
    <t xml:space="preserve">Sinalização horizontal TMD=600, vida útil 2 a 3 anos, taxa=0,80 L/m²</t>
  </si>
  <si>
    <t xml:space="preserve">6.2.2</t>
  </si>
  <si>
    <t xml:space="preserve">Pintura de setas e zebrados em material termoplástico - 5 anos ( por extrusão)</t>
  </si>
  <si>
    <t xml:space="preserve">6.2.3</t>
  </si>
  <si>
    <t xml:space="preserve">Sinalização vertical com chapa revestida em película, inclusive suporte em madeira</t>
  </si>
  <si>
    <t xml:space="preserve">6.2.4</t>
  </si>
  <si>
    <t xml:space="preserve">Tachão refletivo birrefletorizado, fornecimento e aplicação</t>
  </si>
  <si>
    <t xml:space="preserve">ADMINISTRAÇÃO LOCAL </t>
  </si>
  <si>
    <t xml:space="preserve">7.1</t>
  </si>
  <si>
    <t xml:space="preserve">Administração local, inclusive vigilância</t>
  </si>
  <si>
    <t xml:space="preserve">TOTAIS</t>
  </si>
  <si>
    <t xml:space="preserve">Valor pactuado em contrato: </t>
  </si>
  <si>
    <t xml:space="preserve">POSIÇÃO FÍSICA DO CONTRATO</t>
  </si>
  <si>
    <t xml:space="preserve">POSIÇÃO FINANCEIRA DO CONTRATO</t>
  </si>
  <si>
    <t xml:space="preserve">Valor total de reajuste:</t>
  </si>
  <si>
    <t xml:space="preserve">Valor do contrato após 1º reajuste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</si>
  <si>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</si>
  <si>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</si>
  <si>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</si>
  <si>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</si>
  <si>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REAJUSTE INCC – 10,2558%</t>
  </si>
  <si>
    <t xml:space="preserve">____________________________________________________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</si>
  <si>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</si>
  <si>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</si>
  <si>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</si>
  <si>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</si>
  <si>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</si>
  <si>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</si>
  <si>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7ª MEDIÇÃO</t>
  </si>
  <si>
    <r>
      <rPr>
        <b val="true"/>
        <sz val="12"/>
        <rFont val="Times New Roman"/>
        <family val="1"/>
        <charset val="1"/>
      </rPr>
      <t xml:space="preserve">OBRA: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</si>
  <si>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</si>
  <si>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DESCRIÇÃO</t>
  </si>
  <si>
    <t xml:space="preserve">1,00 mês</t>
  </si>
  <si>
    <t xml:space="preserve">2,00 unidades por meses</t>
  </si>
  <si>
    <t xml:space="preserve">10,00 m³</t>
  </si>
  <si>
    <t xml:space="preserve">250,00 m³</t>
  </si>
  <si>
    <t xml:space="preserve">2.500,00 m³</t>
  </si>
  <si>
    <t xml:space="preserve">60,00 m</t>
  </si>
  <si>
    <t xml:space="preserve">180,00 unidades</t>
  </si>
  <si>
    <t xml:space="preserve">15,00 kg</t>
  </si>
  <si>
    <t xml:space="preserve">25,00 m³</t>
  </si>
  <si>
    <t xml:space="preserve">30,00 horas</t>
  </si>
  <si>
    <t xml:space="preserve">0,50 unidades</t>
  </si>
  <si>
    <t xml:space="preserve">Valor da 7ª medição sem adm Local/ (Valor do contrato-adm local) =0,081594538</t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</si>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</sst>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&quot;R$ &quot;#,##0.00"/>
    <numFmt numFmtId="172" formatCode="0.00%"/>
    <numFmt numFmtId="173" formatCode="[$R$-416]\ #,##0.00;[RED]\-[$R$-416]\ #,##0.00"/>
    <numFmt numFmtId="174" formatCode="#,##0.00"/>
    <numFmt numFmtId="175" formatCode="0%"/>
    <numFmt numFmtId="176" formatCode="0.0000%"/>
    <numFmt numFmtId="177" formatCode="0.00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4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CCCCCC"/>
        <bgColor rgb="FFD0CEC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EEEEE"/>
      </patternFill>
    </fill>
    <fill>
      <patternFill patternType="solid">
        <fgColor rgb="FFFFFF00"/>
        <bgColor rgb="FFFFFF00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6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7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8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7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7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4" fillId="7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9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9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1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5" fillId="9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11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11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11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11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5" fillId="11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11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1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1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11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1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9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6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6" borderId="3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2" borderId="33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3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6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6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7" fillId="12" borderId="3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12" borderId="25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9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5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9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9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6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6" borderId="2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2" borderId="39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5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14" fillId="5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5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3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4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4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10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10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10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10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4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46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2" fillId="0" borderId="4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3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10" borderId="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0" fillId="10" borderId="2" xfId="25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9" fontId="20" fillId="10" borderId="2" xfId="25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22" fillId="0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CCCCCC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374760</xdr:colOff>
      <xdr:row>11</xdr:row>
      <xdr:rowOff>828360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56720" cy="711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707400</xdr:colOff>
      <xdr:row>6</xdr:row>
      <xdr:rowOff>136440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56320" cy="10602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65"/>
  <sheetViews>
    <sheetView showFormulas="false" showGridLines="true" showRowColHeaders="true" showZeros="true" rightToLeft="false" tabSelected="false" showOutlineSymbols="true" defaultGridColor="true" view="pageBreakPreview" topLeftCell="A120" colorId="64" zoomScale="110" zoomScaleNormal="100" zoomScalePageLayoutView="110" workbookViewId="0">
      <selection pane="topLeft" activeCell="I128" activeCellId="0" sqref="I128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6" style="1" width="11.53"/>
    <col collapsed="false" customWidth="true" hidden="false" outlineLevel="0" max="8" min="8" style="1" width="9.29"/>
    <col collapsed="false" customWidth="true" hidden="false" outlineLevel="0" max="9" min="9" style="3" width="14.79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4.79"/>
    <col collapsed="false" customWidth="true" hidden="false" outlineLevel="0" max="16" min="16" style="1" width="17.2"/>
    <col collapsed="false" customWidth="true" hidden="false" outlineLevel="0" max="17" min="17" style="1" width="11.53"/>
    <col collapsed="false" customWidth="false" hidden="false" outlineLevel="0" max="23" min="23" style="3" width="8.68"/>
    <col collapsed="false" customWidth="true" hidden="false" outlineLevel="0" max="24" min="24" style="1" width="13.28"/>
    <col collapsed="false" customWidth="true" hidden="false" outlineLevel="0" max="25" min="25" style="1" width="17.54"/>
    <col collapsed="false" customWidth="true" hidden="false" outlineLevel="0" max="26" min="26" style="1" width="11.53"/>
    <col collapsed="false" customWidth="true" hidden="false" outlineLevel="0" max="16384" min="16380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5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5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5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5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5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5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5"/>
    </row>
    <row r="12" customFormat="false" ht="70.25" hidden="false" customHeight="true" outlineLevel="0" collapsed="false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5"/>
    </row>
    <row r="13" s="11" customFormat="true" ht="13.8" hidden="false" customHeight="true" outlineLevel="0" collapsed="false">
      <c r="A13" s="7" t="s">
        <v>1</v>
      </c>
      <c r="B13" s="7"/>
      <c r="C13" s="7"/>
      <c r="D13" s="7"/>
      <c r="E13" s="7"/>
      <c r="F13" s="8" t="str">
        <f aca="false">I18</f>
        <v>MEDIÇÃO 07</v>
      </c>
      <c r="G13" s="8"/>
      <c r="H13" s="8"/>
      <c r="I13" s="8"/>
      <c r="J13" s="8"/>
      <c r="K13" s="9" t="s">
        <v>2</v>
      </c>
      <c r="L13" s="9"/>
      <c r="M13" s="9"/>
      <c r="N13" s="9"/>
      <c r="O13" s="10"/>
      <c r="P13" s="1"/>
      <c r="Q13" s="1"/>
      <c r="W13" s="12"/>
      <c r="XEZ13" s="1"/>
      <c r="XFA13" s="1"/>
      <c r="XFB13" s="1"/>
      <c r="XFC13" s="1"/>
      <c r="XFD13" s="1"/>
    </row>
    <row r="14" s="20" customFormat="true" ht="13.8" hidden="false" customHeight="true" outlineLevel="0" collapsed="false">
      <c r="A14" s="13" t="s">
        <v>3</v>
      </c>
      <c r="B14" s="13"/>
      <c r="C14" s="13"/>
      <c r="D14" s="14" t="s">
        <v>4</v>
      </c>
      <c r="E14" s="14"/>
      <c r="F14" s="15" t="s">
        <v>5</v>
      </c>
      <c r="G14" s="15"/>
      <c r="H14" s="16" t="s">
        <v>6</v>
      </c>
      <c r="I14" s="16"/>
      <c r="J14" s="16"/>
      <c r="K14" s="17" t="s">
        <v>7</v>
      </c>
      <c r="L14" s="17"/>
      <c r="M14" s="18" t="n">
        <v>45628</v>
      </c>
      <c r="N14" s="18"/>
      <c r="O14" s="19"/>
      <c r="P14" s="1"/>
      <c r="Q14" s="1"/>
      <c r="XEZ14" s="1"/>
      <c r="XFA14" s="1"/>
      <c r="XFB14" s="1"/>
      <c r="XFC14" s="1"/>
      <c r="XFD14" s="1"/>
    </row>
    <row r="15" s="20" customFormat="true" ht="21.75" hidden="false" customHeight="true" outlineLevel="0" collapsed="false">
      <c r="A15" s="13"/>
      <c r="B15" s="13"/>
      <c r="C15" s="13"/>
      <c r="D15" s="14"/>
      <c r="E15" s="14"/>
      <c r="F15" s="15"/>
      <c r="G15" s="15"/>
      <c r="H15" s="16"/>
      <c r="I15" s="16"/>
      <c r="J15" s="16"/>
      <c r="K15" s="21" t="s">
        <v>8</v>
      </c>
      <c r="L15" s="21"/>
      <c r="M15" s="22" t="n">
        <v>46108</v>
      </c>
      <c r="N15" s="22"/>
      <c r="O15" s="19"/>
      <c r="P15" s="1"/>
      <c r="Q15" s="1"/>
      <c r="W15" s="1"/>
      <c r="XEZ15" s="1"/>
      <c r="XFA15" s="1"/>
      <c r="XFB15" s="1"/>
      <c r="XFC15" s="1"/>
      <c r="XFD15" s="1"/>
    </row>
    <row r="16" s="20" customFormat="true" ht="13.8" hidden="false" customHeight="true" outlineLevel="0" collapsed="false">
      <c r="A16" s="23" t="s">
        <v>9</v>
      </c>
      <c r="B16" s="23"/>
      <c r="C16" s="23"/>
      <c r="D16" s="24" t="s">
        <v>10</v>
      </c>
      <c r="E16" s="24"/>
      <c r="F16" s="25" t="n">
        <v>45809</v>
      </c>
      <c r="G16" s="25"/>
      <c r="H16" s="26" t="s">
        <v>11</v>
      </c>
      <c r="I16" s="27" t="n">
        <v>45838</v>
      </c>
      <c r="J16" s="27"/>
      <c r="K16" s="28" t="s">
        <v>12</v>
      </c>
      <c r="L16" s="28"/>
      <c r="M16" s="29" t="s">
        <v>13</v>
      </c>
      <c r="N16" s="29"/>
      <c r="O16" s="19"/>
      <c r="P16" s="1"/>
      <c r="Q16" s="1"/>
      <c r="W16" s="1" t="s">
        <v>14</v>
      </c>
      <c r="X16" s="20" t="s">
        <v>15</v>
      </c>
      <c r="Y16" s="20" t="s">
        <v>16</v>
      </c>
      <c r="Z16" s="20" t="s">
        <v>17</v>
      </c>
      <c r="XEZ16" s="1"/>
      <c r="XFA16" s="1"/>
      <c r="XFB16" s="1"/>
      <c r="XFC16" s="1"/>
      <c r="XFD16" s="1"/>
    </row>
    <row r="17" s="20" customFormat="true" ht="18.75" hidden="false" customHeight="true" outlineLevel="0" collapsed="false">
      <c r="A17" s="30" t="s">
        <v>18</v>
      </c>
      <c r="B17" s="30"/>
      <c r="C17" s="30"/>
      <c r="D17" s="30"/>
      <c r="E17" s="30"/>
      <c r="F17" s="31" t="str">
        <f aca="false">I18</f>
        <v>MEDIÇÃO 07</v>
      </c>
      <c r="G17" s="31"/>
      <c r="H17" s="31"/>
      <c r="I17" s="32" t="n">
        <f aca="false">L124</f>
        <v>323407.233482362</v>
      </c>
      <c r="J17" s="32"/>
      <c r="K17" s="33" t="s">
        <v>19</v>
      </c>
      <c r="L17" s="34" t="n">
        <f aca="false">I124</f>
        <v>0.0815945385688485</v>
      </c>
      <c r="M17" s="35" t="s">
        <v>20</v>
      </c>
      <c r="N17" s="36" t="n">
        <f aca="false">I125</f>
        <v>0.430894014897396</v>
      </c>
      <c r="O17" s="19"/>
      <c r="P17" s="1"/>
      <c r="Q17" s="1"/>
      <c r="W17" s="20" t="n">
        <v>1</v>
      </c>
      <c r="X17" s="37" t="n">
        <f aca="false">SUM(O21:O22)</f>
        <v>0</v>
      </c>
      <c r="Y17" s="37" t="n">
        <f aca="false">SUM(P21:P22)</f>
        <v>0</v>
      </c>
      <c r="Z17" s="37" t="n">
        <f aca="false">Y17-X17</f>
        <v>0</v>
      </c>
      <c r="XEZ17" s="1"/>
      <c r="XFA17" s="1"/>
      <c r="XFB17" s="1"/>
      <c r="XFC17" s="1"/>
      <c r="XFD17" s="1"/>
    </row>
    <row r="18" s="2" customFormat="true" ht="16.5" hidden="false" customHeight="true" outlineLevel="0" collapsed="false">
      <c r="A18" s="38" t="s">
        <v>21</v>
      </c>
      <c r="B18" s="39" t="s">
        <v>22</v>
      </c>
      <c r="C18" s="39" t="s">
        <v>23</v>
      </c>
      <c r="D18" s="40" t="s">
        <v>24</v>
      </c>
      <c r="E18" s="41" t="s">
        <v>25</v>
      </c>
      <c r="F18" s="42" t="s">
        <v>26</v>
      </c>
      <c r="G18" s="42"/>
      <c r="H18" s="42"/>
      <c r="I18" s="43" t="s">
        <v>27</v>
      </c>
      <c r="J18" s="43"/>
      <c r="K18" s="43"/>
      <c r="L18" s="44" t="s">
        <v>28</v>
      </c>
      <c r="M18" s="44"/>
      <c r="N18" s="44"/>
      <c r="O18" s="1"/>
      <c r="P18" s="1"/>
      <c r="Q18" s="1"/>
      <c r="R18" s="1"/>
      <c r="W18" s="20" t="n">
        <v>2</v>
      </c>
      <c r="X18" s="45" t="n">
        <f aca="false">SUM(O24:O43)</f>
        <v>0</v>
      </c>
      <c r="Y18" s="45" t="n">
        <f aca="false">SUM(P24:P43)</f>
        <v>0</v>
      </c>
      <c r="Z18" s="37" t="n">
        <f aca="false">Y18-X18</f>
        <v>0</v>
      </c>
      <c r="XEZ18" s="1"/>
      <c r="XFA18" s="1"/>
      <c r="XFB18" s="1"/>
      <c r="XFC18" s="1"/>
      <c r="XFD18" s="1"/>
    </row>
    <row r="19" s="2" customFormat="true" ht="14.25" hidden="false" customHeight="true" outlineLevel="0" collapsed="false">
      <c r="A19" s="38"/>
      <c r="B19" s="39"/>
      <c r="C19" s="39"/>
      <c r="D19" s="40"/>
      <c r="E19" s="41"/>
      <c r="F19" s="46" t="s">
        <v>24</v>
      </c>
      <c r="G19" s="40" t="s">
        <v>29</v>
      </c>
      <c r="H19" s="47" t="s">
        <v>30</v>
      </c>
      <c r="I19" s="46" t="s">
        <v>24</v>
      </c>
      <c r="J19" s="48" t="s">
        <v>29</v>
      </c>
      <c r="K19" s="47" t="s">
        <v>30</v>
      </c>
      <c r="L19" s="49" t="s">
        <v>24</v>
      </c>
      <c r="M19" s="48" t="s">
        <v>29</v>
      </c>
      <c r="N19" s="47" t="s">
        <v>30</v>
      </c>
      <c r="O19" s="50"/>
      <c r="P19" s="1"/>
      <c r="Q19" s="1"/>
      <c r="W19" s="20" t="n">
        <v>3</v>
      </c>
      <c r="X19" s="45" t="n">
        <f aca="false">SUM(O46:O76)</f>
        <v>0</v>
      </c>
      <c r="Y19" s="45" t="n">
        <f aca="false">SUM(P46:P76)</f>
        <v>0</v>
      </c>
      <c r="Z19" s="37" t="n">
        <f aca="false">Y19-X19</f>
        <v>0</v>
      </c>
      <c r="XEZ19" s="1"/>
      <c r="XFA19" s="1"/>
      <c r="XFB19" s="1"/>
      <c r="XFC19" s="1"/>
      <c r="XFD19" s="1"/>
    </row>
    <row r="20" customFormat="false" ht="13.8" hidden="false" customHeight="false" outlineLevel="0" collapsed="false">
      <c r="A20" s="51" t="n">
        <v>1</v>
      </c>
      <c r="B20" s="52" t="s">
        <v>31</v>
      </c>
      <c r="C20" s="53"/>
      <c r="D20" s="54"/>
      <c r="E20" s="54"/>
      <c r="F20" s="55"/>
      <c r="G20" s="56"/>
      <c r="H20" s="57"/>
      <c r="I20" s="55"/>
      <c r="J20" s="58" t="n">
        <f aca="false">SUM(J21:J22)</f>
        <v>0</v>
      </c>
      <c r="K20" s="57"/>
      <c r="L20" s="56"/>
      <c r="M20" s="58" t="n">
        <f aca="false">SUM(M21:M22)</f>
        <v>215776.272846705</v>
      </c>
      <c r="N20" s="57"/>
      <c r="W20" s="20" t="n">
        <v>4</v>
      </c>
      <c r="X20" s="45" t="n">
        <f aca="false">SUM(O78:O93)</f>
        <v>0</v>
      </c>
      <c r="Y20" s="45" t="n">
        <f aca="false">SUM(P78:P93)</f>
        <v>0</v>
      </c>
      <c r="Z20" s="37" t="n">
        <f aca="false">Y20-X20</f>
        <v>0</v>
      </c>
    </row>
    <row r="21" customFormat="false" ht="63.75" hidden="false" customHeight="false" outlineLevel="0" collapsed="false">
      <c r="A21" s="59" t="s">
        <v>32</v>
      </c>
      <c r="B21" s="60" t="s">
        <v>33</v>
      </c>
      <c r="C21" s="61" t="s">
        <v>34</v>
      </c>
      <c r="D21" s="62" t="n">
        <v>803.43</v>
      </c>
      <c r="E21" s="63" t="n">
        <v>153.973315095704</v>
      </c>
      <c r="F21" s="64" t="n">
        <v>803.43</v>
      </c>
      <c r="G21" s="65" t="n">
        <f aca="false">F21*E21</f>
        <v>123706.780547341</v>
      </c>
      <c r="H21" s="66" t="n">
        <f aca="false">F21/D21</f>
        <v>1</v>
      </c>
      <c r="I21" s="67"/>
      <c r="J21" s="68" t="n">
        <f aca="false">I21*E21</f>
        <v>0</v>
      </c>
      <c r="K21" s="66" t="n">
        <f aca="false">I21/D21</f>
        <v>0</v>
      </c>
      <c r="L21" s="69" t="n">
        <f aca="false">F21+I21</f>
        <v>803.43</v>
      </c>
      <c r="M21" s="70" t="n">
        <f aca="false">G21+J21</f>
        <v>123706.780547341</v>
      </c>
      <c r="N21" s="71" t="n">
        <f aca="false">H21+K21</f>
        <v>1</v>
      </c>
      <c r="O21" s="72"/>
      <c r="P21" s="73"/>
      <c r="W21" s="20" t="n">
        <v>5</v>
      </c>
      <c r="X21" s="45" t="n">
        <f aca="false">SUM(O95:O107)</f>
        <v>0</v>
      </c>
      <c r="Y21" s="45" t="n">
        <f aca="false">SUM(P95:P107)</f>
        <v>0</v>
      </c>
      <c r="Z21" s="37" t="n">
        <f aca="false">Y21-X21</f>
        <v>0</v>
      </c>
    </row>
    <row r="22" customFormat="false" ht="13.8" hidden="false" customHeight="false" outlineLevel="0" collapsed="false">
      <c r="A22" s="59" t="s">
        <v>35</v>
      </c>
      <c r="B22" s="60" t="s">
        <v>36</v>
      </c>
      <c r="C22" s="61" t="s">
        <v>37</v>
      </c>
      <c r="D22" s="62" t="n">
        <v>2</v>
      </c>
      <c r="E22" s="63" t="n">
        <v>46034.7461496818</v>
      </c>
      <c r="F22" s="64" t="n">
        <v>2</v>
      </c>
      <c r="G22" s="65" t="n">
        <f aca="false">F22*E22</f>
        <v>92069.4922993636</v>
      </c>
      <c r="H22" s="66" t="n">
        <f aca="false">F22/D22</f>
        <v>1</v>
      </c>
      <c r="I22" s="67"/>
      <c r="J22" s="68" t="n">
        <f aca="false">I22*E22</f>
        <v>0</v>
      </c>
      <c r="K22" s="66" t="n">
        <f aca="false">I22/D22</f>
        <v>0</v>
      </c>
      <c r="L22" s="69" t="n">
        <f aca="false">F22+I22</f>
        <v>2</v>
      </c>
      <c r="M22" s="70" t="n">
        <f aca="false">G22+J22</f>
        <v>92069.4922993636</v>
      </c>
      <c r="N22" s="71" t="n">
        <f aca="false">H22+K22</f>
        <v>1</v>
      </c>
      <c r="O22" s="72"/>
      <c r="P22" s="73"/>
      <c r="W22" s="3" t="n">
        <v>6</v>
      </c>
      <c r="X22" s="45" t="n">
        <f aca="false">SUM(O110:O118)</f>
        <v>0</v>
      </c>
      <c r="Y22" s="45" t="n">
        <f aca="false">SUM(P110:P118)</f>
        <v>0</v>
      </c>
      <c r="Z22" s="37" t="n">
        <f aca="false">Y22-X22</f>
        <v>0</v>
      </c>
    </row>
    <row r="23" customFormat="false" ht="13.8" hidden="false" customHeight="false" outlineLevel="0" collapsed="false">
      <c r="A23" s="51" t="n">
        <v>2</v>
      </c>
      <c r="B23" s="52" t="s">
        <v>38</v>
      </c>
      <c r="C23" s="53"/>
      <c r="D23" s="54"/>
      <c r="E23" s="74"/>
      <c r="F23" s="55"/>
      <c r="G23" s="56"/>
      <c r="H23" s="57"/>
      <c r="I23" s="55"/>
      <c r="J23" s="58" t="n">
        <f aca="false">SUM(J24:J43)</f>
        <v>5339.59750532564</v>
      </c>
      <c r="K23" s="57"/>
      <c r="L23" s="56"/>
      <c r="M23" s="58" t="n">
        <f aca="false">SUM(M24:M43)</f>
        <v>356583.525459205</v>
      </c>
      <c r="N23" s="57"/>
      <c r="O23" s="72"/>
      <c r="P23" s="73"/>
      <c r="W23" s="3" t="n">
        <v>7</v>
      </c>
      <c r="X23" s="45" t="n">
        <f aca="false">SUM(O120)</f>
        <v>0</v>
      </c>
      <c r="Y23" s="45" t="n">
        <f aca="false">SUM(P120)</f>
        <v>0</v>
      </c>
      <c r="Z23" s="37" t="n">
        <f aca="false">Y23-X23</f>
        <v>0</v>
      </c>
    </row>
    <row r="24" customFormat="false" ht="22.35" hidden="false" customHeight="false" outlineLevel="0" collapsed="false">
      <c r="A24" s="59" t="s">
        <v>39</v>
      </c>
      <c r="B24" s="60" t="s">
        <v>40</v>
      </c>
      <c r="C24" s="61" t="s">
        <v>41</v>
      </c>
      <c r="D24" s="62" t="n">
        <v>682.5</v>
      </c>
      <c r="E24" s="63" t="n">
        <v>0.652482893068241</v>
      </c>
      <c r="F24" s="64" t="n">
        <v>682.5</v>
      </c>
      <c r="G24" s="65" t="n">
        <f aca="false">F24*E24</f>
        <v>445.319574519075</v>
      </c>
      <c r="H24" s="66" t="n">
        <f aca="false">F24/D24</f>
        <v>1</v>
      </c>
      <c r="I24" s="67"/>
      <c r="J24" s="68" t="n">
        <f aca="false">I24*E24</f>
        <v>0</v>
      </c>
      <c r="K24" s="66" t="n">
        <f aca="false">I24/D24</f>
        <v>0</v>
      </c>
      <c r="L24" s="69" t="n">
        <f aca="false">F24+I24</f>
        <v>682.5</v>
      </c>
      <c r="M24" s="70" t="n">
        <f aca="false">G24+J24</f>
        <v>445.319574519075</v>
      </c>
      <c r="N24" s="71" t="n">
        <f aca="false">H24+K24</f>
        <v>1</v>
      </c>
      <c r="O24" s="72"/>
      <c r="P24" s="73"/>
      <c r="X24" s="73" t="n">
        <f aca="false">SUM(X17:X23)</f>
        <v>0</v>
      </c>
      <c r="Y24" s="73" t="n">
        <f aca="false">SUM(Y17:Y23)</f>
        <v>0</v>
      </c>
      <c r="Z24" s="73" t="n">
        <f aca="false">Y24-X24</f>
        <v>0</v>
      </c>
    </row>
    <row r="25" customFormat="false" ht="13.8" hidden="false" customHeight="false" outlineLevel="0" collapsed="false">
      <c r="A25" s="59" t="s">
        <v>42</v>
      </c>
      <c r="B25" s="60" t="s">
        <v>43</v>
      </c>
      <c r="C25" s="61" t="s">
        <v>41</v>
      </c>
      <c r="D25" s="62" t="n">
        <v>682.5</v>
      </c>
      <c r="E25" s="63" t="n">
        <v>6.68232480142302</v>
      </c>
      <c r="F25" s="75" t="n">
        <v>0</v>
      </c>
      <c r="G25" s="65" t="n">
        <f aca="false">F25*E25</f>
        <v>0</v>
      </c>
      <c r="H25" s="76" t="n">
        <f aca="false">F25/D25</f>
        <v>0</v>
      </c>
      <c r="I25" s="67"/>
      <c r="J25" s="68" t="n">
        <f aca="false">I25*E25</f>
        <v>0</v>
      </c>
      <c r="K25" s="76" t="n">
        <f aca="false">I25/D25</f>
        <v>0</v>
      </c>
      <c r="L25" s="77" t="n">
        <f aca="false">F25+I25</f>
        <v>0</v>
      </c>
      <c r="M25" s="70" t="n">
        <f aca="false">G25+J25</f>
        <v>0</v>
      </c>
      <c r="N25" s="78" t="n">
        <f aca="false">H25+K25</f>
        <v>0</v>
      </c>
      <c r="O25" s="72"/>
      <c r="P25" s="73"/>
    </row>
    <row r="26" customFormat="false" ht="32.8" hidden="false" customHeight="false" outlineLevel="0" collapsed="false">
      <c r="A26" s="59" t="s">
        <v>44</v>
      </c>
      <c r="B26" s="60" t="s">
        <v>45</v>
      </c>
      <c r="C26" s="61" t="s">
        <v>46</v>
      </c>
      <c r="D26" s="62" t="n">
        <v>16</v>
      </c>
      <c r="E26" s="63" t="n">
        <v>914.698518244619</v>
      </c>
      <c r="F26" s="64" t="n">
        <v>6</v>
      </c>
      <c r="G26" s="65" t="n">
        <f aca="false">F26*E26</f>
        <v>5488.19110946771</v>
      </c>
      <c r="H26" s="66" t="n">
        <f aca="false">F26/D26</f>
        <v>0.375</v>
      </c>
      <c r="I26" s="67" t="n">
        <v>1</v>
      </c>
      <c r="J26" s="68" t="n">
        <f aca="false">I26*E26</f>
        <v>914.698518244619</v>
      </c>
      <c r="K26" s="66" t="n">
        <f aca="false">I26/D26</f>
        <v>0.0625</v>
      </c>
      <c r="L26" s="69" t="n">
        <f aca="false">F26+I26</f>
        <v>7</v>
      </c>
      <c r="M26" s="70" t="n">
        <f aca="false">G26+J26</f>
        <v>6402.88962771233</v>
      </c>
      <c r="N26" s="71" t="n">
        <f aca="false">H26+K26</f>
        <v>0.4375</v>
      </c>
      <c r="O26" s="72"/>
      <c r="P26" s="73"/>
      <c r="X26" s="73"/>
    </row>
    <row r="27" customFormat="false" ht="13.8" hidden="false" customHeight="false" outlineLevel="0" collapsed="false">
      <c r="A27" s="59" t="s">
        <v>47</v>
      </c>
      <c r="B27" s="60" t="s">
        <v>48</v>
      </c>
      <c r="C27" s="61" t="s">
        <v>46</v>
      </c>
      <c r="D27" s="62" t="n">
        <v>32</v>
      </c>
      <c r="E27" s="63" t="n">
        <v>614.346392938907</v>
      </c>
      <c r="F27" s="64" t="n">
        <v>12</v>
      </c>
      <c r="G27" s="65" t="n">
        <f aca="false">F27*E27</f>
        <v>7372.15671526688</v>
      </c>
      <c r="H27" s="66" t="n">
        <f aca="false">F27/D27</f>
        <v>0.375</v>
      </c>
      <c r="I27" s="67" t="n">
        <v>2</v>
      </c>
      <c r="J27" s="68" t="n">
        <f aca="false">I27*E27</f>
        <v>1228.69278587781</v>
      </c>
      <c r="K27" s="66" t="n">
        <f aca="false">I27/D27</f>
        <v>0.0625</v>
      </c>
      <c r="L27" s="69" t="n">
        <f aca="false">F27+I27</f>
        <v>14</v>
      </c>
      <c r="M27" s="70" t="n">
        <f aca="false">G27+J27</f>
        <v>8600.84950114469</v>
      </c>
      <c r="N27" s="71" t="n">
        <f aca="false">H27+K27</f>
        <v>0.4375</v>
      </c>
      <c r="O27" s="72"/>
      <c r="P27" s="73"/>
    </row>
    <row r="28" customFormat="false" ht="32.8" hidden="false" customHeight="false" outlineLevel="0" collapsed="false">
      <c r="A28" s="59" t="s">
        <v>49</v>
      </c>
      <c r="B28" s="60" t="s">
        <v>50</v>
      </c>
      <c r="C28" s="61" t="s">
        <v>46</v>
      </c>
      <c r="D28" s="62" t="n">
        <v>16</v>
      </c>
      <c r="E28" s="63" t="n">
        <v>1649.51425269336</v>
      </c>
      <c r="F28" s="64" t="n">
        <v>6</v>
      </c>
      <c r="G28" s="65" t="n">
        <f aca="false">F28*E28</f>
        <v>9897.08551616016</v>
      </c>
      <c r="H28" s="66" t="n">
        <f aca="false">F28/D28</f>
        <v>0.375</v>
      </c>
      <c r="I28" s="67" t="n">
        <v>1</v>
      </c>
      <c r="J28" s="68" t="n">
        <f aca="false">I28*E28</f>
        <v>1649.51425269336</v>
      </c>
      <c r="K28" s="66" t="n">
        <f aca="false">I28/D28</f>
        <v>0.0625</v>
      </c>
      <c r="L28" s="69" t="n">
        <f aca="false">F28+I28</f>
        <v>7</v>
      </c>
      <c r="M28" s="70" t="n">
        <f aca="false">G28+J28</f>
        <v>11546.5997688535</v>
      </c>
      <c r="N28" s="71" t="n">
        <f aca="false">H28+K28</f>
        <v>0.4375</v>
      </c>
      <c r="O28" s="72"/>
      <c r="P28" s="73"/>
    </row>
    <row r="29" customFormat="false" ht="13.8" hidden="false" customHeight="false" outlineLevel="0" collapsed="false">
      <c r="A29" s="59" t="s">
        <v>51</v>
      </c>
      <c r="B29" s="60" t="s">
        <v>52</v>
      </c>
      <c r="C29" s="61" t="s">
        <v>46</v>
      </c>
      <c r="D29" s="62" t="n">
        <v>16</v>
      </c>
      <c r="E29" s="63" t="n">
        <v>687.484475389499</v>
      </c>
      <c r="F29" s="64" t="n">
        <v>6</v>
      </c>
      <c r="G29" s="65" t="n">
        <f aca="false">F29*E29</f>
        <v>4124.90685233699</v>
      </c>
      <c r="H29" s="66" t="n">
        <f aca="false">F29/D29</f>
        <v>0.375</v>
      </c>
      <c r="I29" s="67" t="n">
        <v>1</v>
      </c>
      <c r="J29" s="68" t="n">
        <f aca="false">I29*E29</f>
        <v>687.484475389499</v>
      </c>
      <c r="K29" s="66" t="n">
        <f aca="false">I29/D29</f>
        <v>0.0625</v>
      </c>
      <c r="L29" s="69" t="n">
        <f aca="false">F29+I29</f>
        <v>7</v>
      </c>
      <c r="M29" s="70" t="n">
        <f aca="false">G29+J29</f>
        <v>4812.39132772649</v>
      </c>
      <c r="N29" s="71" t="n">
        <f aca="false">H29+K29</f>
        <v>0.4375</v>
      </c>
      <c r="O29" s="72"/>
      <c r="P29" s="73"/>
    </row>
    <row r="30" customFormat="false" ht="32.8" hidden="false" customHeight="false" outlineLevel="0" collapsed="false">
      <c r="A30" s="59" t="s">
        <v>53</v>
      </c>
      <c r="B30" s="60" t="s">
        <v>54</v>
      </c>
      <c r="C30" s="61" t="s">
        <v>46</v>
      </c>
      <c r="D30" s="62" t="n">
        <v>16</v>
      </c>
      <c r="E30" s="63" t="n">
        <v>859.207473120344</v>
      </c>
      <c r="F30" s="64" t="n">
        <v>6</v>
      </c>
      <c r="G30" s="65" t="n">
        <f aca="false">F30*E30</f>
        <v>5155.24483872207</v>
      </c>
      <c r="H30" s="66" t="n">
        <f aca="false">F30/D30</f>
        <v>0.375</v>
      </c>
      <c r="I30" s="67" t="n">
        <v>1</v>
      </c>
      <c r="J30" s="68" t="n">
        <f aca="false">I30*E30</f>
        <v>859.207473120344</v>
      </c>
      <c r="K30" s="66" t="n">
        <f aca="false">I30/D30</f>
        <v>0.0625</v>
      </c>
      <c r="L30" s="69" t="n">
        <f aca="false">F30+I30</f>
        <v>7</v>
      </c>
      <c r="M30" s="70" t="n">
        <f aca="false">G30+J30</f>
        <v>6014.45231184241</v>
      </c>
      <c r="N30" s="71" t="n">
        <f aca="false">H30+K30</f>
        <v>0.4375</v>
      </c>
      <c r="O30" s="72"/>
      <c r="P30" s="73"/>
    </row>
    <row r="31" customFormat="false" ht="32.8" hidden="false" customHeight="false" outlineLevel="0" collapsed="false">
      <c r="A31" s="59" t="s">
        <v>55</v>
      </c>
      <c r="B31" s="60" t="s">
        <v>56</v>
      </c>
      <c r="C31" s="61" t="s">
        <v>41</v>
      </c>
      <c r="D31" s="62" t="n">
        <v>215</v>
      </c>
      <c r="E31" s="63" t="n">
        <v>570.045054440584</v>
      </c>
      <c r="F31" s="64" t="n">
        <v>215</v>
      </c>
      <c r="G31" s="65" t="n">
        <f aca="false">F31*E31</f>
        <v>122559.686704726</v>
      </c>
      <c r="H31" s="66" t="n">
        <f aca="false">F31/D31</f>
        <v>1</v>
      </c>
      <c r="I31" s="67"/>
      <c r="J31" s="68" t="n">
        <f aca="false">I31*E31</f>
        <v>0</v>
      </c>
      <c r="K31" s="66" t="n">
        <f aca="false">I31/D31</f>
        <v>0</v>
      </c>
      <c r="L31" s="69" t="n">
        <f aca="false">F31+I31</f>
        <v>215</v>
      </c>
      <c r="M31" s="70" t="n">
        <f aca="false">G31+J31</f>
        <v>122559.686704726</v>
      </c>
      <c r="N31" s="71" t="n">
        <f aca="false">H31+K31</f>
        <v>1</v>
      </c>
      <c r="O31" s="72"/>
      <c r="P31" s="73"/>
    </row>
    <row r="32" customFormat="false" ht="32.8" hidden="false" customHeight="false" outlineLevel="0" collapsed="false">
      <c r="A32" s="59" t="s">
        <v>57</v>
      </c>
      <c r="B32" s="60" t="s">
        <v>58</v>
      </c>
      <c r="C32" s="61" t="s">
        <v>41</v>
      </c>
      <c r="D32" s="62" t="n">
        <v>70</v>
      </c>
      <c r="E32" s="63" t="n">
        <v>288.299941292371</v>
      </c>
      <c r="F32" s="64" t="n">
        <v>70</v>
      </c>
      <c r="G32" s="65" t="n">
        <f aca="false">F32*E32</f>
        <v>20180.995890466</v>
      </c>
      <c r="H32" s="66" t="n">
        <f aca="false">F32/D32</f>
        <v>1</v>
      </c>
      <c r="I32" s="67"/>
      <c r="J32" s="68" t="n">
        <f aca="false">I32*E32</f>
        <v>0</v>
      </c>
      <c r="K32" s="66" t="n">
        <f aca="false">I32/D32</f>
        <v>0</v>
      </c>
      <c r="L32" s="69" t="n">
        <f aca="false">F32+I32</f>
        <v>70</v>
      </c>
      <c r="M32" s="70" t="n">
        <f aca="false">G32+J32</f>
        <v>20180.995890466</v>
      </c>
      <c r="N32" s="71" t="n">
        <f aca="false">H32+K32</f>
        <v>1</v>
      </c>
      <c r="O32" s="72"/>
      <c r="P32" s="73"/>
    </row>
    <row r="33" customFormat="false" ht="43.25" hidden="false" customHeight="false" outlineLevel="0" collapsed="false">
      <c r="A33" s="59" t="s">
        <v>59</v>
      </c>
      <c r="B33" s="60" t="s">
        <v>60</v>
      </c>
      <c r="C33" s="61" t="s">
        <v>41</v>
      </c>
      <c r="D33" s="62" t="n">
        <v>105</v>
      </c>
      <c r="E33" s="63" t="n">
        <v>288.302269231336</v>
      </c>
      <c r="F33" s="64" t="n">
        <v>105</v>
      </c>
      <c r="G33" s="65" t="n">
        <f aca="false">F33*E33</f>
        <v>30271.7382692903</v>
      </c>
      <c r="H33" s="66" t="n">
        <f aca="false">F33/D33</f>
        <v>1</v>
      </c>
      <c r="I33" s="67"/>
      <c r="J33" s="68" t="n">
        <f aca="false">I33*E33</f>
        <v>0</v>
      </c>
      <c r="K33" s="66" t="n">
        <f aca="false">I33/D33</f>
        <v>0</v>
      </c>
      <c r="L33" s="69" t="n">
        <f aca="false">F33+I33</f>
        <v>105</v>
      </c>
      <c r="M33" s="70" t="n">
        <f aca="false">G33+J33</f>
        <v>30271.7382692903</v>
      </c>
      <c r="N33" s="71" t="n">
        <f aca="false">H33+K33</f>
        <v>1</v>
      </c>
      <c r="O33" s="72"/>
      <c r="P33" s="73"/>
    </row>
    <row r="34" customFormat="false" ht="32.8" hidden="false" customHeight="false" outlineLevel="0" collapsed="false">
      <c r="A34" s="59" t="s">
        <v>61</v>
      </c>
      <c r="B34" s="60" t="s">
        <v>62</v>
      </c>
      <c r="C34" s="61" t="s">
        <v>63</v>
      </c>
      <c r="D34" s="62" t="n">
        <v>125</v>
      </c>
      <c r="E34" s="63" t="n">
        <v>49.1912102946505</v>
      </c>
      <c r="F34" s="64" t="n">
        <v>125</v>
      </c>
      <c r="G34" s="65" t="n">
        <f aca="false">F34*E34</f>
        <v>6148.90128683131</v>
      </c>
      <c r="H34" s="66" t="n">
        <f aca="false">F34/D34</f>
        <v>1</v>
      </c>
      <c r="I34" s="67"/>
      <c r="J34" s="68" t="n">
        <f aca="false">I34*E34</f>
        <v>0</v>
      </c>
      <c r="K34" s="66" t="n">
        <f aca="false">I34/D34</f>
        <v>0</v>
      </c>
      <c r="L34" s="69" t="n">
        <f aca="false">F34+I34</f>
        <v>125</v>
      </c>
      <c r="M34" s="70" t="n">
        <f aca="false">G34+J34</f>
        <v>6148.90128683131</v>
      </c>
      <c r="N34" s="71" t="n">
        <f aca="false">H34+K34</f>
        <v>1</v>
      </c>
      <c r="O34" s="72"/>
      <c r="P34" s="73"/>
    </row>
    <row r="35" customFormat="false" ht="22.35" hidden="false" customHeight="false" outlineLevel="0" collapsed="false">
      <c r="A35" s="59" t="s">
        <v>64</v>
      </c>
      <c r="B35" s="60" t="s">
        <v>65</v>
      </c>
      <c r="C35" s="61" t="s">
        <v>63</v>
      </c>
      <c r="D35" s="62" t="n">
        <v>125</v>
      </c>
      <c r="E35" s="63" t="n">
        <v>357.11063719928</v>
      </c>
      <c r="F35" s="64" t="n">
        <v>125</v>
      </c>
      <c r="G35" s="65" t="n">
        <f aca="false">F35*E35</f>
        <v>44638.82964991</v>
      </c>
      <c r="H35" s="66" t="n">
        <f aca="false">F35/D35</f>
        <v>1</v>
      </c>
      <c r="I35" s="67"/>
      <c r="J35" s="68" t="n">
        <f aca="false">I35*E35</f>
        <v>0</v>
      </c>
      <c r="K35" s="66" t="n">
        <f aca="false">I35/D35</f>
        <v>0</v>
      </c>
      <c r="L35" s="69" t="n">
        <f aca="false">F35+I35</f>
        <v>125</v>
      </c>
      <c r="M35" s="70" t="n">
        <f aca="false">G35+J35</f>
        <v>44638.82964991</v>
      </c>
      <c r="N35" s="71" t="n">
        <f aca="false">H35+K35</f>
        <v>1</v>
      </c>
      <c r="O35" s="72"/>
      <c r="P35" s="73"/>
    </row>
    <row r="36" customFormat="false" ht="32.8" hidden="false" customHeight="false" outlineLevel="0" collapsed="false">
      <c r="A36" s="59" t="s">
        <v>66</v>
      </c>
      <c r="B36" s="60" t="s">
        <v>67</v>
      </c>
      <c r="C36" s="61" t="s">
        <v>63</v>
      </c>
      <c r="D36" s="62" t="n">
        <v>125</v>
      </c>
      <c r="E36" s="63" t="n">
        <v>456.663027114082</v>
      </c>
      <c r="F36" s="64" t="n">
        <v>125</v>
      </c>
      <c r="G36" s="65" t="n">
        <f aca="false">F36*E36</f>
        <v>57082.8783892603</v>
      </c>
      <c r="H36" s="66" t="n">
        <f aca="false">F36/D36</f>
        <v>1</v>
      </c>
      <c r="I36" s="67"/>
      <c r="J36" s="68" t="n">
        <f aca="false">I36*E36</f>
        <v>0</v>
      </c>
      <c r="K36" s="66" t="n">
        <f aca="false">I36/D36</f>
        <v>0</v>
      </c>
      <c r="L36" s="69" t="n">
        <f aca="false">F36+I36</f>
        <v>125</v>
      </c>
      <c r="M36" s="70" t="n">
        <f aca="false">G36+J36</f>
        <v>57082.8783892603</v>
      </c>
      <c r="N36" s="71" t="n">
        <f aca="false">H36+K36</f>
        <v>1</v>
      </c>
      <c r="O36" s="72"/>
      <c r="P36" s="73"/>
    </row>
    <row r="37" customFormat="false" ht="22.35" hidden="false" customHeight="false" outlineLevel="0" collapsed="false">
      <c r="A37" s="59" t="s">
        <v>68</v>
      </c>
      <c r="B37" s="60" t="s">
        <v>69</v>
      </c>
      <c r="C37" s="61" t="s">
        <v>70</v>
      </c>
      <c r="D37" s="62" t="n">
        <v>2</v>
      </c>
      <c r="E37" s="63" t="n">
        <v>2606.88665210531</v>
      </c>
      <c r="F37" s="64" t="n">
        <v>2</v>
      </c>
      <c r="G37" s="65" t="n">
        <f aca="false">F37*E37</f>
        <v>5213.77330421062</v>
      </c>
      <c r="H37" s="66" t="n">
        <f aca="false">F37/D37</f>
        <v>1</v>
      </c>
      <c r="I37" s="67"/>
      <c r="J37" s="68" t="n">
        <f aca="false">I37*E37</f>
        <v>0</v>
      </c>
      <c r="K37" s="66" t="n">
        <f aca="false">I37/D37</f>
        <v>0</v>
      </c>
      <c r="L37" s="69" t="n">
        <f aca="false">F37+I37</f>
        <v>2</v>
      </c>
      <c r="M37" s="70" t="n">
        <f aca="false">G37+J37</f>
        <v>5213.77330421062</v>
      </c>
      <c r="N37" s="71" t="n">
        <f aca="false">H37+K37</f>
        <v>1</v>
      </c>
      <c r="O37" s="72"/>
      <c r="P37" s="73"/>
    </row>
    <row r="38" customFormat="false" ht="13.8" hidden="false" customHeight="false" outlineLevel="0" collapsed="false">
      <c r="A38" s="59" t="s">
        <v>71</v>
      </c>
      <c r="B38" s="60" t="s">
        <v>72</v>
      </c>
      <c r="C38" s="61" t="s">
        <v>70</v>
      </c>
      <c r="D38" s="62" t="n">
        <v>1</v>
      </c>
      <c r="E38" s="63" t="n">
        <v>6083.12051148531</v>
      </c>
      <c r="F38" s="64" t="n">
        <v>1</v>
      </c>
      <c r="G38" s="65" t="n">
        <f aca="false">F38*E38</f>
        <v>6083.12051148531</v>
      </c>
      <c r="H38" s="66" t="n">
        <f aca="false">F38/D38</f>
        <v>1</v>
      </c>
      <c r="I38" s="67"/>
      <c r="J38" s="68" t="n">
        <f aca="false">I38*E38</f>
        <v>0</v>
      </c>
      <c r="K38" s="66" t="n">
        <f aca="false">I38/D38</f>
        <v>0</v>
      </c>
      <c r="L38" s="69" t="n">
        <f aca="false">F38+I38</f>
        <v>1</v>
      </c>
      <c r="M38" s="70" t="n">
        <f aca="false">G38+J38</f>
        <v>6083.12051148531</v>
      </c>
      <c r="N38" s="71" t="n">
        <f aca="false">H38+K38</f>
        <v>1</v>
      </c>
      <c r="O38" s="72"/>
      <c r="P38" s="73"/>
    </row>
    <row r="39" customFormat="false" ht="13.8" hidden="false" customHeight="false" outlineLevel="0" collapsed="false">
      <c r="A39" s="59" t="s">
        <v>73</v>
      </c>
      <c r="B39" s="60" t="s">
        <v>74</v>
      </c>
      <c r="C39" s="61" t="s">
        <v>63</v>
      </c>
      <c r="D39" s="62" t="n">
        <v>30</v>
      </c>
      <c r="E39" s="63" t="n">
        <v>172.682972562026</v>
      </c>
      <c r="F39" s="64" t="n">
        <v>0</v>
      </c>
      <c r="G39" s="65" t="n">
        <f aca="false">F39*E39</f>
        <v>0</v>
      </c>
      <c r="H39" s="66" t="n">
        <f aca="false">F39/D39</f>
        <v>0</v>
      </c>
      <c r="I39" s="67"/>
      <c r="J39" s="68" t="n">
        <f aca="false">I39*E39</f>
        <v>0</v>
      </c>
      <c r="K39" s="66" t="n">
        <f aca="false">I39/D39</f>
        <v>0</v>
      </c>
      <c r="L39" s="69" t="n">
        <f aca="false">F39+I39</f>
        <v>0</v>
      </c>
      <c r="M39" s="70" t="n">
        <f aca="false">G39+J39</f>
        <v>0</v>
      </c>
      <c r="N39" s="71" t="n">
        <f aca="false">H39+K39</f>
        <v>0</v>
      </c>
      <c r="O39" s="72"/>
      <c r="P39" s="73"/>
    </row>
    <row r="40" customFormat="false" ht="22.35" hidden="false" customHeight="false" outlineLevel="0" collapsed="false">
      <c r="A40" s="59" t="s">
        <v>75</v>
      </c>
      <c r="B40" s="60" t="s">
        <v>76</v>
      </c>
      <c r="C40" s="61" t="s">
        <v>63</v>
      </c>
      <c r="D40" s="62" t="n">
        <v>400</v>
      </c>
      <c r="E40" s="63" t="n">
        <v>19.3194934775148</v>
      </c>
      <c r="F40" s="64" t="n">
        <v>400</v>
      </c>
      <c r="G40" s="65" t="n">
        <f aca="false">F40*E40</f>
        <v>7727.79739100592</v>
      </c>
      <c r="H40" s="66" t="n">
        <f aca="false">F40/D40</f>
        <v>1</v>
      </c>
      <c r="I40" s="67"/>
      <c r="J40" s="68" t="n">
        <f aca="false">I40*E40</f>
        <v>0</v>
      </c>
      <c r="K40" s="66" t="n">
        <f aca="false">I40/D40</f>
        <v>0</v>
      </c>
      <c r="L40" s="69" t="n">
        <f aca="false">F40+I40</f>
        <v>400</v>
      </c>
      <c r="M40" s="70" t="n">
        <f aca="false">G40+J40</f>
        <v>7727.79739100592</v>
      </c>
      <c r="N40" s="71" t="n">
        <f aca="false">H40+K40</f>
        <v>1</v>
      </c>
      <c r="O40" s="72"/>
      <c r="P40" s="73"/>
    </row>
    <row r="41" customFormat="false" ht="13.8" hidden="false" customHeight="false" outlineLevel="0" collapsed="false">
      <c r="A41" s="59" t="s">
        <v>77</v>
      </c>
      <c r="B41" s="60" t="s">
        <v>78</v>
      </c>
      <c r="C41" s="61" t="s">
        <v>41</v>
      </c>
      <c r="D41" s="62" t="n">
        <v>38</v>
      </c>
      <c r="E41" s="63" t="n">
        <v>223.936628783041</v>
      </c>
      <c r="F41" s="64" t="n">
        <v>38</v>
      </c>
      <c r="G41" s="65" t="n">
        <f aca="false">F41*E41</f>
        <v>8509.59189375556</v>
      </c>
      <c r="H41" s="66" t="n">
        <f aca="false">F41/D41</f>
        <v>1</v>
      </c>
      <c r="I41" s="67"/>
      <c r="J41" s="68" t="n">
        <f aca="false">I41*E41</f>
        <v>0</v>
      </c>
      <c r="K41" s="66" t="n">
        <f aca="false">I41/D41</f>
        <v>0</v>
      </c>
      <c r="L41" s="69" t="n">
        <f aca="false">F41+I41</f>
        <v>38</v>
      </c>
      <c r="M41" s="70" t="n">
        <f aca="false">G41+J41</f>
        <v>8509.59189375556</v>
      </c>
      <c r="N41" s="71" t="n">
        <f aca="false">H41+K41</f>
        <v>1</v>
      </c>
      <c r="O41" s="72"/>
      <c r="P41" s="73"/>
    </row>
    <row r="42" customFormat="false" ht="13.8" hidden="false" customHeight="false" outlineLevel="0" collapsed="false">
      <c r="A42" s="59" t="s">
        <v>79</v>
      </c>
      <c r="B42" s="60" t="s">
        <v>80</v>
      </c>
      <c r="C42" s="61" t="s">
        <v>81</v>
      </c>
      <c r="D42" s="62" t="n">
        <v>52.5</v>
      </c>
      <c r="E42" s="63" t="n">
        <v>62.2558677627525</v>
      </c>
      <c r="F42" s="64" t="n">
        <v>52.5</v>
      </c>
      <c r="G42" s="65" t="n">
        <f aca="false">F42*E42</f>
        <v>3268.43305754451</v>
      </c>
      <c r="H42" s="66" t="n">
        <f aca="false">F42/D42</f>
        <v>1</v>
      </c>
      <c r="I42" s="67"/>
      <c r="J42" s="68" t="n">
        <f aca="false">I42*E42</f>
        <v>0</v>
      </c>
      <c r="K42" s="66" t="n">
        <f aca="false">I42/D42</f>
        <v>0</v>
      </c>
      <c r="L42" s="69" t="n">
        <f aca="false">F42+I42</f>
        <v>52.5</v>
      </c>
      <c r="M42" s="70" t="n">
        <f aca="false">G42+J42</f>
        <v>3268.43305754451</v>
      </c>
      <c r="N42" s="71" t="n">
        <f aca="false">H42+K42</f>
        <v>1</v>
      </c>
      <c r="O42" s="72"/>
      <c r="P42" s="73"/>
    </row>
    <row r="43" customFormat="false" ht="13.8" hidden="false" customHeight="false" outlineLevel="0" collapsed="false">
      <c r="A43" s="59" t="s">
        <v>82</v>
      </c>
      <c r="B43" s="60" t="s">
        <v>83</v>
      </c>
      <c r="C43" s="61" t="s">
        <v>84</v>
      </c>
      <c r="D43" s="62" t="n">
        <v>10</v>
      </c>
      <c r="E43" s="63" t="n">
        <v>1415.05539978417</v>
      </c>
      <c r="F43" s="64" t="n">
        <v>5</v>
      </c>
      <c r="G43" s="65" t="n">
        <f aca="false">F43*E43</f>
        <v>7075.27699892085</v>
      </c>
      <c r="H43" s="66" t="n">
        <f aca="false">F43/D43</f>
        <v>0.5</v>
      </c>
      <c r="I43" s="67"/>
      <c r="J43" s="68" t="n">
        <f aca="false">I43*E43</f>
        <v>0</v>
      </c>
      <c r="K43" s="66" t="n">
        <f aca="false">I43/D43</f>
        <v>0</v>
      </c>
      <c r="L43" s="69" t="n">
        <f aca="false">F43+I43</f>
        <v>5</v>
      </c>
      <c r="M43" s="70" t="n">
        <f aca="false">G43+J43</f>
        <v>7075.27699892085</v>
      </c>
      <c r="N43" s="71" t="n">
        <f aca="false">H43+K43</f>
        <v>0.5</v>
      </c>
      <c r="O43" s="72"/>
      <c r="P43" s="73"/>
    </row>
    <row r="44" customFormat="false" ht="13.8" hidden="false" customHeight="false" outlineLevel="0" collapsed="false">
      <c r="A44" s="51" t="n">
        <v>3</v>
      </c>
      <c r="B44" s="52" t="s">
        <v>85</v>
      </c>
      <c r="C44" s="53"/>
      <c r="D44" s="54"/>
      <c r="E44" s="74"/>
      <c r="F44" s="55"/>
      <c r="G44" s="56"/>
      <c r="H44" s="57"/>
      <c r="I44" s="55"/>
      <c r="J44" s="58" t="n">
        <f aca="false">SUM(J46:J76)</f>
        <v>296938.403839109</v>
      </c>
      <c r="K44" s="57"/>
      <c r="L44" s="56"/>
      <c r="M44" s="58" t="n">
        <f aca="false">SUM(M46:M76)</f>
        <v>859228.54961798</v>
      </c>
      <c r="N44" s="57"/>
      <c r="O44" s="72"/>
    </row>
    <row r="45" s="90" customFormat="true" ht="23.85" hidden="false" customHeight="false" outlineLevel="0" collapsed="false">
      <c r="A45" s="79" t="s">
        <v>86</v>
      </c>
      <c r="B45" s="80" t="s">
        <v>87</v>
      </c>
      <c r="C45" s="81"/>
      <c r="D45" s="82"/>
      <c r="E45" s="83"/>
      <c r="F45" s="84"/>
      <c r="G45" s="85"/>
      <c r="H45" s="86"/>
      <c r="I45" s="84"/>
      <c r="J45" s="87"/>
      <c r="K45" s="86"/>
      <c r="L45" s="85"/>
      <c r="M45" s="87"/>
      <c r="N45" s="86"/>
      <c r="O45" s="88"/>
      <c r="P45" s="89"/>
      <c r="W45" s="91"/>
      <c r="XEZ45" s="1"/>
      <c r="XFA45" s="1"/>
      <c r="XFB45" s="1"/>
      <c r="XFC45" s="1"/>
      <c r="XFD45" s="1"/>
    </row>
    <row r="46" customFormat="false" ht="32.8" hidden="false" customHeight="false" outlineLevel="0" collapsed="false">
      <c r="A46" s="59" t="s">
        <v>88</v>
      </c>
      <c r="B46" s="60" t="s">
        <v>89</v>
      </c>
      <c r="C46" s="61" t="s">
        <v>90</v>
      </c>
      <c r="D46" s="62" t="n">
        <v>42173.1765</v>
      </c>
      <c r="E46" s="63" t="n">
        <v>2.97809991955891</v>
      </c>
      <c r="F46" s="64" t="n">
        <v>42173.1765</v>
      </c>
      <c r="G46" s="65" t="n">
        <f aca="false">F46*E46</f>
        <v>125595.933542194</v>
      </c>
      <c r="H46" s="66" t="n">
        <f aca="false">F46/D46</f>
        <v>1</v>
      </c>
      <c r="I46" s="67"/>
      <c r="J46" s="68" t="n">
        <f aca="false">I46*E46</f>
        <v>0</v>
      </c>
      <c r="K46" s="66" t="n">
        <f aca="false">I46/D46</f>
        <v>0</v>
      </c>
      <c r="L46" s="69" t="n">
        <f aca="false">F46+I46</f>
        <v>42173.1765</v>
      </c>
      <c r="M46" s="70" t="n">
        <f aca="false">G46+J46</f>
        <v>125595.933542194</v>
      </c>
      <c r="N46" s="71" t="n">
        <f aca="false">H46+K46</f>
        <v>1</v>
      </c>
      <c r="O46" s="72"/>
      <c r="P46" s="73"/>
    </row>
    <row r="47" customFormat="false" ht="13.8" hidden="false" customHeight="false" outlineLevel="0" collapsed="false">
      <c r="A47" s="59" t="s">
        <v>91</v>
      </c>
      <c r="B47" s="60" t="s">
        <v>92</v>
      </c>
      <c r="C47" s="61" t="s">
        <v>81</v>
      </c>
      <c r="D47" s="62" t="n">
        <v>37.65796</v>
      </c>
      <c r="E47" s="63" t="n">
        <v>556.997172532657</v>
      </c>
      <c r="F47" s="75" t="n">
        <v>37.65796</v>
      </c>
      <c r="G47" s="65" t="n">
        <f aca="false">F47*E47</f>
        <v>20975.3772433479</v>
      </c>
      <c r="H47" s="76" t="n">
        <f aca="false">F47/D47</f>
        <v>1</v>
      </c>
      <c r="I47" s="67"/>
      <c r="J47" s="68" t="n">
        <f aca="false">I47*E47</f>
        <v>0</v>
      </c>
      <c r="K47" s="76" t="n">
        <f aca="false">I47/D47</f>
        <v>0</v>
      </c>
      <c r="L47" s="77" t="n">
        <f aca="false">F47+I47</f>
        <v>37.65796</v>
      </c>
      <c r="M47" s="70" t="n">
        <f aca="false">G47+J47</f>
        <v>20975.3772433479</v>
      </c>
      <c r="N47" s="78" t="n">
        <f aca="false">H47+K47</f>
        <v>1</v>
      </c>
      <c r="O47" s="72"/>
      <c r="P47" s="73"/>
    </row>
    <row r="48" customFormat="false" ht="32.8" hidden="false" customHeight="false" outlineLevel="0" collapsed="false">
      <c r="A48" s="59" t="s">
        <v>93</v>
      </c>
      <c r="B48" s="60" t="s">
        <v>94</v>
      </c>
      <c r="C48" s="61" t="s">
        <v>63</v>
      </c>
      <c r="D48" s="62" t="n">
        <v>199.08</v>
      </c>
      <c r="E48" s="63" t="n">
        <v>12.7170415819674</v>
      </c>
      <c r="F48" s="64" t="n">
        <v>199.08</v>
      </c>
      <c r="G48" s="65" t="n">
        <f aca="false">F48*E48</f>
        <v>2531.70863813807</v>
      </c>
      <c r="H48" s="66" t="n">
        <f aca="false">F48/D48</f>
        <v>1</v>
      </c>
      <c r="I48" s="67"/>
      <c r="J48" s="68" t="n">
        <f aca="false">I48*E48</f>
        <v>0</v>
      </c>
      <c r="K48" s="66" t="n">
        <f aca="false">I48/D48</f>
        <v>0</v>
      </c>
      <c r="L48" s="69" t="n">
        <f aca="false">F48+I48</f>
        <v>199.08</v>
      </c>
      <c r="M48" s="70" t="n">
        <f aca="false">G48+J48</f>
        <v>2531.70863813807</v>
      </c>
      <c r="N48" s="71" t="n">
        <f aca="false">H48+K48</f>
        <v>1</v>
      </c>
      <c r="O48" s="72"/>
      <c r="P48" s="73"/>
    </row>
    <row r="49" customFormat="false" ht="22.35" hidden="false" customHeight="false" outlineLevel="0" collapsed="false">
      <c r="A49" s="59" t="s">
        <v>95</v>
      </c>
      <c r="B49" s="60" t="s">
        <v>96</v>
      </c>
      <c r="C49" s="61" t="s">
        <v>63</v>
      </c>
      <c r="D49" s="62" t="n">
        <v>313.656</v>
      </c>
      <c r="E49" s="63" t="n">
        <v>27.9219989352433</v>
      </c>
      <c r="F49" s="64" t="n">
        <v>313.656</v>
      </c>
      <c r="G49" s="65" t="n">
        <f aca="false">F49*E49</f>
        <v>8757.90249803267</v>
      </c>
      <c r="H49" s="66" t="n">
        <f aca="false">F49/D49</f>
        <v>1</v>
      </c>
      <c r="I49" s="67"/>
      <c r="J49" s="68" t="n">
        <f aca="false">I49*E49</f>
        <v>0</v>
      </c>
      <c r="K49" s="66" t="n">
        <f aca="false">I49/D49</f>
        <v>0</v>
      </c>
      <c r="L49" s="69" t="n">
        <f aca="false">F49+I49</f>
        <v>313.656</v>
      </c>
      <c r="M49" s="70" t="n">
        <f aca="false">G49+J49</f>
        <v>8757.90249803267</v>
      </c>
      <c r="N49" s="71" t="n">
        <f aca="false">H49+K49</f>
        <v>1</v>
      </c>
      <c r="O49" s="72"/>
      <c r="P49" s="73"/>
    </row>
    <row r="50" customFormat="false" ht="22.35" hidden="false" customHeight="false" outlineLevel="0" collapsed="false">
      <c r="A50" s="59" t="s">
        <v>97</v>
      </c>
      <c r="B50" s="60" t="s">
        <v>98</v>
      </c>
      <c r="C50" s="61" t="s">
        <v>41</v>
      </c>
      <c r="D50" s="62" t="n">
        <v>72.6852</v>
      </c>
      <c r="E50" s="63" t="n">
        <v>21.993545368668</v>
      </c>
      <c r="F50" s="64" t="n">
        <v>72.6852</v>
      </c>
      <c r="G50" s="65" t="n">
        <f aca="false">F50*E50</f>
        <v>1598.60524383071</v>
      </c>
      <c r="H50" s="66" t="n">
        <f aca="false">F50/D50</f>
        <v>1</v>
      </c>
      <c r="I50" s="67"/>
      <c r="J50" s="68" t="n">
        <f aca="false">I50*E50</f>
        <v>0</v>
      </c>
      <c r="K50" s="66" t="n">
        <f aca="false">I50/D50</f>
        <v>0</v>
      </c>
      <c r="L50" s="69" t="n">
        <f aca="false">F50+I50</f>
        <v>72.6852</v>
      </c>
      <c r="M50" s="70" t="n">
        <f aca="false">G50+J50</f>
        <v>1598.60524383071</v>
      </c>
      <c r="N50" s="71" t="n">
        <f aca="false">H50+K50</f>
        <v>1</v>
      </c>
      <c r="O50" s="72"/>
      <c r="P50" s="73"/>
    </row>
    <row r="51" customFormat="false" ht="22.35" hidden="false" customHeight="false" outlineLevel="0" collapsed="false">
      <c r="A51" s="59" t="s">
        <v>99</v>
      </c>
      <c r="B51" s="60" t="s">
        <v>100</v>
      </c>
      <c r="C51" s="61" t="s">
        <v>41</v>
      </c>
      <c r="D51" s="62" t="n">
        <v>72.6852</v>
      </c>
      <c r="E51" s="63" t="n">
        <v>339.861089451499</v>
      </c>
      <c r="F51" s="64" t="n">
        <v>72.6852</v>
      </c>
      <c r="G51" s="65" t="n">
        <f aca="false">F51*E51</f>
        <v>24702.8712590001</v>
      </c>
      <c r="H51" s="66" t="n">
        <f aca="false">F51/D51</f>
        <v>1</v>
      </c>
      <c r="I51" s="67"/>
      <c r="J51" s="68" t="n">
        <f aca="false">I51*E51</f>
        <v>0</v>
      </c>
      <c r="K51" s="66" t="n">
        <f aca="false">I51/D51</f>
        <v>0</v>
      </c>
      <c r="L51" s="69" t="n">
        <f aca="false">F51+I51</f>
        <v>72.6852</v>
      </c>
      <c r="M51" s="70" t="n">
        <f aca="false">G51+J51</f>
        <v>24702.8712590001</v>
      </c>
      <c r="N51" s="71" t="n">
        <f aca="false">H51+K51</f>
        <v>1</v>
      </c>
      <c r="O51" s="72"/>
      <c r="P51" s="73"/>
    </row>
    <row r="52" customFormat="false" ht="13.8" hidden="false" customHeight="false" outlineLevel="0" collapsed="false">
      <c r="A52" s="59" t="s">
        <v>101</v>
      </c>
      <c r="B52" s="60" t="s">
        <v>102</v>
      </c>
      <c r="C52" s="61" t="s">
        <v>103</v>
      </c>
      <c r="D52" s="62" t="n">
        <v>4</v>
      </c>
      <c r="E52" s="63" t="n">
        <v>4684.69217576933</v>
      </c>
      <c r="F52" s="64" t="n">
        <v>4</v>
      </c>
      <c r="G52" s="65" t="n">
        <f aca="false">F52*E52</f>
        <v>18738.7687030773</v>
      </c>
      <c r="H52" s="66" t="n">
        <f aca="false">F52/D52</f>
        <v>1</v>
      </c>
      <c r="I52" s="67"/>
      <c r="J52" s="68" t="n">
        <f aca="false">I52*E52</f>
        <v>0</v>
      </c>
      <c r="K52" s="66" t="n">
        <f aca="false">I52/D52</f>
        <v>0</v>
      </c>
      <c r="L52" s="69" t="n">
        <f aca="false">F52+I52</f>
        <v>4</v>
      </c>
      <c r="M52" s="70" t="n">
        <f aca="false">G52+J52</f>
        <v>18738.7687030773</v>
      </c>
      <c r="N52" s="71" t="n">
        <f aca="false">H52+K52</f>
        <v>1</v>
      </c>
      <c r="O52" s="72"/>
      <c r="P52" s="73"/>
    </row>
    <row r="53" customFormat="false" ht="13.8" hidden="false" customHeight="false" outlineLevel="0" collapsed="false">
      <c r="A53" s="59" t="s">
        <v>104</v>
      </c>
      <c r="B53" s="60" t="s">
        <v>105</v>
      </c>
      <c r="C53" s="61" t="s">
        <v>106</v>
      </c>
      <c r="D53" s="62" t="n">
        <v>120</v>
      </c>
      <c r="E53" s="63" t="n">
        <v>303.719537018213</v>
      </c>
      <c r="F53" s="64" t="n">
        <v>120</v>
      </c>
      <c r="G53" s="65" t="n">
        <f aca="false">F53*E53</f>
        <v>36446.3444421856</v>
      </c>
      <c r="H53" s="66" t="n">
        <f aca="false">F53/D53</f>
        <v>1</v>
      </c>
      <c r="I53" s="67"/>
      <c r="J53" s="68" t="n">
        <f aca="false">I53*E53</f>
        <v>0</v>
      </c>
      <c r="K53" s="66" t="n">
        <f aca="false">I53/D53</f>
        <v>0</v>
      </c>
      <c r="L53" s="69" t="n">
        <f aca="false">F53+I53</f>
        <v>120</v>
      </c>
      <c r="M53" s="70" t="n">
        <f aca="false">G53+J53</f>
        <v>36446.3444421856</v>
      </c>
      <c r="N53" s="71" t="n">
        <f aca="false">H53+K53</f>
        <v>1</v>
      </c>
      <c r="O53" s="72"/>
      <c r="P53" s="73"/>
    </row>
    <row r="54" s="90" customFormat="true" ht="23.85" hidden="false" customHeight="false" outlineLevel="0" collapsed="false">
      <c r="A54" s="79" t="s">
        <v>107</v>
      </c>
      <c r="B54" s="80" t="s">
        <v>108</v>
      </c>
      <c r="C54" s="81"/>
      <c r="D54" s="82"/>
      <c r="E54" s="83"/>
      <c r="F54" s="84"/>
      <c r="G54" s="85"/>
      <c r="H54" s="86"/>
      <c r="I54" s="84"/>
      <c r="J54" s="87"/>
      <c r="K54" s="86"/>
      <c r="L54" s="85"/>
      <c r="M54" s="87"/>
      <c r="N54" s="86"/>
      <c r="O54" s="88"/>
      <c r="P54" s="73"/>
      <c r="W54" s="91"/>
      <c r="XEZ54" s="1"/>
      <c r="XFA54" s="1"/>
      <c r="XFB54" s="1"/>
      <c r="XFC54" s="1"/>
      <c r="XFD54" s="1"/>
    </row>
    <row r="55" customFormat="false" ht="13.8" hidden="false" customHeight="false" outlineLevel="0" collapsed="false">
      <c r="A55" s="59" t="s">
        <v>109</v>
      </c>
      <c r="B55" s="60" t="s">
        <v>110</v>
      </c>
      <c r="C55" s="61" t="s">
        <v>81</v>
      </c>
      <c r="D55" s="62" t="n">
        <v>40.3095</v>
      </c>
      <c r="E55" s="63" t="n">
        <v>320.321467745351</v>
      </c>
      <c r="F55" s="64" t="n">
        <v>21</v>
      </c>
      <c r="G55" s="65" t="n">
        <f aca="false">F55*E55</f>
        <v>6726.75082265237</v>
      </c>
      <c r="H55" s="66" t="n">
        <f aca="false">F55/D55</f>
        <v>0.520969002344361</v>
      </c>
      <c r="I55" s="67" t="n">
        <v>10</v>
      </c>
      <c r="J55" s="68" t="n">
        <f aca="false">I55*E55</f>
        <v>3203.21467745351</v>
      </c>
      <c r="K55" s="66" t="n">
        <f aca="false">I55/D55</f>
        <v>0.248080477306838</v>
      </c>
      <c r="L55" s="69" t="n">
        <f aca="false">F55+I55</f>
        <v>31</v>
      </c>
      <c r="M55" s="70" t="n">
        <f aca="false">G55+J55</f>
        <v>9929.96550010588</v>
      </c>
      <c r="N55" s="71" t="n">
        <f aca="false">H55+K55</f>
        <v>0.769049479651199</v>
      </c>
      <c r="O55" s="72"/>
      <c r="P55" s="73"/>
    </row>
    <row r="56" customFormat="false" ht="13.8" hidden="false" customHeight="false" outlineLevel="0" collapsed="false">
      <c r="A56" s="59" t="s">
        <v>111</v>
      </c>
      <c r="B56" s="60" t="s">
        <v>112</v>
      </c>
      <c r="C56" s="61" t="s">
        <v>81</v>
      </c>
      <c r="D56" s="62" t="n">
        <v>1084.275</v>
      </c>
      <c r="E56" s="63" t="n">
        <v>13.4546472432692</v>
      </c>
      <c r="F56" s="64" t="n">
        <v>580</v>
      </c>
      <c r="G56" s="65" t="n">
        <f aca="false">F56*E56</f>
        <v>7803.69540109614</v>
      </c>
      <c r="H56" s="66" t="n">
        <f aca="false">F56/D56</f>
        <v>0.534919646768578</v>
      </c>
      <c r="I56" s="67" t="n">
        <v>250</v>
      </c>
      <c r="J56" s="68" t="n">
        <f aca="false">I56*E56</f>
        <v>3363.6618108173</v>
      </c>
      <c r="K56" s="66" t="n">
        <f aca="false">I56/D56</f>
        <v>0.230568813262318</v>
      </c>
      <c r="L56" s="69" t="n">
        <f aca="false">F56+I56</f>
        <v>830</v>
      </c>
      <c r="M56" s="70" t="n">
        <f aca="false">G56+J56</f>
        <v>11167.3572119134</v>
      </c>
      <c r="N56" s="71" t="n">
        <f aca="false">H56+K56</f>
        <v>0.765488460030896</v>
      </c>
      <c r="O56" s="72"/>
      <c r="P56" s="73"/>
    </row>
    <row r="57" customFormat="false" ht="32.8" hidden="false" customHeight="false" outlineLevel="0" collapsed="false">
      <c r="A57" s="59" t="s">
        <v>113</v>
      </c>
      <c r="B57" s="60" t="s">
        <v>114</v>
      </c>
      <c r="C57" s="61" t="s">
        <v>90</v>
      </c>
      <c r="D57" s="62" t="n">
        <v>24198.29</v>
      </c>
      <c r="E57" s="63" t="n">
        <v>18.136813485264</v>
      </c>
      <c r="F57" s="64" t="n">
        <v>16000</v>
      </c>
      <c r="G57" s="65" t="n">
        <f aca="false">F57*E57</f>
        <v>290189.015764224</v>
      </c>
      <c r="H57" s="66" t="n">
        <f aca="false">F57/D57</f>
        <v>0.661203746215125</v>
      </c>
      <c r="I57" s="67" t="n">
        <v>2500</v>
      </c>
      <c r="J57" s="68" t="n">
        <f aca="false">I57*E57</f>
        <v>45342.03371316</v>
      </c>
      <c r="K57" s="66" t="n">
        <f aca="false">I57/D57</f>
        <v>0.103313085346113</v>
      </c>
      <c r="L57" s="69" t="n">
        <f aca="false">F57+I57</f>
        <v>18500</v>
      </c>
      <c r="M57" s="70" t="n">
        <f aca="false">G57+J57</f>
        <v>335531.049477384</v>
      </c>
      <c r="N57" s="71" t="n">
        <f aca="false">H57+K57</f>
        <v>0.764516831561238</v>
      </c>
      <c r="O57" s="72"/>
      <c r="P57" s="73"/>
    </row>
    <row r="58" customFormat="false" ht="13.8" hidden="false" customHeight="false" outlineLevel="0" collapsed="false">
      <c r="A58" s="59" t="s">
        <v>115</v>
      </c>
      <c r="B58" s="60" t="s">
        <v>116</v>
      </c>
      <c r="C58" s="61" t="s">
        <v>63</v>
      </c>
      <c r="D58" s="62" t="n">
        <v>81.84</v>
      </c>
      <c r="E58" s="63" t="n">
        <v>174.265089081767</v>
      </c>
      <c r="F58" s="64" t="n">
        <v>0</v>
      </c>
      <c r="G58" s="65" t="n">
        <f aca="false">F58*E58</f>
        <v>0</v>
      </c>
      <c r="H58" s="66" t="n">
        <f aca="false">F58/D58</f>
        <v>0</v>
      </c>
      <c r="I58" s="67" t="n">
        <v>60</v>
      </c>
      <c r="J58" s="68" t="n">
        <f aca="false">I58*E58</f>
        <v>10455.905344906</v>
      </c>
      <c r="K58" s="66" t="n">
        <f aca="false">I58/D58</f>
        <v>0.733137829912024</v>
      </c>
      <c r="L58" s="69" t="n">
        <f aca="false">F58+I58</f>
        <v>60</v>
      </c>
      <c r="M58" s="70" t="n">
        <f aca="false">G58+J58</f>
        <v>10455.905344906</v>
      </c>
      <c r="N58" s="71" t="n">
        <f aca="false">H58+K58</f>
        <v>0.733137829912024</v>
      </c>
      <c r="O58" s="72"/>
      <c r="P58" s="73"/>
    </row>
    <row r="59" customFormat="false" ht="22.35" hidden="false" customHeight="false" outlineLevel="0" collapsed="false">
      <c r="A59" s="59" t="s">
        <v>117</v>
      </c>
      <c r="B59" s="60" t="s">
        <v>118</v>
      </c>
      <c r="C59" s="61" t="s">
        <v>103</v>
      </c>
      <c r="D59" s="62" t="n">
        <v>248</v>
      </c>
      <c r="E59" s="63" t="n">
        <v>32.0191985140153</v>
      </c>
      <c r="F59" s="64" t="n">
        <v>0</v>
      </c>
      <c r="G59" s="65" t="n">
        <f aca="false">F59*E59</f>
        <v>0</v>
      </c>
      <c r="H59" s="66" t="n">
        <f aca="false">F59/D59</f>
        <v>0</v>
      </c>
      <c r="I59" s="67" t="n">
        <v>180</v>
      </c>
      <c r="J59" s="68" t="n">
        <f aca="false">I59*E59</f>
        <v>5763.45573252275</v>
      </c>
      <c r="K59" s="66" t="n">
        <f aca="false">I59/D59</f>
        <v>0.725806451612903</v>
      </c>
      <c r="L59" s="69" t="n">
        <f aca="false">F59+I59</f>
        <v>180</v>
      </c>
      <c r="M59" s="70" t="n">
        <f aca="false">G59+J59</f>
        <v>5763.45573252275</v>
      </c>
      <c r="N59" s="71" t="n">
        <f aca="false">H59+K59</f>
        <v>0.725806451612903</v>
      </c>
      <c r="O59" s="72"/>
      <c r="P59" s="73"/>
    </row>
    <row r="60" customFormat="false" ht="13.8" hidden="false" customHeight="false" outlineLevel="0" collapsed="false">
      <c r="A60" s="59" t="s">
        <v>119</v>
      </c>
      <c r="B60" s="60" t="s">
        <v>120</v>
      </c>
      <c r="C60" s="61" t="s">
        <v>90</v>
      </c>
      <c r="D60" s="62" t="n">
        <v>21.02544</v>
      </c>
      <c r="E60" s="63" t="n">
        <v>56.1214605959113</v>
      </c>
      <c r="F60" s="64" t="n">
        <v>0</v>
      </c>
      <c r="G60" s="65" t="n">
        <f aca="false">F60*E60</f>
        <v>0</v>
      </c>
      <c r="H60" s="66" t="n">
        <f aca="false">F60/D60</f>
        <v>0</v>
      </c>
      <c r="I60" s="67" t="n">
        <v>15</v>
      </c>
      <c r="J60" s="68" t="n">
        <f aca="false">I60*E60</f>
        <v>841.82190893867</v>
      </c>
      <c r="K60" s="66" t="n">
        <f aca="false">I60/D60</f>
        <v>0.713421455151474</v>
      </c>
      <c r="L60" s="69" t="n">
        <f aca="false">F60+I60</f>
        <v>15</v>
      </c>
      <c r="M60" s="70" t="n">
        <f aca="false">G60+J60</f>
        <v>841.82190893867</v>
      </c>
      <c r="N60" s="71" t="n">
        <f aca="false">H60+K60</f>
        <v>0.713421455151474</v>
      </c>
      <c r="O60" s="72"/>
      <c r="P60" s="73"/>
    </row>
    <row r="61" customFormat="false" ht="13.8" hidden="false" customHeight="false" outlineLevel="0" collapsed="false">
      <c r="A61" s="59" t="s">
        <v>121</v>
      </c>
      <c r="B61" s="60" t="s">
        <v>80</v>
      </c>
      <c r="C61" s="61" t="s">
        <v>81</v>
      </c>
      <c r="D61" s="62" t="n">
        <v>34.038</v>
      </c>
      <c r="E61" s="63" t="n">
        <v>62.2558677627525</v>
      </c>
      <c r="F61" s="64" t="n">
        <v>0</v>
      </c>
      <c r="G61" s="65" t="n">
        <f aca="false">F61*E61</f>
        <v>0</v>
      </c>
      <c r="H61" s="66" t="n">
        <f aca="false">F61/D61</f>
        <v>0</v>
      </c>
      <c r="I61" s="67" t="n">
        <v>25</v>
      </c>
      <c r="J61" s="68" t="n">
        <f aca="false">I61*E61</f>
        <v>1556.39669406881</v>
      </c>
      <c r="K61" s="66" t="n">
        <f aca="false">I61/D61</f>
        <v>0.734473235795288</v>
      </c>
      <c r="L61" s="69" t="n">
        <f aca="false">F61+I61</f>
        <v>25</v>
      </c>
      <c r="M61" s="70" t="n">
        <f aca="false">G61+J61</f>
        <v>1556.39669406881</v>
      </c>
      <c r="N61" s="71" t="n">
        <f aca="false">H61+K61</f>
        <v>0.734473235795288</v>
      </c>
      <c r="O61" s="72"/>
      <c r="P61" s="73"/>
    </row>
    <row r="62" customFormat="false" ht="13.8" hidden="false" customHeight="false" outlineLevel="0" collapsed="false">
      <c r="A62" s="59" t="s">
        <v>122</v>
      </c>
      <c r="B62" s="60" t="s">
        <v>105</v>
      </c>
      <c r="C62" s="61" t="s">
        <v>106</v>
      </c>
      <c r="D62" s="62" t="n">
        <v>120</v>
      </c>
      <c r="E62" s="63" t="n">
        <v>303.719537018213</v>
      </c>
      <c r="F62" s="64" t="n">
        <v>60</v>
      </c>
      <c r="G62" s="65" t="n">
        <f aca="false">F62*E62</f>
        <v>18223.1722210928</v>
      </c>
      <c r="H62" s="66" t="n">
        <f aca="false">F62/D62</f>
        <v>0.5</v>
      </c>
      <c r="I62" s="67" t="n">
        <v>30</v>
      </c>
      <c r="J62" s="68" t="n">
        <f aca="false">I62*E62</f>
        <v>9111.58611054639</v>
      </c>
      <c r="K62" s="66" t="n">
        <f aca="false">I62/D62</f>
        <v>0.25</v>
      </c>
      <c r="L62" s="69" t="n">
        <f aca="false">F62+I62</f>
        <v>90</v>
      </c>
      <c r="M62" s="70" t="n">
        <f aca="false">G62+J62</f>
        <v>27334.7583316392</v>
      </c>
      <c r="N62" s="71" t="n">
        <f aca="false">H62+K62</f>
        <v>0.75</v>
      </c>
      <c r="O62" s="72"/>
      <c r="P62" s="73"/>
    </row>
    <row r="63" s="90" customFormat="true" ht="13.8" hidden="false" customHeight="false" outlineLevel="0" collapsed="false">
      <c r="A63" s="79" t="s">
        <v>123</v>
      </c>
      <c r="B63" s="80" t="s">
        <v>124</v>
      </c>
      <c r="C63" s="81"/>
      <c r="D63" s="82"/>
      <c r="E63" s="83"/>
      <c r="F63" s="84"/>
      <c r="G63" s="85"/>
      <c r="H63" s="86"/>
      <c r="I63" s="84"/>
      <c r="J63" s="87"/>
      <c r="K63" s="86"/>
      <c r="L63" s="85"/>
      <c r="M63" s="87"/>
      <c r="N63" s="86"/>
      <c r="O63" s="88"/>
      <c r="P63" s="73"/>
      <c r="W63" s="91"/>
      <c r="XEZ63" s="1"/>
      <c r="XFA63" s="1"/>
      <c r="XFB63" s="1"/>
      <c r="XFC63" s="1"/>
      <c r="XFD63" s="1"/>
    </row>
    <row r="64" customFormat="false" ht="13.8" hidden="false" customHeight="false" outlineLevel="0" collapsed="false">
      <c r="A64" s="59" t="s">
        <v>125</v>
      </c>
      <c r="B64" s="60" t="s">
        <v>126</v>
      </c>
      <c r="C64" s="61" t="s">
        <v>41</v>
      </c>
      <c r="D64" s="62" t="n">
        <v>802.3</v>
      </c>
      <c r="E64" s="63" t="n">
        <v>204.872128620059</v>
      </c>
      <c r="F64" s="64" t="n">
        <v>0</v>
      </c>
      <c r="G64" s="65" t="n">
        <f aca="false">F64*E64</f>
        <v>0</v>
      </c>
      <c r="H64" s="66" t="n">
        <f aca="false">F64/D64</f>
        <v>0</v>
      </c>
      <c r="I64" s="67"/>
      <c r="J64" s="68" t="n">
        <f aca="false">I64*E64</f>
        <v>0</v>
      </c>
      <c r="K64" s="66" t="n">
        <f aca="false">I64/D64</f>
        <v>0</v>
      </c>
      <c r="L64" s="69" t="n">
        <f aca="false">F64+I64</f>
        <v>0</v>
      </c>
      <c r="M64" s="70" t="n">
        <f aca="false">G64+J64</f>
        <v>0</v>
      </c>
      <c r="N64" s="71" t="n">
        <f aca="false">H64+K64</f>
        <v>0</v>
      </c>
      <c r="O64" s="72"/>
      <c r="P64" s="73"/>
    </row>
    <row r="65" customFormat="false" ht="32.8" hidden="false" customHeight="false" outlineLevel="0" collapsed="false">
      <c r="A65" s="59" t="s">
        <v>127</v>
      </c>
      <c r="B65" s="60" t="s">
        <v>128</v>
      </c>
      <c r="C65" s="61" t="s">
        <v>41</v>
      </c>
      <c r="D65" s="62" t="n">
        <v>294.26</v>
      </c>
      <c r="E65" s="63" t="n">
        <v>105.949722188219</v>
      </c>
      <c r="F65" s="64" t="n">
        <v>0</v>
      </c>
      <c r="G65" s="65" t="n">
        <f aca="false">F65*E65</f>
        <v>0</v>
      </c>
      <c r="H65" s="66" t="n">
        <f aca="false">F65/D65</f>
        <v>0</v>
      </c>
      <c r="I65" s="67"/>
      <c r="J65" s="68" t="n">
        <f aca="false">I65*E65</f>
        <v>0</v>
      </c>
      <c r="K65" s="66" t="n">
        <f aca="false">I65/D65</f>
        <v>0</v>
      </c>
      <c r="L65" s="69" t="n">
        <f aca="false">F65+I65</f>
        <v>0</v>
      </c>
      <c r="M65" s="70" t="n">
        <f aca="false">G65+J65</f>
        <v>0</v>
      </c>
      <c r="N65" s="71" t="n">
        <f aca="false">H65+K65</f>
        <v>0</v>
      </c>
      <c r="O65" s="72"/>
      <c r="P65" s="73"/>
    </row>
    <row r="66" customFormat="false" ht="22.35" hidden="false" customHeight="false" outlineLevel="0" collapsed="false">
      <c r="A66" s="59" t="s">
        <v>129</v>
      </c>
      <c r="B66" s="60" t="s">
        <v>130</v>
      </c>
      <c r="C66" s="61" t="s">
        <v>90</v>
      </c>
      <c r="D66" s="62" t="n">
        <v>23360</v>
      </c>
      <c r="E66" s="63" t="n">
        <v>9.97473848023862</v>
      </c>
      <c r="F66" s="64" t="n">
        <v>0</v>
      </c>
      <c r="G66" s="65" t="n">
        <f aca="false">F66*E66</f>
        <v>0</v>
      </c>
      <c r="H66" s="66" t="n">
        <f aca="false">F66/D66</f>
        <v>0</v>
      </c>
      <c r="I66" s="67"/>
      <c r="J66" s="68" t="n">
        <f aca="false">I66*E66</f>
        <v>0</v>
      </c>
      <c r="K66" s="66" t="n">
        <f aca="false">I66/D66</f>
        <v>0</v>
      </c>
      <c r="L66" s="69" t="n">
        <f aca="false">F66+I66</f>
        <v>0</v>
      </c>
      <c r="M66" s="70" t="n">
        <f aca="false">G66+J66</f>
        <v>0</v>
      </c>
      <c r="N66" s="71" t="n">
        <f aca="false">H66+K66</f>
        <v>0</v>
      </c>
      <c r="O66" s="72"/>
      <c r="P66" s="73"/>
    </row>
    <row r="67" customFormat="false" ht="22.35" hidden="false" customHeight="false" outlineLevel="0" collapsed="false">
      <c r="A67" s="59" t="s">
        <v>131</v>
      </c>
      <c r="B67" s="60" t="s">
        <v>132</v>
      </c>
      <c r="C67" s="61" t="s">
        <v>81</v>
      </c>
      <c r="D67" s="62" t="n">
        <v>61.426</v>
      </c>
      <c r="E67" s="63" t="n">
        <v>585.045</v>
      </c>
      <c r="F67" s="64" t="n">
        <v>0</v>
      </c>
      <c r="G67" s="65" t="n">
        <f aca="false">F67*E67</f>
        <v>0</v>
      </c>
      <c r="H67" s="66" t="n">
        <f aca="false">F67/D67</f>
        <v>0</v>
      </c>
      <c r="I67" s="67"/>
      <c r="J67" s="68" t="n">
        <f aca="false">I67*E67</f>
        <v>0</v>
      </c>
      <c r="K67" s="66" t="n">
        <f aca="false">I67/D67</f>
        <v>0</v>
      </c>
      <c r="L67" s="69" t="n">
        <f aca="false">F67+I67</f>
        <v>0</v>
      </c>
      <c r="M67" s="70" t="n">
        <f aca="false">G67+J67</f>
        <v>0</v>
      </c>
      <c r="N67" s="71" t="n">
        <f aca="false">H67+K67</f>
        <v>0</v>
      </c>
      <c r="O67" s="72"/>
      <c r="P67" s="73"/>
    </row>
    <row r="68" customFormat="false" ht="22.35" hidden="false" customHeight="false" outlineLevel="0" collapsed="false">
      <c r="A68" s="59" t="s">
        <v>133</v>
      </c>
      <c r="B68" s="60" t="s">
        <v>134</v>
      </c>
      <c r="C68" s="61" t="s">
        <v>81</v>
      </c>
      <c r="D68" s="62" t="n">
        <v>176.506</v>
      </c>
      <c r="E68" s="63" t="n">
        <v>598.311372348401</v>
      </c>
      <c r="F68" s="64" t="n">
        <v>0</v>
      </c>
      <c r="G68" s="65" t="n">
        <f aca="false">F68*E68</f>
        <v>0</v>
      </c>
      <c r="H68" s="66" t="n">
        <f aca="false">F68/D68</f>
        <v>0</v>
      </c>
      <c r="I68" s="67"/>
      <c r="J68" s="68" t="n">
        <f aca="false">I68*E68</f>
        <v>0</v>
      </c>
      <c r="K68" s="66" t="n">
        <f aca="false">I68/D68</f>
        <v>0</v>
      </c>
      <c r="L68" s="69" t="n">
        <f aca="false">F68+I68</f>
        <v>0</v>
      </c>
      <c r="M68" s="70" t="n">
        <f aca="false">G68+J68</f>
        <v>0</v>
      </c>
      <c r="N68" s="71" t="n">
        <f aca="false">H68+K68</f>
        <v>0</v>
      </c>
      <c r="O68" s="72"/>
      <c r="P68" s="73"/>
    </row>
    <row r="69" customFormat="false" ht="32.8" hidden="false" customHeight="false" outlineLevel="0" collapsed="false">
      <c r="A69" s="59" t="s">
        <v>135</v>
      </c>
      <c r="B69" s="60" t="s">
        <v>136</v>
      </c>
      <c r="C69" s="61" t="s">
        <v>41</v>
      </c>
      <c r="D69" s="62" t="n">
        <v>802.3</v>
      </c>
      <c r="E69" s="63" t="n">
        <v>26.9842925202245</v>
      </c>
      <c r="F69" s="64" t="n">
        <v>0</v>
      </c>
      <c r="G69" s="65" t="n">
        <f aca="false">F69*E69</f>
        <v>0</v>
      </c>
      <c r="H69" s="66" t="n">
        <f aca="false">F69/D69</f>
        <v>0</v>
      </c>
      <c r="I69" s="67"/>
      <c r="J69" s="68" t="n">
        <f aca="false">I69*E69</f>
        <v>0</v>
      </c>
      <c r="K69" s="66" t="n">
        <f aca="false">I69/D69</f>
        <v>0</v>
      </c>
      <c r="L69" s="69" t="n">
        <f aca="false">F69+I69</f>
        <v>0</v>
      </c>
      <c r="M69" s="70" t="n">
        <f aca="false">G69+J69</f>
        <v>0</v>
      </c>
      <c r="N69" s="71" t="n">
        <f aca="false">H69+K69</f>
        <v>0</v>
      </c>
      <c r="O69" s="72"/>
      <c r="P69" s="73"/>
    </row>
    <row r="70" customFormat="false" ht="13.8" hidden="false" customHeight="false" outlineLevel="0" collapsed="false">
      <c r="A70" s="59" t="s">
        <v>137</v>
      </c>
      <c r="B70" s="60" t="s">
        <v>138</v>
      </c>
      <c r="C70" s="61" t="s">
        <v>90</v>
      </c>
      <c r="D70" s="62" t="n">
        <v>79.0909090909091</v>
      </c>
      <c r="E70" s="63" t="n">
        <v>11.6621942381737</v>
      </c>
      <c r="F70" s="64" t="n">
        <v>0</v>
      </c>
      <c r="G70" s="65" t="n">
        <f aca="false">F70*E70</f>
        <v>0</v>
      </c>
      <c r="H70" s="66" t="n">
        <f aca="false">F70/D70</f>
        <v>0</v>
      </c>
      <c r="I70" s="67"/>
      <c r="J70" s="68" t="n">
        <f aca="false">I70*E70</f>
        <v>0</v>
      </c>
      <c r="K70" s="66" t="n">
        <f aca="false">I70/D70</f>
        <v>0</v>
      </c>
      <c r="L70" s="69" t="n">
        <f aca="false">F70+I70</f>
        <v>0</v>
      </c>
      <c r="M70" s="70" t="n">
        <f aca="false">G70+J70</f>
        <v>0</v>
      </c>
      <c r="N70" s="71" t="n">
        <f aca="false">H70+K70</f>
        <v>0</v>
      </c>
      <c r="O70" s="72"/>
      <c r="P70" s="73"/>
    </row>
    <row r="71" customFormat="false" ht="13.8" hidden="false" customHeight="false" outlineLevel="0" collapsed="false">
      <c r="A71" s="59" t="s">
        <v>139</v>
      </c>
      <c r="B71" s="60" t="s">
        <v>140</v>
      </c>
      <c r="C71" s="61" t="s">
        <v>103</v>
      </c>
      <c r="D71" s="62" t="n">
        <v>46</v>
      </c>
      <c r="E71" s="63" t="n">
        <v>18.2502032523876</v>
      </c>
      <c r="F71" s="64" t="n">
        <v>0</v>
      </c>
      <c r="G71" s="65" t="n">
        <f aca="false">F71*E71</f>
        <v>0</v>
      </c>
      <c r="H71" s="66" t="n">
        <f aca="false">F71/D71</f>
        <v>0</v>
      </c>
      <c r="I71" s="67"/>
      <c r="J71" s="68" t="n">
        <f aca="false">I71*E71</f>
        <v>0</v>
      </c>
      <c r="K71" s="66" t="n">
        <f aca="false">I71/D71</f>
        <v>0</v>
      </c>
      <c r="L71" s="69" t="n">
        <f aca="false">F71+I71</f>
        <v>0</v>
      </c>
      <c r="M71" s="70" t="n">
        <f aca="false">G71+J71</f>
        <v>0</v>
      </c>
      <c r="N71" s="71" t="n">
        <f aca="false">H71+K71</f>
        <v>0</v>
      </c>
      <c r="O71" s="72"/>
      <c r="P71" s="73"/>
    </row>
    <row r="72" customFormat="false" ht="22.35" hidden="false" customHeight="false" outlineLevel="0" collapsed="false">
      <c r="A72" s="59" t="s">
        <v>141</v>
      </c>
      <c r="B72" s="60" t="s">
        <v>142</v>
      </c>
      <c r="C72" s="61" t="s">
        <v>63</v>
      </c>
      <c r="D72" s="62" t="n">
        <v>45.2</v>
      </c>
      <c r="E72" s="63" t="n">
        <v>835.939699159666</v>
      </c>
      <c r="F72" s="64" t="n">
        <v>0</v>
      </c>
      <c r="G72" s="65" t="n">
        <f aca="false">F72*E72</f>
        <v>0</v>
      </c>
      <c r="H72" s="66" t="n">
        <f aca="false">F72/D72</f>
        <v>0</v>
      </c>
      <c r="I72" s="67"/>
      <c r="J72" s="68" t="n">
        <f aca="false">I72*E72</f>
        <v>0</v>
      </c>
      <c r="K72" s="66" t="n">
        <f aca="false">I72/D72</f>
        <v>0</v>
      </c>
      <c r="L72" s="69" t="n">
        <f aca="false">F72+I72</f>
        <v>0</v>
      </c>
      <c r="M72" s="70" t="n">
        <f aca="false">G72+J72</f>
        <v>0</v>
      </c>
      <c r="N72" s="71" t="n">
        <f aca="false">H72+K72</f>
        <v>0</v>
      </c>
      <c r="O72" s="72"/>
      <c r="P72" s="73"/>
    </row>
    <row r="73" customFormat="false" ht="22.35" hidden="false" customHeight="false" outlineLevel="0" collapsed="false">
      <c r="A73" s="59" t="s">
        <v>143</v>
      </c>
      <c r="B73" s="60" t="s">
        <v>144</v>
      </c>
      <c r="C73" s="61" t="s">
        <v>63</v>
      </c>
      <c r="D73" s="62" t="n">
        <v>90.4</v>
      </c>
      <c r="E73" s="63" t="n">
        <v>28.2827004782955</v>
      </c>
      <c r="F73" s="64" t="n">
        <v>0</v>
      </c>
      <c r="G73" s="65" t="n">
        <f aca="false">F73*E73</f>
        <v>0</v>
      </c>
      <c r="H73" s="66" t="n">
        <f aca="false">F73/D73</f>
        <v>0</v>
      </c>
      <c r="I73" s="67"/>
      <c r="J73" s="68" t="n">
        <f aca="false">I73*E73</f>
        <v>0</v>
      </c>
      <c r="K73" s="66" t="n">
        <f aca="false">I73/D73</f>
        <v>0</v>
      </c>
      <c r="L73" s="69" t="n">
        <f aca="false">F73+I73</f>
        <v>0</v>
      </c>
      <c r="M73" s="70" t="n">
        <f aca="false">G73+J73</f>
        <v>0</v>
      </c>
      <c r="N73" s="71" t="n">
        <f aca="false">H73+K73</f>
        <v>0</v>
      </c>
      <c r="O73" s="72"/>
      <c r="P73" s="73"/>
    </row>
    <row r="74" customFormat="false" ht="13.8" hidden="false" customHeight="false" outlineLevel="0" collapsed="false">
      <c r="A74" s="59" t="s">
        <v>145</v>
      </c>
      <c r="B74" s="60" t="s">
        <v>146</v>
      </c>
      <c r="C74" s="61" t="s">
        <v>103</v>
      </c>
      <c r="D74" s="62" t="n">
        <v>36</v>
      </c>
      <c r="E74" s="63" t="n">
        <v>58.5809641121383</v>
      </c>
      <c r="F74" s="64" t="n">
        <v>0</v>
      </c>
      <c r="G74" s="65" t="n">
        <f aca="false">F74*E74</f>
        <v>0</v>
      </c>
      <c r="H74" s="66" t="n">
        <f aca="false">F74/D74</f>
        <v>0</v>
      </c>
      <c r="I74" s="67"/>
      <c r="J74" s="68" t="n">
        <f aca="false">I74*E74</f>
        <v>0</v>
      </c>
      <c r="K74" s="66" t="n">
        <f aca="false">I74/D74</f>
        <v>0</v>
      </c>
      <c r="L74" s="69" t="n">
        <f aca="false">F74+I74</f>
        <v>0</v>
      </c>
      <c r="M74" s="70" t="n">
        <f aca="false">G74+J74</f>
        <v>0</v>
      </c>
      <c r="N74" s="71" t="n">
        <f aca="false">H74+K74</f>
        <v>0</v>
      </c>
      <c r="O74" s="72"/>
      <c r="P74" s="73"/>
    </row>
    <row r="75" customFormat="false" ht="13.8" hidden="false" customHeight="false" outlineLevel="0" collapsed="false">
      <c r="A75" s="59" t="s">
        <v>147</v>
      </c>
      <c r="B75" s="60" t="s">
        <v>148</v>
      </c>
      <c r="C75" s="61" t="s">
        <v>63</v>
      </c>
      <c r="D75" s="62" t="n">
        <v>142</v>
      </c>
      <c r="E75" s="63" t="n">
        <v>3811.37347938997</v>
      </c>
      <c r="F75" s="64" t="n">
        <v>0</v>
      </c>
      <c r="G75" s="65" t="n">
        <f aca="false">F75*E75</f>
        <v>0</v>
      </c>
      <c r="H75" s="66" t="n">
        <f aca="false">F75/D75</f>
        <v>0</v>
      </c>
      <c r="I75" s="67"/>
      <c r="J75" s="68" t="n">
        <f aca="false">I75*E75</f>
        <v>0</v>
      </c>
      <c r="K75" s="66" t="n">
        <f aca="false">I75/D75</f>
        <v>0</v>
      </c>
      <c r="L75" s="69" t="n">
        <f aca="false">F75+I75</f>
        <v>0</v>
      </c>
      <c r="M75" s="70" t="n">
        <f aca="false">G75+J75</f>
        <v>0</v>
      </c>
      <c r="N75" s="71" t="n">
        <f aca="false">H75+K75</f>
        <v>0</v>
      </c>
      <c r="O75" s="72"/>
      <c r="P75" s="73"/>
    </row>
    <row r="76" customFormat="false" ht="13.8" hidden="false" customHeight="false" outlineLevel="0" collapsed="false">
      <c r="A76" s="59" t="s">
        <v>149</v>
      </c>
      <c r="B76" s="60" t="s">
        <v>150</v>
      </c>
      <c r="C76" s="61" t="s">
        <v>103</v>
      </c>
      <c r="D76" s="62" t="n">
        <v>2</v>
      </c>
      <c r="E76" s="63" t="n">
        <v>434600.65569339</v>
      </c>
      <c r="F76" s="64" t="n">
        <v>0</v>
      </c>
      <c r="G76" s="65" t="n">
        <f aca="false">F76*E76</f>
        <v>0</v>
      </c>
      <c r="H76" s="66" t="n">
        <f aca="false">F76/D76</f>
        <v>0</v>
      </c>
      <c r="I76" s="67" t="n">
        <v>0.5</v>
      </c>
      <c r="J76" s="68" t="n">
        <f aca="false">I76*E76</f>
        <v>217300.327846695</v>
      </c>
      <c r="K76" s="66" t="n">
        <f aca="false">I76/D76</f>
        <v>0.25</v>
      </c>
      <c r="L76" s="69" t="n">
        <f aca="false">F76+I76</f>
        <v>0.5</v>
      </c>
      <c r="M76" s="70" t="n">
        <f aca="false">G76+J76</f>
        <v>217300.327846695</v>
      </c>
      <c r="N76" s="71" t="n">
        <f aca="false">H76+K76</f>
        <v>0.25</v>
      </c>
      <c r="O76" s="72"/>
      <c r="P76" s="73"/>
    </row>
    <row r="77" customFormat="false" ht="13.8" hidden="false" customHeight="false" outlineLevel="0" collapsed="false">
      <c r="A77" s="51" t="n">
        <v>4</v>
      </c>
      <c r="B77" s="52" t="s">
        <v>151</v>
      </c>
      <c r="C77" s="53"/>
      <c r="D77" s="54"/>
      <c r="E77" s="74"/>
      <c r="F77" s="55"/>
      <c r="G77" s="56"/>
      <c r="H77" s="57"/>
      <c r="I77" s="55"/>
      <c r="J77" s="58" t="n">
        <f aca="false">SUM(J78:J93)</f>
        <v>0</v>
      </c>
      <c r="K77" s="57"/>
      <c r="L77" s="56"/>
      <c r="M77" s="58" t="n">
        <f aca="false">SUM(M78:M93)</f>
        <v>121345.385715429</v>
      </c>
      <c r="N77" s="57"/>
      <c r="O77" s="72"/>
      <c r="P77" s="73"/>
    </row>
    <row r="78" customFormat="false" ht="22.35" hidden="false" customHeight="false" outlineLevel="0" collapsed="false">
      <c r="A78" s="59" t="s">
        <v>152</v>
      </c>
      <c r="B78" s="60" t="s">
        <v>153</v>
      </c>
      <c r="C78" s="61" t="s">
        <v>81</v>
      </c>
      <c r="D78" s="62" t="n">
        <v>595.5</v>
      </c>
      <c r="E78" s="63" t="n">
        <v>29.8942162272415</v>
      </c>
      <c r="F78" s="64" t="n">
        <v>595.5</v>
      </c>
      <c r="G78" s="65" t="n">
        <f aca="false">F78*E78</f>
        <v>17802.0057633223</v>
      </c>
      <c r="H78" s="66" t="n">
        <f aca="false">F78/D78</f>
        <v>1</v>
      </c>
      <c r="I78" s="67"/>
      <c r="J78" s="68" t="n">
        <f aca="false">I78*E78</f>
        <v>0</v>
      </c>
      <c r="K78" s="66" t="n">
        <f aca="false">I78/D78</f>
        <v>0</v>
      </c>
      <c r="L78" s="69" t="n">
        <f aca="false">F78+I78</f>
        <v>595.5</v>
      </c>
      <c r="M78" s="70" t="n">
        <f aca="false">G78+J78</f>
        <v>17802.0057633223</v>
      </c>
      <c r="N78" s="71" t="n">
        <f aca="false">H78+K78</f>
        <v>1</v>
      </c>
      <c r="O78" s="72"/>
      <c r="P78" s="73"/>
    </row>
    <row r="79" customFormat="false" ht="13.8" hidden="false" customHeight="false" outlineLevel="0" collapsed="false">
      <c r="A79" s="59" t="s">
        <v>154</v>
      </c>
      <c r="B79" s="60" t="s">
        <v>155</v>
      </c>
      <c r="C79" s="61" t="s">
        <v>41</v>
      </c>
      <c r="D79" s="62" t="n">
        <v>71.1</v>
      </c>
      <c r="E79" s="63" t="n">
        <v>3.77240109440604</v>
      </c>
      <c r="F79" s="64" t="n">
        <v>71.1</v>
      </c>
      <c r="G79" s="65" t="n">
        <f aca="false">F79*E79</f>
        <v>268.217717812269</v>
      </c>
      <c r="H79" s="66" t="n">
        <f aca="false">F79/D79</f>
        <v>1</v>
      </c>
      <c r="I79" s="67"/>
      <c r="J79" s="68" t="n">
        <f aca="false">I79*E79</f>
        <v>0</v>
      </c>
      <c r="K79" s="66" t="n">
        <f aca="false">I79/D79</f>
        <v>0</v>
      </c>
      <c r="L79" s="69" t="n">
        <f aca="false">F79+I79</f>
        <v>71.1</v>
      </c>
      <c r="M79" s="70" t="n">
        <f aca="false">G79+J79</f>
        <v>268.217717812269</v>
      </c>
      <c r="N79" s="71" t="n">
        <f aca="false">H79+K79</f>
        <v>1</v>
      </c>
      <c r="O79" s="72"/>
      <c r="P79" s="73"/>
    </row>
    <row r="80" customFormat="false" ht="13.8" hidden="false" customHeight="false" outlineLevel="0" collapsed="false">
      <c r="A80" s="59" t="s">
        <v>156</v>
      </c>
      <c r="B80" s="60" t="s">
        <v>146</v>
      </c>
      <c r="C80" s="61" t="s">
        <v>103</v>
      </c>
      <c r="D80" s="62" t="n">
        <v>88.002</v>
      </c>
      <c r="E80" s="63" t="n">
        <v>58.5809641121383</v>
      </c>
      <c r="F80" s="64" t="n">
        <v>40</v>
      </c>
      <c r="G80" s="65" t="n">
        <f aca="false">F80*E80</f>
        <v>2343.23856448553</v>
      </c>
      <c r="H80" s="66" t="n">
        <f aca="false">F80/D80</f>
        <v>0.454535124201723</v>
      </c>
      <c r="I80" s="67"/>
      <c r="J80" s="68" t="n">
        <f aca="false">I80*E80</f>
        <v>0</v>
      </c>
      <c r="K80" s="66" t="n">
        <f aca="false">I80/D80</f>
        <v>0</v>
      </c>
      <c r="L80" s="69" t="n">
        <f aca="false">F80+I80</f>
        <v>40</v>
      </c>
      <c r="M80" s="70" t="n">
        <f aca="false">G80+J80</f>
        <v>2343.23856448553</v>
      </c>
      <c r="N80" s="71" t="n">
        <f aca="false">H80+K80</f>
        <v>0.454535124201723</v>
      </c>
      <c r="O80" s="72"/>
      <c r="P80" s="73"/>
    </row>
    <row r="81" customFormat="false" ht="22.35" hidden="false" customHeight="false" outlineLevel="0" collapsed="false">
      <c r="A81" s="59" t="s">
        <v>157</v>
      </c>
      <c r="B81" s="60" t="s">
        <v>158</v>
      </c>
      <c r="C81" s="61" t="s">
        <v>41</v>
      </c>
      <c r="D81" s="62" t="n">
        <v>88.002</v>
      </c>
      <c r="E81" s="63" t="n">
        <v>5.29486117823193</v>
      </c>
      <c r="F81" s="64" t="n">
        <v>40</v>
      </c>
      <c r="G81" s="65" t="n">
        <f aca="false">F81*E81</f>
        <v>211.794447129277</v>
      </c>
      <c r="H81" s="66" t="n">
        <f aca="false">F81/D81</f>
        <v>0.454535124201723</v>
      </c>
      <c r="I81" s="67"/>
      <c r="J81" s="68" t="n">
        <f aca="false">I81*E81</f>
        <v>0</v>
      </c>
      <c r="K81" s="66" t="n">
        <f aca="false">I81/D81</f>
        <v>0</v>
      </c>
      <c r="L81" s="69" t="n">
        <f aca="false">F81+I81</f>
        <v>40</v>
      </c>
      <c r="M81" s="70" t="n">
        <f aca="false">G81+J81</f>
        <v>211.794447129277</v>
      </c>
      <c r="N81" s="71" t="n">
        <f aca="false">H81+K81</f>
        <v>0.454535124201723</v>
      </c>
      <c r="O81" s="72"/>
      <c r="P81" s="73"/>
    </row>
    <row r="82" customFormat="false" ht="22.35" hidden="false" customHeight="false" outlineLevel="0" collapsed="false">
      <c r="A82" s="59" t="s">
        <v>159</v>
      </c>
      <c r="B82" s="60" t="s">
        <v>160</v>
      </c>
      <c r="C82" s="61" t="s">
        <v>81</v>
      </c>
      <c r="D82" s="62" t="n">
        <v>11.00025</v>
      </c>
      <c r="E82" s="63" t="n">
        <v>118.271899122829</v>
      </c>
      <c r="F82" s="64" t="n">
        <v>5</v>
      </c>
      <c r="G82" s="65" t="n">
        <f aca="false">F82*E82</f>
        <v>591.359495614145</v>
      </c>
      <c r="H82" s="66" t="n">
        <f aca="false">F82/D82</f>
        <v>0.454535124201723</v>
      </c>
      <c r="I82" s="67"/>
      <c r="J82" s="68" t="n">
        <f aca="false">I82*E82</f>
        <v>0</v>
      </c>
      <c r="K82" s="66" t="n">
        <f aca="false">I82/D82</f>
        <v>0</v>
      </c>
      <c r="L82" s="69" t="n">
        <f aca="false">F82+I82</f>
        <v>5</v>
      </c>
      <c r="M82" s="70" t="n">
        <f aca="false">G82+J82</f>
        <v>591.359495614145</v>
      </c>
      <c r="N82" s="71" t="n">
        <f aca="false">H82+K82</f>
        <v>0.454535124201723</v>
      </c>
      <c r="O82" s="72"/>
      <c r="P82" s="73"/>
    </row>
    <row r="83" customFormat="false" ht="22.35" hidden="false" customHeight="false" outlineLevel="0" collapsed="false">
      <c r="A83" s="59" t="s">
        <v>161</v>
      </c>
      <c r="B83" s="60" t="s">
        <v>162</v>
      </c>
      <c r="C83" s="61" t="s">
        <v>41</v>
      </c>
      <c r="D83" s="62" t="n">
        <v>473.526</v>
      </c>
      <c r="E83" s="63" t="n">
        <v>123.64663920678</v>
      </c>
      <c r="F83" s="64" t="n">
        <v>473.526</v>
      </c>
      <c r="G83" s="65" t="n">
        <f aca="false">F83*E83</f>
        <v>58549.8984770297</v>
      </c>
      <c r="H83" s="66" t="n">
        <f aca="false">F83/D83</f>
        <v>1</v>
      </c>
      <c r="I83" s="67"/>
      <c r="J83" s="68" t="n">
        <f aca="false">I83*E83</f>
        <v>0</v>
      </c>
      <c r="K83" s="66" t="n">
        <f aca="false">I83/D83</f>
        <v>0</v>
      </c>
      <c r="L83" s="69" t="n">
        <f aca="false">F83+I83</f>
        <v>473.526</v>
      </c>
      <c r="M83" s="70" t="n">
        <f aca="false">G83+J83</f>
        <v>58549.8984770297</v>
      </c>
      <c r="N83" s="71" t="n">
        <f aca="false">H83+K83</f>
        <v>1</v>
      </c>
      <c r="O83" s="72"/>
      <c r="P83" s="73"/>
    </row>
    <row r="84" customFormat="false" ht="22.35" hidden="false" customHeight="false" outlineLevel="0" collapsed="false">
      <c r="A84" s="59" t="s">
        <v>163</v>
      </c>
      <c r="B84" s="60" t="s">
        <v>164</v>
      </c>
      <c r="C84" s="61" t="s">
        <v>165</v>
      </c>
      <c r="D84" s="62" t="n">
        <v>473.526</v>
      </c>
      <c r="E84" s="63" t="n">
        <v>2.83011979933238</v>
      </c>
      <c r="F84" s="64" t="n">
        <v>473.526</v>
      </c>
      <c r="G84" s="65" t="n">
        <f aca="false">F84*E84</f>
        <v>1340.13530809866</v>
      </c>
      <c r="H84" s="66" t="n">
        <f aca="false">F84/D84</f>
        <v>1</v>
      </c>
      <c r="I84" s="67"/>
      <c r="J84" s="68" t="n">
        <f aca="false">I84*E84</f>
        <v>0</v>
      </c>
      <c r="K84" s="66" t="n">
        <f aca="false">I84/D84</f>
        <v>0</v>
      </c>
      <c r="L84" s="69" t="n">
        <f aca="false">F84+I84</f>
        <v>473.526</v>
      </c>
      <c r="M84" s="70" t="n">
        <f aca="false">G84+J84</f>
        <v>1340.13530809866</v>
      </c>
      <c r="N84" s="71" t="n">
        <f aca="false">H84+K84</f>
        <v>1</v>
      </c>
      <c r="O84" s="72"/>
      <c r="P84" s="73"/>
    </row>
    <row r="85" customFormat="false" ht="13.8" hidden="false" customHeight="false" outlineLevel="0" collapsed="false">
      <c r="A85" s="59" t="s">
        <v>166</v>
      </c>
      <c r="B85" s="60" t="s">
        <v>167</v>
      </c>
      <c r="C85" s="61" t="s">
        <v>41</v>
      </c>
      <c r="D85" s="62" t="n">
        <v>1025.973</v>
      </c>
      <c r="E85" s="63" t="n">
        <v>4.01239480220125</v>
      </c>
      <c r="F85" s="64" t="n">
        <v>1025.97</v>
      </c>
      <c r="G85" s="65" t="n">
        <f aca="false">F85*E85</f>
        <v>4116.59669521442</v>
      </c>
      <c r="H85" s="66" t="n">
        <f aca="false">F85/D85</f>
        <v>0.999997075946443</v>
      </c>
      <c r="I85" s="67"/>
      <c r="J85" s="68" t="n">
        <f aca="false">I85*E85</f>
        <v>0</v>
      </c>
      <c r="K85" s="66" t="n">
        <f aca="false">I85/D85</f>
        <v>0</v>
      </c>
      <c r="L85" s="69" t="n">
        <f aca="false">F85+I85</f>
        <v>1025.97</v>
      </c>
      <c r="M85" s="70" t="n">
        <f aca="false">G85+J85</f>
        <v>4116.59669521442</v>
      </c>
      <c r="N85" s="71" t="n">
        <f aca="false">H85+K85</f>
        <v>0.999997075946443</v>
      </c>
      <c r="O85" s="72"/>
      <c r="P85" s="73"/>
    </row>
    <row r="86" customFormat="false" ht="13.8" hidden="false" customHeight="false" outlineLevel="0" collapsed="false">
      <c r="A86" s="59" t="s">
        <v>168</v>
      </c>
      <c r="B86" s="60" t="s">
        <v>169</v>
      </c>
      <c r="C86" s="61" t="s">
        <v>41</v>
      </c>
      <c r="D86" s="62" t="n">
        <v>473.526</v>
      </c>
      <c r="E86" s="63" t="n">
        <v>9.40598639189878</v>
      </c>
      <c r="F86" s="64" t="n">
        <v>473.52</v>
      </c>
      <c r="G86" s="65" t="n">
        <f aca="false">F86*E86</f>
        <v>4453.92267629191</v>
      </c>
      <c r="H86" s="66" t="n">
        <f aca="false">F86/D86</f>
        <v>0.999987329101253</v>
      </c>
      <c r="I86" s="67"/>
      <c r="J86" s="68" t="n">
        <f aca="false">I86*E86</f>
        <v>0</v>
      </c>
      <c r="K86" s="66" t="n">
        <f aca="false">I86/D86</f>
        <v>0</v>
      </c>
      <c r="L86" s="69" t="n">
        <f aca="false">F86+I86</f>
        <v>473.52</v>
      </c>
      <c r="M86" s="70" t="n">
        <f aca="false">G86+J86</f>
        <v>4453.92267629191</v>
      </c>
      <c r="N86" s="71" t="n">
        <f aca="false">H86+K86</f>
        <v>0.999987329101253</v>
      </c>
      <c r="O86" s="72"/>
      <c r="P86" s="73"/>
    </row>
    <row r="87" customFormat="false" ht="13.8" hidden="false" customHeight="false" outlineLevel="0" collapsed="false">
      <c r="A87" s="59" t="s">
        <v>170</v>
      </c>
      <c r="B87" s="60" t="s">
        <v>171</v>
      </c>
      <c r="C87" s="61" t="s">
        <v>90</v>
      </c>
      <c r="D87" s="62" t="n">
        <v>47.3526</v>
      </c>
      <c r="E87" s="63" t="n">
        <v>4.36541354668262</v>
      </c>
      <c r="F87" s="64" t="n">
        <v>47.3526</v>
      </c>
      <c r="G87" s="65" t="n">
        <f aca="false">F87*E87</f>
        <v>206.713681510643</v>
      </c>
      <c r="H87" s="66" t="n">
        <f aca="false">F87/D87</f>
        <v>1</v>
      </c>
      <c r="I87" s="67"/>
      <c r="J87" s="68" t="n">
        <f aca="false">I87*E87</f>
        <v>0</v>
      </c>
      <c r="K87" s="66" t="n">
        <f aca="false">I87/D87</f>
        <v>0</v>
      </c>
      <c r="L87" s="69" t="n">
        <f aca="false">F87+I87</f>
        <v>47.3526</v>
      </c>
      <c r="M87" s="70" t="n">
        <f aca="false">G87+J87</f>
        <v>206.713681510643</v>
      </c>
      <c r="N87" s="71" t="n">
        <f aca="false">H87+K87</f>
        <v>1</v>
      </c>
      <c r="O87" s="72"/>
      <c r="P87" s="73"/>
    </row>
    <row r="88" customFormat="false" ht="22.35" hidden="false" customHeight="false" outlineLevel="0" collapsed="false">
      <c r="A88" s="59" t="s">
        <v>172</v>
      </c>
      <c r="B88" s="60" t="s">
        <v>130</v>
      </c>
      <c r="C88" s="61" t="s">
        <v>90</v>
      </c>
      <c r="D88" s="62" t="n">
        <v>71.0289</v>
      </c>
      <c r="E88" s="63" t="n">
        <v>9.97473848023862</v>
      </c>
      <c r="F88" s="64" t="n">
        <v>71.0289</v>
      </c>
      <c r="G88" s="65" t="n">
        <f aca="false">F88*E88</f>
        <v>708.494702039021</v>
      </c>
      <c r="H88" s="66" t="n">
        <f aca="false">F88/D88</f>
        <v>1</v>
      </c>
      <c r="I88" s="67"/>
      <c r="J88" s="68" t="n">
        <f aca="false">I88*E88</f>
        <v>0</v>
      </c>
      <c r="K88" s="66" t="n">
        <f aca="false">I88/D88</f>
        <v>0</v>
      </c>
      <c r="L88" s="69" t="n">
        <f aca="false">F88+I88</f>
        <v>71.0289</v>
      </c>
      <c r="M88" s="70" t="n">
        <f aca="false">G88+J88</f>
        <v>708.494702039021</v>
      </c>
      <c r="N88" s="71" t="n">
        <f aca="false">H88+K88</f>
        <v>1</v>
      </c>
      <c r="O88" s="72"/>
      <c r="P88" s="73"/>
    </row>
    <row r="89" customFormat="false" ht="13.8" hidden="false" customHeight="false" outlineLevel="0" collapsed="false">
      <c r="A89" s="59" t="s">
        <v>173</v>
      </c>
      <c r="B89" s="60" t="s">
        <v>174</v>
      </c>
      <c r="C89" s="61" t="s">
        <v>37</v>
      </c>
      <c r="D89" s="62" t="n">
        <v>14.20578</v>
      </c>
      <c r="E89" s="63" t="n">
        <v>29.9542146541903</v>
      </c>
      <c r="F89" s="64" t="n">
        <v>14.20578</v>
      </c>
      <c r="G89" s="65" t="n">
        <f aca="false">F89*E89</f>
        <v>425.522983450203</v>
      </c>
      <c r="H89" s="66" t="n">
        <f aca="false">F89/D89</f>
        <v>1</v>
      </c>
      <c r="I89" s="67"/>
      <c r="J89" s="68" t="n">
        <f aca="false">I89*E89</f>
        <v>0</v>
      </c>
      <c r="K89" s="66" t="n">
        <f aca="false">I89/D89</f>
        <v>0</v>
      </c>
      <c r="L89" s="69" t="n">
        <f aca="false">F89+I89</f>
        <v>14.20578</v>
      </c>
      <c r="M89" s="70" t="n">
        <f aca="false">G89+J89</f>
        <v>425.522983450203</v>
      </c>
      <c r="N89" s="71" t="n">
        <f aca="false">H89+K89</f>
        <v>1</v>
      </c>
      <c r="O89" s="72"/>
      <c r="P89" s="73"/>
    </row>
    <row r="90" customFormat="false" ht="22.35" hidden="false" customHeight="false" outlineLevel="0" collapsed="false">
      <c r="A90" s="59" t="s">
        <v>175</v>
      </c>
      <c r="B90" s="60" t="s">
        <v>100</v>
      </c>
      <c r="C90" s="61" t="s">
        <v>41</v>
      </c>
      <c r="D90" s="62" t="n">
        <v>47.3526</v>
      </c>
      <c r="E90" s="63" t="n">
        <v>339.861089451499</v>
      </c>
      <c r="F90" s="64" t="n">
        <v>47.3526</v>
      </c>
      <c r="G90" s="65" t="n">
        <f aca="false">F90*E90</f>
        <v>16093.3062243611</v>
      </c>
      <c r="H90" s="66" t="n">
        <f aca="false">F90/D90</f>
        <v>1</v>
      </c>
      <c r="I90" s="67"/>
      <c r="J90" s="68" t="n">
        <f aca="false">I90*E90</f>
        <v>0</v>
      </c>
      <c r="K90" s="66" t="n">
        <f aca="false">I90/D90</f>
        <v>0</v>
      </c>
      <c r="L90" s="69" t="n">
        <f aca="false">F90+I90</f>
        <v>47.3526</v>
      </c>
      <c r="M90" s="70" t="n">
        <f aca="false">G90+J90</f>
        <v>16093.3062243611</v>
      </c>
      <c r="N90" s="71" t="n">
        <f aca="false">H90+K90</f>
        <v>1</v>
      </c>
      <c r="O90" s="72"/>
      <c r="P90" s="73"/>
    </row>
    <row r="91" customFormat="false" ht="22.35" hidden="false" customHeight="false" outlineLevel="0" collapsed="false">
      <c r="A91" s="59" t="s">
        <v>176</v>
      </c>
      <c r="B91" s="60" t="s">
        <v>96</v>
      </c>
      <c r="C91" s="61" t="s">
        <v>63</v>
      </c>
      <c r="D91" s="62" t="n">
        <v>23.6763</v>
      </c>
      <c r="E91" s="63" t="n">
        <v>27.9219989352433</v>
      </c>
      <c r="F91" s="64" t="n">
        <v>23.6763</v>
      </c>
      <c r="G91" s="65" t="n">
        <f aca="false">F91*E91</f>
        <v>661.089623390501</v>
      </c>
      <c r="H91" s="66" t="n">
        <f aca="false">F91/D91</f>
        <v>1</v>
      </c>
      <c r="I91" s="67"/>
      <c r="J91" s="68" t="n">
        <f aca="false">I91*E91</f>
        <v>0</v>
      </c>
      <c r="K91" s="66" t="n">
        <f aca="false">I91/D91</f>
        <v>0</v>
      </c>
      <c r="L91" s="69" t="n">
        <f aca="false">F91+I91</f>
        <v>23.6763</v>
      </c>
      <c r="M91" s="70" t="n">
        <f aca="false">G91+J91</f>
        <v>661.089623390501</v>
      </c>
      <c r="N91" s="71" t="n">
        <f aca="false">H91+K91</f>
        <v>1</v>
      </c>
      <c r="O91" s="72"/>
      <c r="P91" s="73"/>
    </row>
    <row r="92" customFormat="false" ht="22.35" hidden="false" customHeight="false" outlineLevel="0" collapsed="false">
      <c r="A92" s="59" t="s">
        <v>177</v>
      </c>
      <c r="B92" s="60" t="s">
        <v>178</v>
      </c>
      <c r="C92" s="61" t="s">
        <v>90</v>
      </c>
      <c r="D92" s="62" t="n">
        <v>23.6763</v>
      </c>
      <c r="E92" s="63" t="n">
        <v>573.277469692451</v>
      </c>
      <c r="F92" s="64" t="n">
        <v>23.6763</v>
      </c>
      <c r="G92" s="65" t="n">
        <f aca="false">F92*E92</f>
        <v>13573.0893556794</v>
      </c>
      <c r="H92" s="66" t="n">
        <f aca="false">F92/D92</f>
        <v>1</v>
      </c>
      <c r="I92" s="67"/>
      <c r="J92" s="68" t="n">
        <f aca="false">I92*E92</f>
        <v>0</v>
      </c>
      <c r="K92" s="66" t="n">
        <f aca="false">I92/D92</f>
        <v>0</v>
      </c>
      <c r="L92" s="69" t="n">
        <f aca="false">F92+I92</f>
        <v>23.6763</v>
      </c>
      <c r="M92" s="70" t="n">
        <f aca="false">G92+J92</f>
        <v>13573.0893556794</v>
      </c>
      <c r="N92" s="71" t="n">
        <f aca="false">H92+K92</f>
        <v>1</v>
      </c>
      <c r="O92" s="72"/>
      <c r="P92" s="73"/>
    </row>
    <row r="93" customFormat="false" ht="13.8" hidden="false" customHeight="false" outlineLevel="0" collapsed="false">
      <c r="A93" s="59" t="s">
        <v>179</v>
      </c>
      <c r="B93" s="60" t="s">
        <v>180</v>
      </c>
      <c r="C93" s="61" t="s">
        <v>41</v>
      </c>
      <c r="D93" s="62" t="n">
        <v>3156.84</v>
      </c>
      <c r="E93" s="63" t="n">
        <v>4.20738968978486</v>
      </c>
      <c r="F93" s="64" t="n">
        <v>0</v>
      </c>
      <c r="G93" s="65" t="n">
        <f aca="false">F93*E93</f>
        <v>0</v>
      </c>
      <c r="H93" s="66" t="n">
        <f aca="false">F93/D93</f>
        <v>0</v>
      </c>
      <c r="I93" s="67"/>
      <c r="J93" s="68" t="n">
        <f aca="false">I93*E93</f>
        <v>0</v>
      </c>
      <c r="K93" s="66" t="n">
        <f aca="false">I93/D93</f>
        <v>0</v>
      </c>
      <c r="L93" s="69" t="n">
        <f aca="false">F93+I93</f>
        <v>0</v>
      </c>
      <c r="M93" s="70" t="n">
        <f aca="false">G93+J93</f>
        <v>0</v>
      </c>
      <c r="N93" s="71" t="n">
        <f aca="false">H93+K93</f>
        <v>0</v>
      </c>
      <c r="O93" s="72"/>
      <c r="P93" s="73"/>
    </row>
    <row r="94" customFormat="false" ht="13.8" hidden="false" customHeight="false" outlineLevel="0" collapsed="false">
      <c r="A94" s="51" t="n">
        <v>5</v>
      </c>
      <c r="B94" s="52" t="s">
        <v>181</v>
      </c>
      <c r="C94" s="53"/>
      <c r="D94" s="54"/>
      <c r="E94" s="74"/>
      <c r="F94" s="55"/>
      <c r="G94" s="56"/>
      <c r="H94" s="57"/>
      <c r="I94" s="55"/>
      <c r="J94" s="58" t="n">
        <f aca="false">SUM(J95:J107)</f>
        <v>0</v>
      </c>
      <c r="K94" s="57"/>
      <c r="L94" s="56"/>
      <c r="M94" s="58" t="n">
        <f aca="false">SUM(M95:M107)</f>
        <v>14294.7326587391</v>
      </c>
      <c r="N94" s="57"/>
      <c r="O94" s="72"/>
      <c r="P94" s="73"/>
    </row>
    <row r="95" customFormat="false" ht="22.35" hidden="false" customHeight="false" outlineLevel="0" collapsed="false">
      <c r="A95" s="59" t="s">
        <v>182</v>
      </c>
      <c r="B95" s="60" t="s">
        <v>183</v>
      </c>
      <c r="C95" s="61" t="s">
        <v>63</v>
      </c>
      <c r="D95" s="62" t="n">
        <v>7</v>
      </c>
      <c r="E95" s="63" t="n">
        <v>22.4687465297454</v>
      </c>
      <c r="F95" s="64" t="n">
        <v>3.5</v>
      </c>
      <c r="G95" s="65" t="n">
        <f aca="false">F95*E95</f>
        <v>78.6406128541089</v>
      </c>
      <c r="H95" s="66" t="n">
        <f aca="false">F95/D95</f>
        <v>0.5</v>
      </c>
      <c r="I95" s="67"/>
      <c r="J95" s="68" t="n">
        <f aca="false">I95*E95</f>
        <v>0</v>
      </c>
      <c r="K95" s="66" t="n">
        <f aca="false">I95/D95</f>
        <v>0</v>
      </c>
      <c r="L95" s="69" t="n">
        <f aca="false">F95+I95</f>
        <v>3.5</v>
      </c>
      <c r="M95" s="70" t="n">
        <f aca="false">G95+J95</f>
        <v>78.6406128541089</v>
      </c>
      <c r="N95" s="71" t="n">
        <f aca="false">H95+K95</f>
        <v>0.5</v>
      </c>
      <c r="O95" s="72"/>
      <c r="P95" s="73"/>
    </row>
    <row r="96" customFormat="false" ht="22.35" hidden="false" customHeight="false" outlineLevel="0" collapsed="false">
      <c r="A96" s="59" t="s">
        <v>184</v>
      </c>
      <c r="B96" s="60" t="s">
        <v>158</v>
      </c>
      <c r="C96" s="61" t="s">
        <v>41</v>
      </c>
      <c r="D96" s="62" t="n">
        <v>12</v>
      </c>
      <c r="E96" s="63" t="n">
        <v>5.29486117823193</v>
      </c>
      <c r="F96" s="64" t="n">
        <v>6</v>
      </c>
      <c r="G96" s="65" t="n">
        <f aca="false">F96*E96</f>
        <v>31.7691670693916</v>
      </c>
      <c r="H96" s="66" t="n">
        <f aca="false">F96/D96</f>
        <v>0.5</v>
      </c>
      <c r="I96" s="67"/>
      <c r="J96" s="68" t="n">
        <f aca="false">I96*E96</f>
        <v>0</v>
      </c>
      <c r="K96" s="66" t="n">
        <f aca="false">I96/D96</f>
        <v>0</v>
      </c>
      <c r="L96" s="69" t="n">
        <f aca="false">F96+I96</f>
        <v>6</v>
      </c>
      <c r="M96" s="70" t="n">
        <f aca="false">G96+J96</f>
        <v>31.7691670693916</v>
      </c>
      <c r="N96" s="71" t="n">
        <f aca="false">H96+K96</f>
        <v>0.5</v>
      </c>
      <c r="O96" s="72"/>
      <c r="P96" s="73"/>
    </row>
    <row r="97" customFormat="false" ht="13.8" hidden="false" customHeight="false" outlineLevel="0" collapsed="false">
      <c r="A97" s="59" t="s">
        <v>185</v>
      </c>
      <c r="B97" s="60" t="s">
        <v>186</v>
      </c>
      <c r="C97" s="61" t="s">
        <v>63</v>
      </c>
      <c r="D97" s="62" t="n">
        <v>7.2</v>
      </c>
      <c r="E97" s="63" t="n">
        <v>29.1667353004872</v>
      </c>
      <c r="F97" s="64" t="n">
        <v>3.6</v>
      </c>
      <c r="G97" s="65" t="n">
        <f aca="false">F97*E97</f>
        <v>105.000247081754</v>
      </c>
      <c r="H97" s="66" t="n">
        <f aca="false">F97/D97</f>
        <v>0.5</v>
      </c>
      <c r="I97" s="67"/>
      <c r="J97" s="68" t="n">
        <f aca="false">I97*E97</f>
        <v>0</v>
      </c>
      <c r="K97" s="66" t="n">
        <f aca="false">I97/D97</f>
        <v>0</v>
      </c>
      <c r="L97" s="69" t="n">
        <f aca="false">F97+I97</f>
        <v>3.6</v>
      </c>
      <c r="M97" s="70" t="n">
        <f aca="false">G97+J97</f>
        <v>105.000247081754</v>
      </c>
      <c r="N97" s="71" t="n">
        <f aca="false">H97+K97</f>
        <v>0.5</v>
      </c>
      <c r="O97" s="72"/>
      <c r="P97" s="73"/>
    </row>
    <row r="98" customFormat="false" ht="22.35" hidden="false" customHeight="false" outlineLevel="0" collapsed="false">
      <c r="A98" s="59" t="s">
        <v>187</v>
      </c>
      <c r="B98" s="60" t="s">
        <v>160</v>
      </c>
      <c r="C98" s="61" t="s">
        <v>81</v>
      </c>
      <c r="D98" s="62" t="n">
        <v>2.1</v>
      </c>
      <c r="E98" s="63" t="n">
        <v>118.271899122829</v>
      </c>
      <c r="F98" s="64" t="n">
        <v>1.37</v>
      </c>
      <c r="G98" s="65" t="n">
        <f aca="false">F98*E98</f>
        <v>162.032501798276</v>
      </c>
      <c r="H98" s="66" t="n">
        <f aca="false">F98/D98</f>
        <v>0.652380952380952</v>
      </c>
      <c r="I98" s="67"/>
      <c r="J98" s="68" t="n">
        <f aca="false">I98*E98</f>
        <v>0</v>
      </c>
      <c r="K98" s="66" t="n">
        <f aca="false">I98/D98</f>
        <v>0</v>
      </c>
      <c r="L98" s="69" t="n">
        <f aca="false">F98+I98</f>
        <v>1.37</v>
      </c>
      <c r="M98" s="70" t="n">
        <f aca="false">G98+J98</f>
        <v>162.032501798276</v>
      </c>
      <c r="N98" s="71" t="n">
        <f aca="false">H98+K98</f>
        <v>0.652380952380952</v>
      </c>
      <c r="O98" s="72"/>
      <c r="P98" s="73"/>
    </row>
    <row r="99" customFormat="false" ht="13.8" hidden="false" customHeight="false" outlineLevel="0" collapsed="false">
      <c r="A99" s="59" t="s">
        <v>188</v>
      </c>
      <c r="B99" s="60" t="s">
        <v>112</v>
      </c>
      <c r="C99" s="61" t="s">
        <v>81</v>
      </c>
      <c r="D99" s="62" t="n">
        <v>147</v>
      </c>
      <c r="E99" s="63" t="n">
        <v>13.4546472432692</v>
      </c>
      <c r="F99" s="64" t="n">
        <v>73.94</v>
      </c>
      <c r="G99" s="65" t="n">
        <f aca="false">F99*E99</f>
        <v>994.836617167325</v>
      </c>
      <c r="H99" s="66" t="n">
        <f aca="false">F99/D99</f>
        <v>0.502993197278912</v>
      </c>
      <c r="I99" s="67"/>
      <c r="J99" s="68" t="n">
        <f aca="false">I99*E99</f>
        <v>0</v>
      </c>
      <c r="K99" s="66" t="n">
        <f aca="false">I99/D99</f>
        <v>0</v>
      </c>
      <c r="L99" s="69" t="n">
        <f aca="false">F99+I99</f>
        <v>73.94</v>
      </c>
      <c r="M99" s="70" t="n">
        <f aca="false">G99+J99</f>
        <v>994.836617167325</v>
      </c>
      <c r="N99" s="71" t="n">
        <f aca="false">H99+K99</f>
        <v>0.502993197278912</v>
      </c>
      <c r="O99" s="72"/>
      <c r="P99" s="73"/>
    </row>
    <row r="100" customFormat="false" ht="13.8" hidden="false" customHeight="false" outlineLevel="0" collapsed="false">
      <c r="A100" s="59" t="s">
        <v>189</v>
      </c>
      <c r="B100" s="60" t="s">
        <v>190</v>
      </c>
      <c r="C100" s="61" t="s">
        <v>81</v>
      </c>
      <c r="D100" s="62" t="n">
        <v>147</v>
      </c>
      <c r="E100" s="63" t="n">
        <v>6.59436410759472</v>
      </c>
      <c r="F100" s="64" t="n">
        <v>62.72</v>
      </c>
      <c r="G100" s="65" t="n">
        <f aca="false">F100*E100</f>
        <v>413.598516828341</v>
      </c>
      <c r="H100" s="66" t="n">
        <f aca="false">F100/D100</f>
        <v>0.426666666666667</v>
      </c>
      <c r="I100" s="67"/>
      <c r="J100" s="68" t="n">
        <f aca="false">I100*E100</f>
        <v>0</v>
      </c>
      <c r="K100" s="66" t="n">
        <f aca="false">I100/D100</f>
        <v>0</v>
      </c>
      <c r="L100" s="69" t="n">
        <f aca="false">F100+I100</f>
        <v>62.72</v>
      </c>
      <c r="M100" s="70" t="n">
        <f aca="false">G100+J100</f>
        <v>413.598516828341</v>
      </c>
      <c r="N100" s="71" t="n">
        <f aca="false">H100+K100</f>
        <v>0.426666666666667</v>
      </c>
      <c r="O100" s="72"/>
      <c r="P100" s="73"/>
    </row>
    <row r="101" customFormat="false" ht="13.8" hidden="false" customHeight="false" outlineLevel="0" collapsed="false">
      <c r="A101" s="59" t="s">
        <v>191</v>
      </c>
      <c r="B101" s="60" t="s">
        <v>192</v>
      </c>
      <c r="C101" s="61" t="s">
        <v>81</v>
      </c>
      <c r="D101" s="62" t="n">
        <v>147</v>
      </c>
      <c r="E101" s="63" t="n">
        <v>5.99984269488037</v>
      </c>
      <c r="F101" s="64" t="n">
        <v>62.72</v>
      </c>
      <c r="G101" s="65" t="n">
        <f aca="false">F101*E101</f>
        <v>376.310133822897</v>
      </c>
      <c r="H101" s="66" t="n">
        <f aca="false">F101/D101</f>
        <v>0.426666666666667</v>
      </c>
      <c r="I101" s="67"/>
      <c r="J101" s="68" t="n">
        <f aca="false">I101*E101</f>
        <v>0</v>
      </c>
      <c r="K101" s="66" t="n">
        <f aca="false">I101/D101</f>
        <v>0</v>
      </c>
      <c r="L101" s="69" t="n">
        <f aca="false">F101+I101</f>
        <v>62.72</v>
      </c>
      <c r="M101" s="70" t="n">
        <f aca="false">G101+J101</f>
        <v>376.310133822897</v>
      </c>
      <c r="N101" s="71" t="n">
        <f aca="false">H101+K101</f>
        <v>0.426666666666667</v>
      </c>
      <c r="O101" s="72"/>
      <c r="P101" s="73"/>
    </row>
    <row r="102" customFormat="false" ht="32.8" hidden="false" customHeight="false" outlineLevel="0" collapsed="false">
      <c r="A102" s="59" t="s">
        <v>193</v>
      </c>
      <c r="B102" s="60" t="s">
        <v>194</v>
      </c>
      <c r="C102" s="61" t="s">
        <v>41</v>
      </c>
      <c r="D102" s="62" t="n">
        <v>1.05</v>
      </c>
      <c r="E102" s="63" t="n">
        <v>623.172032546458</v>
      </c>
      <c r="F102" s="64" t="n">
        <v>0.54</v>
      </c>
      <c r="G102" s="65" t="n">
        <f aca="false">F102*E102</f>
        <v>336.512897575087</v>
      </c>
      <c r="H102" s="66" t="n">
        <f aca="false">F102/D102</f>
        <v>0.514285714285714</v>
      </c>
      <c r="I102" s="67"/>
      <c r="J102" s="68" t="n">
        <f aca="false">I102*E102</f>
        <v>0</v>
      </c>
      <c r="K102" s="66" t="n">
        <f aca="false">I102/D102</f>
        <v>0</v>
      </c>
      <c r="L102" s="69" t="n">
        <f aca="false">F102+I102</f>
        <v>0.54</v>
      </c>
      <c r="M102" s="70" t="n">
        <f aca="false">G102+J102</f>
        <v>336.512897575087</v>
      </c>
      <c r="N102" s="71" t="n">
        <f aca="false">H102+K102</f>
        <v>0.514285714285714</v>
      </c>
      <c r="O102" s="72"/>
      <c r="P102" s="73"/>
    </row>
    <row r="103" customFormat="false" ht="22.35" hidden="false" customHeight="false" outlineLevel="0" collapsed="false">
      <c r="A103" s="59" t="s">
        <v>195</v>
      </c>
      <c r="B103" s="60" t="s">
        <v>132</v>
      </c>
      <c r="C103" s="61" t="s">
        <v>81</v>
      </c>
      <c r="D103" s="62" t="n">
        <v>20.3</v>
      </c>
      <c r="E103" s="63" t="n">
        <v>585.045</v>
      </c>
      <c r="F103" s="64" t="n">
        <v>5.9</v>
      </c>
      <c r="G103" s="65" t="n">
        <f aca="false">F103*E103</f>
        <v>3451.7655</v>
      </c>
      <c r="H103" s="66" t="n">
        <f aca="false">F103/D103</f>
        <v>0.29064039408867</v>
      </c>
      <c r="I103" s="67"/>
      <c r="J103" s="68" t="n">
        <f aca="false">I103*E103</f>
        <v>0</v>
      </c>
      <c r="K103" s="66" t="n">
        <f aca="false">I103/D103</f>
        <v>0</v>
      </c>
      <c r="L103" s="69" t="n">
        <f aca="false">F103+I103</f>
        <v>5.9</v>
      </c>
      <c r="M103" s="70" t="n">
        <f aca="false">G103+J103</f>
        <v>3451.7655</v>
      </c>
      <c r="N103" s="71" t="n">
        <f aca="false">H103+K103</f>
        <v>0.29064039408867</v>
      </c>
      <c r="O103" s="72"/>
      <c r="P103" s="73"/>
    </row>
    <row r="104" customFormat="false" ht="22.35" hidden="false" customHeight="false" outlineLevel="0" collapsed="false">
      <c r="A104" s="59" t="s">
        <v>196</v>
      </c>
      <c r="B104" s="60" t="s">
        <v>130</v>
      </c>
      <c r="C104" s="61" t="s">
        <v>90</v>
      </c>
      <c r="D104" s="62" t="n">
        <v>359.090909090909</v>
      </c>
      <c r="E104" s="63" t="n">
        <v>9.97473848023862</v>
      </c>
      <c r="F104" s="64" t="n">
        <v>179.55</v>
      </c>
      <c r="G104" s="65" t="n">
        <f aca="false">F104*E104</f>
        <v>1790.96429412684</v>
      </c>
      <c r="H104" s="66" t="n">
        <f aca="false">F104/D104</f>
        <v>0.500012658227848</v>
      </c>
      <c r="I104" s="67"/>
      <c r="J104" s="68" t="n">
        <f aca="false">I104*E104</f>
        <v>0</v>
      </c>
      <c r="K104" s="66" t="n">
        <f aca="false">I104/D104</f>
        <v>0</v>
      </c>
      <c r="L104" s="69" t="n">
        <f aca="false">F104+I104</f>
        <v>179.55</v>
      </c>
      <c r="M104" s="70" t="n">
        <f aca="false">G104+J104</f>
        <v>1790.96429412684</v>
      </c>
      <c r="N104" s="71" t="n">
        <f aca="false">H104+K104</f>
        <v>0.500012658227848</v>
      </c>
      <c r="O104" s="72"/>
      <c r="P104" s="73"/>
    </row>
    <row r="105" customFormat="false" ht="32.8" hidden="false" customHeight="false" outlineLevel="0" collapsed="false">
      <c r="A105" s="59" t="s">
        <v>197</v>
      </c>
      <c r="B105" s="60" t="s">
        <v>198</v>
      </c>
      <c r="C105" s="61" t="s">
        <v>41</v>
      </c>
      <c r="D105" s="62" t="n">
        <v>111</v>
      </c>
      <c r="E105" s="63" t="n">
        <v>74.1565377485196</v>
      </c>
      <c r="F105" s="64" t="n">
        <v>55.5</v>
      </c>
      <c r="G105" s="65" t="n">
        <f aca="false">F105*E105</f>
        <v>4115.68784504284</v>
      </c>
      <c r="H105" s="66" t="n">
        <f aca="false">F105/D105</f>
        <v>0.5</v>
      </c>
      <c r="I105" s="67"/>
      <c r="J105" s="68" t="n">
        <f aca="false">I105*E105</f>
        <v>0</v>
      </c>
      <c r="K105" s="66" t="n">
        <f aca="false">I105/D105</f>
        <v>0</v>
      </c>
      <c r="L105" s="69" t="n">
        <f aca="false">F105+I105</f>
        <v>55.5</v>
      </c>
      <c r="M105" s="70" t="n">
        <f aca="false">G105+J105</f>
        <v>4115.68784504284</v>
      </c>
      <c r="N105" s="71" t="n">
        <f aca="false">H105+K105</f>
        <v>0.5</v>
      </c>
      <c r="O105" s="72"/>
      <c r="P105" s="73"/>
    </row>
    <row r="106" customFormat="false" ht="13.8" hidden="false" customHeight="false" outlineLevel="0" collapsed="false">
      <c r="A106" s="59" t="s">
        <v>199</v>
      </c>
      <c r="B106" s="60" t="s">
        <v>200</v>
      </c>
      <c r="C106" s="61" t="s">
        <v>41</v>
      </c>
      <c r="D106" s="62" t="n">
        <v>114.5</v>
      </c>
      <c r="E106" s="63" t="n">
        <v>41.8136327215088</v>
      </c>
      <c r="F106" s="64" t="n">
        <v>57.25</v>
      </c>
      <c r="G106" s="65" t="n">
        <f aca="false">F106*E106</f>
        <v>2393.83047330638</v>
      </c>
      <c r="H106" s="66" t="n">
        <f aca="false">F106/D106</f>
        <v>0.5</v>
      </c>
      <c r="I106" s="67"/>
      <c r="J106" s="68" t="n">
        <f aca="false">I106*E106</f>
        <v>0</v>
      </c>
      <c r="K106" s="66" t="n">
        <f aca="false">I106/D106</f>
        <v>0</v>
      </c>
      <c r="L106" s="69" t="n">
        <f aca="false">F106+I106</f>
        <v>57.25</v>
      </c>
      <c r="M106" s="70" t="n">
        <f aca="false">G106+J106</f>
        <v>2393.83047330638</v>
      </c>
      <c r="N106" s="71" t="n">
        <f aca="false">H106+K106</f>
        <v>0.5</v>
      </c>
      <c r="O106" s="72"/>
      <c r="P106" s="73"/>
    </row>
    <row r="107" customFormat="false" ht="22.35" hidden="false" customHeight="false" outlineLevel="0" collapsed="false">
      <c r="A107" s="59" t="s">
        <v>201</v>
      </c>
      <c r="B107" s="60" t="s">
        <v>202</v>
      </c>
      <c r="C107" s="61" t="s">
        <v>41</v>
      </c>
      <c r="D107" s="62" t="n">
        <v>21</v>
      </c>
      <c r="E107" s="63" t="n">
        <v>4.16989067294186</v>
      </c>
      <c r="F107" s="64" t="n">
        <v>10.5</v>
      </c>
      <c r="G107" s="65" t="n">
        <f aca="false">F107*E107</f>
        <v>43.7838520658895</v>
      </c>
      <c r="H107" s="66" t="n">
        <f aca="false">F107/D107</f>
        <v>0.5</v>
      </c>
      <c r="I107" s="67"/>
      <c r="J107" s="68" t="n">
        <f aca="false">I107*E107</f>
        <v>0</v>
      </c>
      <c r="K107" s="66" t="n">
        <f aca="false">I107/D107</f>
        <v>0</v>
      </c>
      <c r="L107" s="69" t="n">
        <f aca="false">F107+I107</f>
        <v>10.5</v>
      </c>
      <c r="M107" s="70" t="n">
        <f aca="false">G107+J107</f>
        <v>43.7838520658895</v>
      </c>
      <c r="N107" s="71" t="n">
        <f aca="false">H107+K107</f>
        <v>0.5</v>
      </c>
      <c r="O107" s="72"/>
      <c r="P107" s="73"/>
    </row>
    <row r="108" customFormat="false" ht="13.8" hidden="false" customHeight="false" outlineLevel="0" collapsed="false">
      <c r="A108" s="51" t="n">
        <v>6</v>
      </c>
      <c r="B108" s="52" t="s">
        <v>203</v>
      </c>
      <c r="C108" s="53"/>
      <c r="D108" s="54"/>
      <c r="E108" s="74"/>
      <c r="F108" s="55"/>
      <c r="G108" s="56"/>
      <c r="H108" s="57"/>
      <c r="I108" s="55"/>
      <c r="J108" s="58" t="n">
        <f aca="false">SUM(J110:J118)</f>
        <v>0</v>
      </c>
      <c r="K108" s="57"/>
      <c r="L108" s="56"/>
      <c r="M108" s="58" t="n">
        <f aca="false">SUM(M110:M118)</f>
        <v>29076.6776616371</v>
      </c>
      <c r="N108" s="57"/>
      <c r="O108" s="72"/>
      <c r="P108" s="73"/>
    </row>
    <row r="109" s="90" customFormat="true" ht="13.8" hidden="false" customHeight="false" outlineLevel="0" collapsed="false">
      <c r="A109" s="79" t="s">
        <v>204</v>
      </c>
      <c r="B109" s="92" t="s">
        <v>205</v>
      </c>
      <c r="C109" s="81"/>
      <c r="D109" s="82"/>
      <c r="E109" s="83"/>
      <c r="F109" s="84"/>
      <c r="G109" s="85"/>
      <c r="H109" s="86"/>
      <c r="I109" s="84"/>
      <c r="J109" s="87"/>
      <c r="K109" s="86"/>
      <c r="L109" s="85"/>
      <c r="M109" s="87"/>
      <c r="N109" s="86"/>
      <c r="O109" s="88"/>
      <c r="P109" s="73"/>
      <c r="W109" s="91"/>
      <c r="XEZ109" s="1"/>
      <c r="XFA109" s="1"/>
      <c r="XFB109" s="1"/>
      <c r="XFC109" s="1"/>
      <c r="XFD109" s="1"/>
    </row>
    <row r="110" customFormat="false" ht="13.8" hidden="false" customHeight="false" outlineLevel="0" collapsed="false">
      <c r="A110" s="59" t="s">
        <v>206</v>
      </c>
      <c r="B110" s="60" t="s">
        <v>207</v>
      </c>
      <c r="C110" s="61" t="s">
        <v>103</v>
      </c>
      <c r="D110" s="62" t="n">
        <v>6</v>
      </c>
      <c r="E110" s="63" t="n">
        <v>42.4488870662786</v>
      </c>
      <c r="F110" s="64" t="n">
        <v>6</v>
      </c>
      <c r="G110" s="65" t="n">
        <f aca="false">F110*E110</f>
        <v>254.693322397672</v>
      </c>
      <c r="H110" s="66" t="n">
        <f aca="false">F110/D110</f>
        <v>1</v>
      </c>
      <c r="I110" s="67"/>
      <c r="J110" s="68" t="n">
        <f aca="false">I110*E110</f>
        <v>0</v>
      </c>
      <c r="K110" s="66" t="n">
        <f aca="false">I110/D110</f>
        <v>0</v>
      </c>
      <c r="L110" s="69" t="n">
        <f aca="false">F110+I110</f>
        <v>6</v>
      </c>
      <c r="M110" s="70" t="n">
        <f aca="false">G110+J110</f>
        <v>254.693322397672</v>
      </c>
      <c r="N110" s="71" t="n">
        <f aca="false">H110+K110</f>
        <v>1</v>
      </c>
      <c r="O110" s="72"/>
      <c r="P110" s="73"/>
    </row>
    <row r="111" customFormat="false" ht="13.8" hidden="false" customHeight="false" outlineLevel="0" collapsed="false">
      <c r="A111" s="59" t="s">
        <v>208</v>
      </c>
      <c r="B111" s="60" t="s">
        <v>209</v>
      </c>
      <c r="C111" s="61" t="s">
        <v>41</v>
      </c>
      <c r="D111" s="62" t="n">
        <v>32</v>
      </c>
      <c r="E111" s="63" t="n">
        <v>589.117054406935</v>
      </c>
      <c r="F111" s="64" t="n">
        <v>32</v>
      </c>
      <c r="G111" s="65" t="n">
        <f aca="false">F111*E111</f>
        <v>18851.7457410219</v>
      </c>
      <c r="H111" s="66" t="n">
        <f aca="false">F111/D111</f>
        <v>1</v>
      </c>
      <c r="I111" s="67"/>
      <c r="J111" s="68" t="n">
        <f aca="false">I111*E111</f>
        <v>0</v>
      </c>
      <c r="K111" s="66" t="n">
        <f aca="false">I111/D111</f>
        <v>0</v>
      </c>
      <c r="L111" s="69" t="n">
        <f aca="false">F111+I111</f>
        <v>32</v>
      </c>
      <c r="M111" s="70" t="n">
        <f aca="false">G111+J111</f>
        <v>18851.7457410219</v>
      </c>
      <c r="N111" s="71" t="n">
        <f aca="false">H111+K111</f>
        <v>1</v>
      </c>
      <c r="O111" s="72"/>
      <c r="P111" s="73"/>
    </row>
    <row r="112" customFormat="false" ht="22.35" hidden="false" customHeight="false" outlineLevel="0" collapsed="false">
      <c r="A112" s="59" t="s">
        <v>210</v>
      </c>
      <c r="B112" s="60" t="s">
        <v>211</v>
      </c>
      <c r="C112" s="61" t="s">
        <v>63</v>
      </c>
      <c r="D112" s="62" t="n">
        <v>200</v>
      </c>
      <c r="E112" s="63" t="n">
        <v>22.8219016506512</v>
      </c>
      <c r="F112" s="64" t="n">
        <v>200</v>
      </c>
      <c r="G112" s="65" t="n">
        <f aca="false">F112*E112</f>
        <v>4564.38033013024</v>
      </c>
      <c r="H112" s="66" t="n">
        <f aca="false">F112/D112</f>
        <v>1</v>
      </c>
      <c r="I112" s="67"/>
      <c r="J112" s="68" t="n">
        <f aca="false">I112*E112</f>
        <v>0</v>
      </c>
      <c r="K112" s="66" t="n">
        <f aca="false">I112/D112</f>
        <v>0</v>
      </c>
      <c r="L112" s="69" t="n">
        <f aca="false">F112+I112</f>
        <v>200</v>
      </c>
      <c r="M112" s="70" t="n">
        <f aca="false">G112+J112</f>
        <v>4564.38033013024</v>
      </c>
      <c r="N112" s="71" t="n">
        <f aca="false">H112+K112</f>
        <v>1</v>
      </c>
      <c r="O112" s="72"/>
      <c r="P112" s="73"/>
    </row>
    <row r="113" customFormat="false" ht="22.35" hidden="false" customHeight="false" outlineLevel="0" collapsed="false">
      <c r="A113" s="59" t="s">
        <v>212</v>
      </c>
      <c r="B113" s="60" t="s">
        <v>213</v>
      </c>
      <c r="C113" s="61" t="s">
        <v>63</v>
      </c>
      <c r="D113" s="62" t="n">
        <v>200</v>
      </c>
      <c r="E113" s="63" t="n">
        <v>27.0292913404361</v>
      </c>
      <c r="F113" s="64" t="n">
        <v>200</v>
      </c>
      <c r="G113" s="65" t="n">
        <f aca="false">F113*E113</f>
        <v>5405.85826808722</v>
      </c>
      <c r="H113" s="66" t="n">
        <f aca="false">F113/D113</f>
        <v>1</v>
      </c>
      <c r="I113" s="67"/>
      <c r="J113" s="68" t="n">
        <f aca="false">I113*E113</f>
        <v>0</v>
      </c>
      <c r="K113" s="66" t="n">
        <f aca="false">I113/D113</f>
        <v>0</v>
      </c>
      <c r="L113" s="69" t="n">
        <f aca="false">F113+I113</f>
        <v>200</v>
      </c>
      <c r="M113" s="70" t="n">
        <f aca="false">G113+J113</f>
        <v>5405.85826808722</v>
      </c>
      <c r="N113" s="71" t="n">
        <f aca="false">H113+K113</f>
        <v>1</v>
      </c>
      <c r="O113" s="72"/>
      <c r="P113" s="73"/>
    </row>
    <row r="114" s="90" customFormat="true" ht="13.8" hidden="false" customHeight="false" outlineLevel="0" collapsed="false">
      <c r="A114" s="79" t="s">
        <v>214</v>
      </c>
      <c r="B114" s="92" t="s">
        <v>215</v>
      </c>
      <c r="C114" s="81"/>
      <c r="D114" s="82"/>
      <c r="E114" s="83"/>
      <c r="F114" s="84"/>
      <c r="G114" s="85"/>
      <c r="H114" s="86"/>
      <c r="I114" s="84"/>
      <c r="J114" s="87"/>
      <c r="K114" s="86"/>
      <c r="L114" s="85"/>
      <c r="M114" s="87"/>
      <c r="N114" s="86"/>
      <c r="O114" s="88"/>
      <c r="P114" s="73"/>
      <c r="W114" s="91"/>
      <c r="XEZ114" s="1"/>
      <c r="XFA114" s="1"/>
      <c r="XFB114" s="1"/>
      <c r="XFC114" s="1"/>
      <c r="XFD114" s="1"/>
    </row>
    <row r="115" customFormat="false" ht="13.8" hidden="false" customHeight="false" outlineLevel="0" collapsed="false">
      <c r="A115" s="59" t="s">
        <v>216</v>
      </c>
      <c r="B115" s="60" t="s">
        <v>217</v>
      </c>
      <c r="C115" s="61" t="s">
        <v>41</v>
      </c>
      <c r="D115" s="62" t="n">
        <v>140</v>
      </c>
      <c r="E115" s="63" t="n">
        <v>22.2594163980062</v>
      </c>
      <c r="F115" s="64" t="n">
        <v>0</v>
      </c>
      <c r="G115" s="65" t="n">
        <f aca="false">F115*E115</f>
        <v>0</v>
      </c>
      <c r="H115" s="66" t="n">
        <f aca="false">F115/D115</f>
        <v>0</v>
      </c>
      <c r="I115" s="67"/>
      <c r="J115" s="68" t="n">
        <f aca="false">I115*E115</f>
        <v>0</v>
      </c>
      <c r="K115" s="66" t="n">
        <f aca="false">I115/D115</f>
        <v>0</v>
      </c>
      <c r="L115" s="69" t="n">
        <f aca="false">F115+I115</f>
        <v>0</v>
      </c>
      <c r="M115" s="70" t="n">
        <f aca="false">G115+J115</f>
        <v>0</v>
      </c>
      <c r="N115" s="71" t="n">
        <f aca="false">H115+K115</f>
        <v>0</v>
      </c>
      <c r="O115" s="72"/>
      <c r="P115" s="73"/>
    </row>
    <row r="116" customFormat="false" ht="22.35" hidden="false" customHeight="false" outlineLevel="0" collapsed="false">
      <c r="A116" s="59" t="s">
        <v>218</v>
      </c>
      <c r="B116" s="60" t="s">
        <v>219</v>
      </c>
      <c r="C116" s="61" t="s">
        <v>41</v>
      </c>
      <c r="D116" s="62" t="n">
        <v>160</v>
      </c>
      <c r="E116" s="63" t="n">
        <v>78.9054312410455</v>
      </c>
      <c r="F116" s="64" t="n">
        <v>0</v>
      </c>
      <c r="G116" s="65" t="n">
        <f aca="false">F116*E116</f>
        <v>0</v>
      </c>
      <c r="H116" s="66" t="n">
        <f aca="false">F116/D116</f>
        <v>0</v>
      </c>
      <c r="I116" s="67"/>
      <c r="J116" s="68" t="n">
        <f aca="false">I116*E116</f>
        <v>0</v>
      </c>
      <c r="K116" s="66" t="n">
        <f aca="false">I116/D116</f>
        <v>0</v>
      </c>
      <c r="L116" s="69" t="n">
        <f aca="false">F116+I116</f>
        <v>0</v>
      </c>
      <c r="M116" s="70" t="n">
        <f aca="false">G116+J116</f>
        <v>0</v>
      </c>
      <c r="N116" s="71" t="n">
        <f aca="false">H116+K116</f>
        <v>0</v>
      </c>
      <c r="O116" s="72"/>
      <c r="P116" s="73"/>
    </row>
    <row r="117" customFormat="false" ht="22.35" hidden="false" customHeight="false" outlineLevel="0" collapsed="false">
      <c r="A117" s="59" t="s">
        <v>220</v>
      </c>
      <c r="B117" s="60" t="s">
        <v>221</v>
      </c>
      <c r="C117" s="61" t="s">
        <v>41</v>
      </c>
      <c r="D117" s="62" t="n">
        <v>40</v>
      </c>
      <c r="E117" s="63" t="n">
        <v>737.815655796177</v>
      </c>
      <c r="F117" s="64" t="n">
        <v>0</v>
      </c>
      <c r="G117" s="65" t="n">
        <f aca="false">F117*E117</f>
        <v>0</v>
      </c>
      <c r="H117" s="66" t="n">
        <f aca="false">F117/D117</f>
        <v>0</v>
      </c>
      <c r="I117" s="67"/>
      <c r="J117" s="68" t="n">
        <f aca="false">I117*E117</f>
        <v>0</v>
      </c>
      <c r="K117" s="66" t="n">
        <f aca="false">I117/D117</f>
        <v>0</v>
      </c>
      <c r="L117" s="69" t="n">
        <f aca="false">F117+I117</f>
        <v>0</v>
      </c>
      <c r="M117" s="70" t="n">
        <f aca="false">G117+J117</f>
        <v>0</v>
      </c>
      <c r="N117" s="71" t="n">
        <f aca="false">H117+K117</f>
        <v>0</v>
      </c>
      <c r="O117" s="72"/>
      <c r="P117" s="73"/>
    </row>
    <row r="118" customFormat="false" ht="13.8" hidden="false" customHeight="false" outlineLevel="0" collapsed="false">
      <c r="A118" s="59" t="s">
        <v>222</v>
      </c>
      <c r="B118" s="60" t="s">
        <v>223</v>
      </c>
      <c r="C118" s="61" t="s">
        <v>103</v>
      </c>
      <c r="D118" s="62" t="n">
        <v>100</v>
      </c>
      <c r="E118" s="63" t="n">
        <v>68.8931937439639</v>
      </c>
      <c r="F118" s="64" t="n">
        <v>0</v>
      </c>
      <c r="G118" s="65" t="n">
        <f aca="false">F118*E118</f>
        <v>0</v>
      </c>
      <c r="H118" s="66" t="n">
        <f aca="false">F118/D118</f>
        <v>0</v>
      </c>
      <c r="I118" s="67"/>
      <c r="J118" s="68" t="n">
        <f aca="false">I118*E118</f>
        <v>0</v>
      </c>
      <c r="K118" s="66" t="n">
        <f aca="false">I118/D118</f>
        <v>0</v>
      </c>
      <c r="L118" s="69" t="n">
        <f aca="false">F118+I118</f>
        <v>0</v>
      </c>
      <c r="M118" s="70" t="n">
        <f aca="false">G118+J118</f>
        <v>0</v>
      </c>
      <c r="N118" s="71" t="n">
        <f aca="false">H118+K118</f>
        <v>0</v>
      </c>
      <c r="O118" s="72"/>
      <c r="P118" s="73"/>
    </row>
    <row r="119" customFormat="false" ht="13.8" hidden="false" customHeight="false" outlineLevel="0" collapsed="false">
      <c r="A119" s="51" t="n">
        <v>7</v>
      </c>
      <c r="B119" s="52" t="s">
        <v>224</v>
      </c>
      <c r="C119" s="53"/>
      <c r="D119" s="54"/>
      <c r="E119" s="74"/>
      <c r="F119" s="55"/>
      <c r="G119" s="56"/>
      <c r="H119" s="57"/>
      <c r="I119" s="55"/>
      <c r="J119" s="58" t="n">
        <f aca="false">SUM(J120)</f>
        <v>21129.232137928</v>
      </c>
      <c r="K119" s="57"/>
      <c r="L119" s="56"/>
      <c r="M119" s="58" t="n">
        <f aca="false">SUM(M120)</f>
        <v>111581.728450143</v>
      </c>
      <c r="N119" s="57"/>
      <c r="O119" s="72"/>
      <c r="P119" s="73"/>
    </row>
    <row r="120" customFormat="false" ht="13.8" hidden="false" customHeight="false" outlineLevel="0" collapsed="false">
      <c r="A120" s="59" t="s">
        <v>225</v>
      </c>
      <c r="B120" s="60" t="s">
        <v>226</v>
      </c>
      <c r="C120" s="61" t="s">
        <v>70</v>
      </c>
      <c r="D120" s="62" t="n">
        <v>1</v>
      </c>
      <c r="E120" s="63" t="n">
        <v>258954.001773109</v>
      </c>
      <c r="F120" s="64" t="n">
        <v>0.349299472851815</v>
      </c>
      <c r="G120" s="65" t="n">
        <f aca="false">F120*E120</f>
        <v>90452.4963122149</v>
      </c>
      <c r="H120" s="66" t="n">
        <f aca="false">F120/D120</f>
        <v>0.349299472851815</v>
      </c>
      <c r="I120" s="67" t="n">
        <v>0.081594538</v>
      </c>
      <c r="J120" s="68" t="n">
        <f aca="false">I120*E120</f>
        <v>21129.232137928</v>
      </c>
      <c r="K120" s="66" t="n">
        <f aca="false">I120/D120</f>
        <v>0.081594538</v>
      </c>
      <c r="L120" s="69" t="n">
        <f aca="false">F120+I120</f>
        <v>0.430894010851815</v>
      </c>
      <c r="M120" s="70" t="n">
        <f aca="false">G120+J120</f>
        <v>111581.728450143</v>
      </c>
      <c r="N120" s="71" t="n">
        <f aca="false">H120+K120</f>
        <v>0.430894010851815</v>
      </c>
      <c r="O120" s="72"/>
      <c r="P120" s="73"/>
    </row>
    <row r="121" customFormat="false" ht="13.8" hidden="false" customHeight="true" outlineLevel="0" collapsed="false">
      <c r="A121" s="93" t="s">
        <v>227</v>
      </c>
      <c r="B121" s="93"/>
      <c r="C121" s="53"/>
      <c r="D121" s="54"/>
      <c r="E121" s="54"/>
      <c r="F121" s="94"/>
      <c r="G121" s="95"/>
      <c r="H121" s="96"/>
      <c r="I121" s="94"/>
      <c r="J121" s="97" t="n">
        <f aca="false">J119+J108+J94+J77+J44+J23+J20</f>
        <v>323407.233482362</v>
      </c>
      <c r="K121" s="96"/>
      <c r="L121" s="95"/>
      <c r="M121" s="97" t="n">
        <f aca="false">M119+M108+M94+M77+M44+M23+M20</f>
        <v>1707886.87240984</v>
      </c>
      <c r="N121" s="96"/>
    </row>
    <row r="122" customFormat="false" ht="13.8" hidden="false" customHeight="false" outlineLevel="0" collapsed="false">
      <c r="A122" s="98"/>
      <c r="B122" s="98"/>
      <c r="C122" s="98"/>
      <c r="D122" s="98"/>
      <c r="E122" s="98"/>
      <c r="F122" s="98"/>
      <c r="G122" s="98"/>
      <c r="H122" s="98"/>
      <c r="I122" s="98"/>
      <c r="J122" s="98"/>
      <c r="K122" s="98"/>
      <c r="L122" s="98"/>
      <c r="M122" s="98"/>
      <c r="N122" s="98"/>
    </row>
    <row r="123" s="104" customFormat="true" ht="15.75" hidden="false" customHeight="true" outlineLevel="0" collapsed="false">
      <c r="A123" s="99" t="s">
        <v>228</v>
      </c>
      <c r="B123" s="100"/>
      <c r="C123" s="101" t="n">
        <v>3963589.22</v>
      </c>
      <c r="D123" s="101"/>
      <c r="E123" s="101"/>
      <c r="F123" s="102"/>
      <c r="G123" s="102" t="s">
        <v>229</v>
      </c>
      <c r="H123" s="102"/>
      <c r="I123" s="102"/>
      <c r="J123" s="103" t="s">
        <v>230</v>
      </c>
      <c r="K123" s="103"/>
      <c r="L123" s="103"/>
      <c r="M123" s="103"/>
      <c r="N123" s="103"/>
      <c r="O123" s="50"/>
      <c r="P123" s="1"/>
      <c r="Q123" s="1"/>
      <c r="W123" s="105"/>
      <c r="XEZ123" s="1"/>
      <c r="XFA123" s="1"/>
      <c r="XFB123" s="1"/>
      <c r="XFC123" s="1"/>
      <c r="XFD123" s="1"/>
    </row>
    <row r="124" s="104" customFormat="true" ht="16.5" hidden="false" customHeight="true" outlineLevel="0" collapsed="false">
      <c r="A124" s="106" t="s">
        <v>231</v>
      </c>
      <c r="B124" s="107"/>
      <c r="C124" s="108" t="n">
        <f aca="false">D124/C123</f>
        <v>0.102558000007052</v>
      </c>
      <c r="D124" s="109" t="n">
        <v>406497.78325271</v>
      </c>
      <c r="E124" s="109"/>
      <c r="F124" s="110"/>
      <c r="G124" s="111" t="str">
        <f aca="false">I18</f>
        <v>MEDIÇÃO 07</v>
      </c>
      <c r="H124" s="111"/>
      <c r="I124" s="112" t="n">
        <f aca="false">J121/C123</f>
        <v>0.0815945385688485</v>
      </c>
      <c r="J124" s="113" t="str">
        <f aca="false">I18</f>
        <v>MEDIÇÃO 07</v>
      </c>
      <c r="K124" s="113"/>
      <c r="L124" s="114" t="n">
        <f aca="false">J121</f>
        <v>323407.233482362</v>
      </c>
      <c r="M124" s="114"/>
      <c r="N124" s="114"/>
      <c r="O124" s="50"/>
      <c r="P124" s="1"/>
      <c r="Q124" s="1"/>
      <c r="W124" s="105"/>
      <c r="XEZ124" s="1"/>
      <c r="XFA124" s="1"/>
      <c r="XFB124" s="1"/>
      <c r="XFC124" s="1"/>
      <c r="XFD124" s="1"/>
    </row>
    <row r="125" s="104" customFormat="true" ht="13.8" hidden="false" customHeight="true" outlineLevel="0" collapsed="false">
      <c r="A125" s="115" t="s">
        <v>232</v>
      </c>
      <c r="B125" s="116"/>
      <c r="C125" s="117" t="n">
        <f aca="false">C123+D124</f>
        <v>4370087.00325271</v>
      </c>
      <c r="D125" s="117"/>
      <c r="E125" s="117"/>
      <c r="F125" s="118"/>
      <c r="G125" s="119" t="s">
        <v>233</v>
      </c>
      <c r="H125" s="119"/>
      <c r="I125" s="120" t="n">
        <f aca="false">L125/C123</f>
        <v>0.430894014897396</v>
      </c>
      <c r="J125" s="121" t="s">
        <v>234</v>
      </c>
      <c r="K125" s="121"/>
      <c r="L125" s="122" t="n">
        <f aca="false">M121</f>
        <v>1707886.87240984</v>
      </c>
      <c r="M125" s="122"/>
      <c r="N125" s="122"/>
      <c r="O125" s="45"/>
      <c r="P125" s="1"/>
      <c r="Q125" s="1"/>
      <c r="W125" s="105"/>
      <c r="XEZ125" s="1"/>
      <c r="XFA125" s="1"/>
      <c r="XFB125" s="1"/>
      <c r="XFC125" s="1"/>
      <c r="XFD125" s="1"/>
    </row>
    <row r="126" customFormat="false" ht="13.8" hidden="false" customHeight="true" outlineLevel="0" collapsed="false">
      <c r="A126" s="123"/>
      <c r="B126" s="123"/>
      <c r="C126" s="123"/>
      <c r="D126" s="123"/>
      <c r="E126" s="123"/>
      <c r="F126" s="118"/>
      <c r="G126" s="124" t="s">
        <v>235</v>
      </c>
      <c r="H126" s="124"/>
      <c r="I126" s="125" t="n">
        <f aca="false">100%-I125</f>
        <v>0.569105985102604</v>
      </c>
      <c r="J126" s="126" t="s">
        <v>236</v>
      </c>
      <c r="K126" s="126"/>
      <c r="L126" s="127" t="n">
        <f aca="false">C123-L125</f>
        <v>2255702.34759016</v>
      </c>
      <c r="M126" s="127"/>
      <c r="N126" s="127"/>
      <c r="O126" s="50"/>
    </row>
    <row r="127" customFormat="false" ht="13.8" hidden="false" customHeight="false" outlineLevel="0" collapsed="false">
      <c r="A127" s="123"/>
      <c r="B127" s="123"/>
      <c r="C127" s="123"/>
      <c r="D127" s="123"/>
      <c r="E127" s="123"/>
      <c r="F127" s="128"/>
      <c r="G127" s="129"/>
      <c r="H127" s="129"/>
      <c r="I127" s="130"/>
      <c r="J127" s="131"/>
      <c r="K127" s="132"/>
      <c r="L127" s="133"/>
      <c r="M127" s="134"/>
      <c r="N127" s="133"/>
    </row>
    <row r="128" customFormat="false" ht="13.8" hidden="false" customHeight="true" outlineLevel="0" collapsed="false">
      <c r="A128" s="135"/>
      <c r="B128" s="136"/>
      <c r="C128" s="137"/>
      <c r="D128" s="137"/>
      <c r="E128" s="137"/>
      <c r="F128" s="123"/>
      <c r="G128" s="123"/>
      <c r="H128" s="123"/>
      <c r="I128" s="138" t="s">
        <v>21</v>
      </c>
      <c r="J128" s="139" t="str">
        <f aca="false">I18</f>
        <v>MEDIÇÃO 07</v>
      </c>
      <c r="K128" s="139"/>
      <c r="L128" s="140" t="s">
        <v>237</v>
      </c>
      <c r="M128" s="140"/>
      <c r="N128" s="140"/>
    </row>
    <row r="129" customFormat="false" ht="13.8" hidden="false" customHeight="false" outlineLevel="0" collapsed="false">
      <c r="A129" s="135"/>
      <c r="B129" s="141" t="s">
        <v>238</v>
      </c>
      <c r="C129" s="136"/>
      <c r="D129" s="142"/>
      <c r="E129" s="142"/>
      <c r="F129" s="123"/>
      <c r="G129" s="123"/>
      <c r="H129" s="123"/>
      <c r="I129" s="143" t="n">
        <v>1</v>
      </c>
      <c r="J129" s="144" t="n">
        <f aca="false">J20</f>
        <v>0</v>
      </c>
      <c r="K129" s="144"/>
      <c r="L129" s="144" t="n">
        <f aca="false">J129*$C$124</f>
        <v>0</v>
      </c>
      <c r="M129" s="144"/>
      <c r="N129" s="144"/>
    </row>
    <row r="130" customFormat="false" ht="13.8" hidden="false" customHeight="false" outlineLevel="0" collapsed="false">
      <c r="A130" s="135"/>
      <c r="B130" s="145" t="s">
        <v>239</v>
      </c>
      <c r="C130" s="146"/>
      <c r="D130" s="142"/>
      <c r="E130" s="142"/>
      <c r="F130" s="123"/>
      <c r="G130" s="123"/>
      <c r="H130" s="123"/>
      <c r="I130" s="143" t="n">
        <v>2</v>
      </c>
      <c r="J130" s="144" t="n">
        <f aca="false">J23</f>
        <v>5339.59750532564</v>
      </c>
      <c r="K130" s="144"/>
      <c r="L130" s="144" t="n">
        <f aca="false">J130*$C$124</f>
        <v>547.618440988841</v>
      </c>
      <c r="M130" s="144"/>
      <c r="N130" s="144"/>
    </row>
    <row r="131" customFormat="false" ht="13.8" hidden="false" customHeight="false" outlineLevel="0" collapsed="false">
      <c r="A131" s="135"/>
      <c r="B131" s="141" t="s">
        <v>240</v>
      </c>
      <c r="C131" s="147"/>
      <c r="D131" s="142"/>
      <c r="E131" s="142"/>
      <c r="F131" s="136"/>
      <c r="G131" s="137"/>
      <c r="H131" s="137"/>
      <c r="I131" s="143" t="n">
        <v>3</v>
      </c>
      <c r="J131" s="144" t="n">
        <f aca="false">J44</f>
        <v>296938.403839109</v>
      </c>
      <c r="K131" s="144"/>
      <c r="L131" s="144" t="n">
        <f aca="false">J131*$C$124</f>
        <v>30453.4088230253</v>
      </c>
      <c r="M131" s="144"/>
      <c r="N131" s="144"/>
    </row>
    <row r="132" customFormat="false" ht="13.8" hidden="false" customHeight="false" outlineLevel="0" collapsed="false">
      <c r="B132" s="141" t="s">
        <v>241</v>
      </c>
      <c r="C132" s="147"/>
      <c r="D132" s="3"/>
      <c r="E132" s="3"/>
      <c r="F132" s="147"/>
      <c r="G132" s="136"/>
      <c r="H132" s="142"/>
      <c r="I132" s="148" t="n">
        <v>4</v>
      </c>
      <c r="J132" s="144" t="n">
        <f aca="false">J77</f>
        <v>0</v>
      </c>
      <c r="K132" s="144"/>
      <c r="L132" s="144" t="n">
        <f aca="false">J132*$C$124</f>
        <v>0</v>
      </c>
      <c r="M132" s="144"/>
      <c r="N132" s="144"/>
    </row>
    <row r="133" customFormat="false" ht="13.8" hidden="false" customHeight="false" outlineLevel="0" collapsed="false">
      <c r="B133" s="141" t="s">
        <v>242</v>
      </c>
      <c r="C133" s="147"/>
      <c r="D133" s="3"/>
      <c r="E133" s="3"/>
      <c r="F133" s="147"/>
      <c r="G133" s="146"/>
      <c r="H133" s="142"/>
      <c r="I133" s="148" t="n">
        <v>5</v>
      </c>
      <c r="J133" s="144" t="n">
        <f aca="false">J94</f>
        <v>0</v>
      </c>
      <c r="K133" s="144"/>
      <c r="L133" s="144" t="n">
        <f aca="false">J133*$C$124</f>
        <v>0</v>
      </c>
      <c r="M133" s="144"/>
      <c r="N133" s="144"/>
    </row>
    <row r="134" customFormat="false" ht="13.8" hidden="false" customHeight="false" outlineLevel="0" collapsed="false">
      <c r="B134" s="141" t="s">
        <v>243</v>
      </c>
      <c r="F134" s="147"/>
      <c r="G134" s="147"/>
      <c r="H134" s="142"/>
      <c r="I134" s="148" t="n">
        <v>6</v>
      </c>
      <c r="J134" s="144" t="n">
        <f aca="false">J108</f>
        <v>0</v>
      </c>
      <c r="K134" s="144"/>
      <c r="L134" s="144" t="n">
        <f aca="false">J134*$C$124</f>
        <v>0</v>
      </c>
      <c r="M134" s="144"/>
      <c r="N134" s="144"/>
    </row>
    <row r="135" s="104" customFormat="true" ht="13.8" hidden="false" customHeight="false" outlineLevel="0" collapsed="false">
      <c r="A135" s="1"/>
      <c r="B135" s="1"/>
      <c r="C135" s="1"/>
      <c r="D135" s="1"/>
      <c r="E135" s="1"/>
      <c r="F135" s="147"/>
      <c r="G135" s="147"/>
      <c r="H135" s="3"/>
      <c r="I135" s="148" t="n">
        <v>7</v>
      </c>
      <c r="J135" s="144" t="n">
        <f aca="false">J119</f>
        <v>21129.232137928</v>
      </c>
      <c r="K135" s="144"/>
      <c r="L135" s="144" t="n">
        <f aca="false">J135*$C$124</f>
        <v>2166.97178975062</v>
      </c>
      <c r="M135" s="144"/>
      <c r="N135" s="144"/>
      <c r="O135" s="1"/>
      <c r="P135" s="1"/>
      <c r="Q135" s="1"/>
      <c r="W135" s="105"/>
      <c r="XEZ135" s="1"/>
      <c r="XFA135" s="1"/>
      <c r="XFB135" s="1"/>
      <c r="XFC135" s="1"/>
      <c r="XFD135" s="1"/>
    </row>
    <row r="136" customFormat="false" ht="13.8" hidden="false" customHeight="false" outlineLevel="0" collapsed="false">
      <c r="B136" s="1"/>
      <c r="I136" s="149" t="s">
        <v>29</v>
      </c>
      <c r="J136" s="150" t="n">
        <f aca="false">SUM(J129:J135)</f>
        <v>323407.233482362</v>
      </c>
      <c r="K136" s="150"/>
      <c r="L136" s="150" t="n">
        <f aca="false">SUM(L129:L135)</f>
        <v>33167.9990537648</v>
      </c>
      <c r="M136" s="150"/>
      <c r="N136" s="150"/>
    </row>
    <row r="137" customFormat="false" ht="13.8" hidden="false" customHeight="false" outlineLevel="0" collapsed="false">
      <c r="B137" s="1"/>
      <c r="I137" s="151"/>
      <c r="J137" s="73"/>
    </row>
    <row r="138" customFormat="false" ht="13.8" hidden="false" customHeight="false" outlineLevel="0" collapsed="false">
      <c r="B138" s="1"/>
      <c r="I138" s="151"/>
    </row>
    <row r="139" s="152" customFormat="true" ht="13.8" hidden="false" customHeight="false" outlineLevel="0" collapsed="false">
      <c r="A139" s="1"/>
      <c r="B139" s="1"/>
      <c r="C139" s="1"/>
      <c r="D139" s="1"/>
      <c r="E139" s="1"/>
      <c r="F139" s="1"/>
      <c r="G139" s="1"/>
      <c r="H139" s="1"/>
      <c r="I139" s="3"/>
      <c r="J139" s="1"/>
      <c r="K139" s="1"/>
      <c r="L139" s="1"/>
      <c r="M139" s="1"/>
      <c r="N139" s="1"/>
      <c r="O139" s="1"/>
      <c r="P139" s="1"/>
      <c r="Q139" s="1"/>
      <c r="W139" s="153"/>
      <c r="XEZ139" s="1"/>
      <c r="XFA139" s="1"/>
      <c r="XFB139" s="1"/>
      <c r="XFC139" s="1"/>
      <c r="XFD139" s="1"/>
    </row>
    <row r="140" customFormat="false" ht="13.8" hidden="false" customHeight="false" outlineLevel="0" collapsed="false">
      <c r="B140" s="1"/>
    </row>
    <row r="141" customFormat="false" ht="13.8" hidden="false" customHeight="false" outlineLevel="0" collapsed="false">
      <c r="B141" s="1"/>
    </row>
    <row r="142" customFormat="false" ht="13.8" hidden="false" customHeight="false" outlineLevel="0" collapsed="false">
      <c r="B142" s="1"/>
    </row>
    <row r="143" customFormat="false" ht="13.8" hidden="false" customHeight="false" outlineLevel="0" collapsed="false">
      <c r="B143" s="1"/>
    </row>
    <row r="144" customFormat="false" ht="13.8" hidden="false" customHeight="false" outlineLevel="0" collapsed="false">
      <c r="B144" s="1"/>
    </row>
    <row r="145" customFormat="false" ht="13.8" hidden="false" customHeight="false" outlineLevel="0" collapsed="false">
      <c r="B145" s="1"/>
    </row>
    <row r="146" customFormat="false" ht="13.8" hidden="false" customHeight="false" outlineLevel="0" collapsed="false">
      <c r="B146" s="1"/>
    </row>
    <row r="147" customFormat="false" ht="13.8" hidden="false" customHeight="false" outlineLevel="0" collapsed="false">
      <c r="B147" s="1"/>
    </row>
    <row r="148" customFormat="false" ht="13.8" hidden="false" customHeight="false" outlineLevel="0" collapsed="false">
      <c r="B148" s="1"/>
    </row>
    <row r="149" s="104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3"/>
      <c r="J149" s="1"/>
      <c r="K149" s="1"/>
      <c r="L149" s="1"/>
      <c r="M149" s="1"/>
      <c r="N149" s="1"/>
      <c r="O149" s="1"/>
      <c r="P149" s="1"/>
      <c r="Q149" s="1"/>
      <c r="W149" s="105"/>
      <c r="XEZ149" s="1"/>
      <c r="XFA149" s="1"/>
      <c r="XFB149" s="1"/>
      <c r="XFC149" s="1"/>
      <c r="XFD149" s="1"/>
    </row>
    <row r="156" s="104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3"/>
      <c r="J156" s="1"/>
      <c r="K156" s="1"/>
      <c r="L156" s="1"/>
      <c r="M156" s="1"/>
      <c r="N156" s="1"/>
      <c r="O156" s="1"/>
      <c r="P156" s="1"/>
      <c r="Q156" s="1"/>
      <c r="W156" s="105"/>
      <c r="XEZ156" s="1"/>
      <c r="XFA156" s="1"/>
      <c r="XFB156" s="1"/>
      <c r="XFC156" s="1"/>
      <c r="XFD156" s="1"/>
    </row>
    <row r="162" s="2" customFormat="true" ht="13.8" hidden="false" customHeight="false" outlineLevel="0" collapsed="false">
      <c r="A162" s="1"/>
      <c r="C162" s="1"/>
      <c r="D162" s="1"/>
      <c r="E162" s="1"/>
      <c r="F162" s="1"/>
      <c r="G162" s="1"/>
      <c r="H162" s="1"/>
      <c r="I162" s="3"/>
      <c r="J162" s="1"/>
      <c r="K162" s="1"/>
      <c r="L162" s="1"/>
      <c r="M162" s="1"/>
      <c r="N162" s="1"/>
      <c r="O162" s="1"/>
      <c r="P162" s="1"/>
      <c r="Q162" s="1"/>
      <c r="W162" s="20"/>
      <c r="XEZ162" s="1"/>
      <c r="XFA162" s="1"/>
      <c r="XFB162" s="1"/>
      <c r="XFC162" s="1"/>
      <c r="XFD162" s="1"/>
    </row>
    <row r="163" s="2" customFormat="true" ht="13.8" hidden="false" customHeight="false" outlineLevel="0" collapsed="false">
      <c r="A163" s="1"/>
      <c r="C163" s="1"/>
      <c r="D163" s="1"/>
      <c r="E163" s="1"/>
      <c r="F163" s="1"/>
      <c r="G163" s="1"/>
      <c r="H163" s="1"/>
      <c r="I163" s="3"/>
      <c r="J163" s="1"/>
      <c r="K163" s="1"/>
      <c r="L163" s="1"/>
      <c r="M163" s="1"/>
      <c r="N163" s="1"/>
      <c r="O163" s="1"/>
      <c r="P163" s="1"/>
      <c r="Q163" s="1"/>
      <c r="W163" s="20"/>
      <c r="XEZ163" s="1"/>
      <c r="XFA163" s="1"/>
      <c r="XFB163" s="1"/>
      <c r="XFC163" s="1"/>
      <c r="XFD163" s="1"/>
    </row>
    <row r="164" s="2" customFormat="true" ht="13.8" hidden="false" customHeight="false" outlineLevel="0" collapsed="false">
      <c r="A164" s="1"/>
      <c r="C164" s="1"/>
      <c r="D164" s="1"/>
      <c r="E164" s="1"/>
      <c r="F164" s="1"/>
      <c r="G164" s="1"/>
      <c r="H164" s="1"/>
      <c r="I164" s="3"/>
      <c r="J164" s="1"/>
      <c r="K164" s="1"/>
      <c r="L164" s="1"/>
      <c r="M164" s="1"/>
      <c r="N164" s="1"/>
      <c r="O164" s="1"/>
      <c r="P164" s="1"/>
      <c r="Q164" s="1"/>
      <c r="W164" s="20"/>
      <c r="XEZ164" s="1"/>
      <c r="XFA164" s="1"/>
      <c r="XFB164" s="1"/>
      <c r="XFC164" s="1"/>
      <c r="XFD164" s="1"/>
    </row>
    <row r="165" s="2" customFormat="true" ht="13.8" hidden="false" customHeight="false" outlineLevel="0" collapsed="false">
      <c r="A165" s="1"/>
      <c r="C165" s="1"/>
      <c r="D165" s="1"/>
      <c r="E165" s="1"/>
      <c r="F165" s="1"/>
      <c r="G165" s="1"/>
      <c r="H165" s="1"/>
      <c r="I165" s="3"/>
      <c r="J165" s="1"/>
      <c r="K165" s="1"/>
      <c r="L165" s="1"/>
      <c r="M165" s="1"/>
      <c r="N165" s="1"/>
      <c r="O165" s="1"/>
      <c r="P165" s="1"/>
      <c r="Q165" s="1"/>
      <c r="W165" s="20"/>
      <c r="XEZ165" s="1"/>
      <c r="XFA165" s="1"/>
      <c r="XFB165" s="1"/>
      <c r="XFC165" s="1"/>
      <c r="XFD165" s="1"/>
    </row>
  </sheetData>
  <mergeCells count="64">
    <mergeCell ref="A1:N11"/>
    <mergeCell ref="A12:N12"/>
    <mergeCell ref="A13:E13"/>
    <mergeCell ref="F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21:B121"/>
    <mergeCell ref="A122:N122"/>
    <mergeCell ref="C123:E123"/>
    <mergeCell ref="G123:I123"/>
    <mergeCell ref="J123:N123"/>
    <mergeCell ref="D124:E124"/>
    <mergeCell ref="G124:H124"/>
    <mergeCell ref="J124:K124"/>
    <mergeCell ref="L124:N124"/>
    <mergeCell ref="C125:E125"/>
    <mergeCell ref="G125:H125"/>
    <mergeCell ref="J125:K125"/>
    <mergeCell ref="L125:N125"/>
    <mergeCell ref="G126:H126"/>
    <mergeCell ref="J126:K126"/>
    <mergeCell ref="L126:N126"/>
    <mergeCell ref="J128:K128"/>
    <mergeCell ref="L128:N128"/>
    <mergeCell ref="J129:K129"/>
    <mergeCell ref="L129:N129"/>
    <mergeCell ref="J130:K130"/>
    <mergeCell ref="L130:N130"/>
    <mergeCell ref="J131:K131"/>
    <mergeCell ref="L131:N131"/>
    <mergeCell ref="J132:K132"/>
    <mergeCell ref="L132:N132"/>
    <mergeCell ref="J133:K133"/>
    <mergeCell ref="L133:N133"/>
    <mergeCell ref="J134:K134"/>
    <mergeCell ref="L134:N134"/>
    <mergeCell ref="J135:K135"/>
    <mergeCell ref="L135:N135"/>
    <mergeCell ref="J136:K136"/>
    <mergeCell ref="L136:N136"/>
  </mergeCells>
  <conditionalFormatting sqref="N20:N120">
    <cfRule type="cellIs" priority="2" operator="equal" aboveAverage="0" equalAverage="0" bottom="0" percent="0" rank="0" text="" dxfId="0">
      <formula>1</formula>
    </cfRule>
  </conditionalFormatting>
  <conditionalFormatting sqref="N20:N120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120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704166666666667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true" showOutlineSymbols="true" defaultGridColor="true" view="pageBreakPreview" topLeftCell="A25" colorId="64" zoomScale="110" zoomScaleNormal="100" zoomScalePageLayoutView="110" workbookViewId="0">
      <selection pane="topLeft" activeCell="E47" activeCellId="0" sqref="E4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1.1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54"/>
      <c r="B2" s="155" t="s">
        <v>244</v>
      </c>
      <c r="C2" s="155"/>
      <c r="D2" s="155"/>
      <c r="E2" s="155"/>
    </row>
    <row r="3" customFormat="false" ht="15" hidden="false" customHeight="false" outlineLevel="0" collapsed="false">
      <c r="B3" s="155"/>
      <c r="C3" s="155"/>
      <c r="D3" s="155"/>
      <c r="E3" s="155"/>
    </row>
    <row r="4" customFormat="false" ht="15" hidden="false" customHeight="false" outlineLevel="0" collapsed="false">
      <c r="B4" s="155"/>
      <c r="C4" s="155"/>
      <c r="D4" s="155"/>
      <c r="E4" s="155"/>
    </row>
    <row r="5" customFormat="false" ht="15" hidden="false" customHeight="false" outlineLevel="0" collapsed="false">
      <c r="B5" s="155"/>
      <c r="C5" s="155"/>
      <c r="D5" s="155"/>
      <c r="E5" s="155"/>
    </row>
    <row r="6" customFormat="false" ht="15" hidden="false" customHeight="false" outlineLevel="0" collapsed="false">
      <c r="B6" s="155"/>
      <c r="C6" s="155"/>
      <c r="D6" s="155"/>
      <c r="E6" s="155"/>
    </row>
    <row r="7" customFormat="false" ht="14.25" hidden="false" customHeight="true" outlineLevel="0" collapsed="false">
      <c r="B7" s="155"/>
      <c r="C7" s="155"/>
      <c r="D7" s="155"/>
      <c r="E7" s="155"/>
    </row>
    <row r="8" customFormat="false" ht="15.75" hidden="false" customHeight="true" outlineLevel="0" collapsed="false">
      <c r="B8" s="156" t="s">
        <v>245</v>
      </c>
      <c r="C8" s="156"/>
      <c r="D8" s="156"/>
      <c r="E8" s="156"/>
    </row>
    <row r="9" customFormat="false" ht="37.95" hidden="false" customHeight="true" outlineLevel="0" collapsed="false">
      <c r="B9" s="157" t="s">
        <v>246</v>
      </c>
      <c r="C9" s="157"/>
      <c r="D9" s="158" t="s">
        <v>2</v>
      </c>
      <c r="E9" s="158"/>
    </row>
    <row r="10" customFormat="false" ht="15" hidden="false" customHeight="true" outlineLevel="0" collapsed="false">
      <c r="B10" s="157" t="s">
        <v>247</v>
      </c>
      <c r="C10" s="157"/>
      <c r="D10" s="158"/>
      <c r="E10" s="158"/>
    </row>
    <row r="11" customFormat="false" ht="16.5" hidden="false" customHeight="false" outlineLevel="0" collapsed="false">
      <c r="B11" s="159" t="s">
        <v>21</v>
      </c>
      <c r="C11" s="160" t="s">
        <v>248</v>
      </c>
      <c r="D11" s="160" t="s">
        <v>70</v>
      </c>
      <c r="E11" s="161" t="s">
        <v>24</v>
      </c>
    </row>
    <row r="12" customFormat="false" ht="15.75" hidden="false" customHeight="true" outlineLevel="0" collapsed="false">
      <c r="B12" s="162" t="n">
        <v>2</v>
      </c>
      <c r="C12" s="163" t="str">
        <f aca="false">VLOOKUP(B12,'MEDIÇÃO 7'!$A$20:$C$121,2,0)</f>
        <v>CANTEIRO DE OBRA</v>
      </c>
      <c r="D12" s="164"/>
      <c r="E12" s="165"/>
    </row>
    <row r="13" customFormat="false" ht="28.45" hidden="false" customHeight="false" outlineLevel="0" collapsed="false">
      <c r="B13" s="166" t="s">
        <v>44</v>
      </c>
      <c r="C13" s="167" t="str">
        <f aca="false">VLOOKUP(B13,'MEDIÇÃO 7'!$A$20:$C$121,2,0)</f>
        <v>Aluguel de container p/ escritório c/ ar condicionado e banheiro, isolam.térmico e acústico, 2
luminárias, janela de vidro, tomada p/ comput. e telef.</v>
      </c>
      <c r="D13" s="168" t="str">
        <f aca="false">VLOOKUP(B13,'MEDIÇÃO 7'!$A$20:$C$97,3,0)</f>
        <v>Mes</v>
      </c>
      <c r="E13" s="169" t="n">
        <f aca="false">SUM(D14)</f>
        <v>1</v>
      </c>
    </row>
    <row r="14" customFormat="false" ht="15.75" hidden="false" customHeight="true" outlineLevel="0" collapsed="false">
      <c r="B14" s="170" t="s">
        <v>249</v>
      </c>
      <c r="C14" s="170"/>
      <c r="D14" s="171" t="n">
        <f aca="false">VLOOKUP($B13,'MEDIÇÃO 7'!$A$20:$J$121,9,0)</f>
        <v>1</v>
      </c>
      <c r="E14" s="169"/>
    </row>
    <row r="15" customFormat="false" ht="28.45" hidden="false" customHeight="false" outlineLevel="0" collapsed="false">
      <c r="B15" s="166" t="s">
        <v>47</v>
      </c>
      <c r="C15" s="167" t="str">
        <f aca="false">VLOOKUP(B15,'MEDIÇÃO 7'!$A$20:$C$121,2,0)</f>
        <v>Aluguel de container para almoxarifado</v>
      </c>
      <c r="D15" s="172" t="str">
        <f aca="false">VLOOKUP(B15,'MEDIÇÃO 7'!$A$20:$C$97,3,0)</f>
        <v>Mes</v>
      </c>
      <c r="E15" s="173" t="n">
        <f aca="false">SUM(D16)</f>
        <v>2</v>
      </c>
    </row>
    <row r="16" customFormat="false" ht="15.75" hidden="false" customHeight="true" outlineLevel="0" collapsed="false">
      <c r="B16" s="170" t="s">
        <v>250</v>
      </c>
      <c r="C16" s="170"/>
      <c r="D16" s="171" t="n">
        <f aca="false">VLOOKUP($B15,'MEDIÇÃO 7'!$A$20:$J$121,9,0)</f>
        <v>2</v>
      </c>
      <c r="E16" s="173"/>
    </row>
    <row r="17" customFormat="false" ht="28.45" hidden="false" customHeight="false" outlineLevel="0" collapsed="false">
      <c r="B17" s="166" t="s">
        <v>49</v>
      </c>
      <c r="C17" s="167" t="str">
        <f aca="false">VLOOKUP(B17,'MEDIÇÃO 7'!$A$20:$C$121,2,0)</f>
        <v>Aluguel de container tipo refeitório (2 unidades acopladas), c/ 2 aparelhos de ar condicionado,
4 lumináriase 4 janelas de vidro</v>
      </c>
      <c r="D17" s="172" t="str">
        <f aca="false">VLOOKUP(B17,'MEDIÇÃO 7'!$A$20:$C$97,3,0)</f>
        <v>Mes</v>
      </c>
      <c r="E17" s="173" t="n">
        <f aca="false">SUM(D18)</f>
        <v>1</v>
      </c>
    </row>
    <row r="18" customFormat="false" ht="15" hidden="false" customHeight="true" outlineLevel="0" collapsed="false">
      <c r="B18" s="170" t="s">
        <v>249</v>
      </c>
      <c r="C18" s="170"/>
      <c r="D18" s="171" t="n">
        <f aca="false">VLOOKUP($B17,'MEDIÇÃO 7'!$A$20:$J$121,9,0)</f>
        <v>1</v>
      </c>
      <c r="E18" s="173"/>
    </row>
    <row r="19" customFormat="false" ht="28.45" hidden="false" customHeight="false" outlineLevel="0" collapsed="false">
      <c r="B19" s="166" t="s">
        <v>51</v>
      </c>
      <c r="C19" s="167" t="str">
        <f aca="false">VLOOKUP(B19,'MEDIÇÃO 7'!$A$20:$C$121,2,0)</f>
        <v>Aluguel de container tipo vestiário, 2 luminárias, piso especial e janela</v>
      </c>
      <c r="D19" s="172" t="str">
        <f aca="false">VLOOKUP(B19,'MEDIÇÃO 7'!$A$20:$C$97,3,0)</f>
        <v>Mes</v>
      </c>
      <c r="E19" s="173" t="n">
        <f aca="false">SUM(D20)</f>
        <v>1</v>
      </c>
    </row>
    <row r="20" customFormat="false" ht="15.75" hidden="false" customHeight="true" outlineLevel="0" collapsed="false">
      <c r="B20" s="170" t="s">
        <v>249</v>
      </c>
      <c r="C20" s="170"/>
      <c r="D20" s="171" t="n">
        <f aca="false">VLOOKUP($B19,'MEDIÇÃO 7'!$A$20:$J$121,9,0)</f>
        <v>1</v>
      </c>
      <c r="E20" s="173"/>
    </row>
    <row r="21" customFormat="false" ht="28.45" hidden="false" customHeight="false" outlineLevel="0" collapsed="false">
      <c r="B21" s="166" t="s">
        <v>53</v>
      </c>
      <c r="C21" s="167" t="str">
        <f aca="false">VLOOKUP(B21,'MEDIÇÃO 7'!$A$20:$C$121,2,0)</f>
        <v>Aluguel de container tipo sanitário com 3 vasos sanitários, lavatório, mictório, 5 chuveiros, 2
venezianas e piso especial</v>
      </c>
      <c r="D21" s="172" t="str">
        <f aca="false">VLOOKUP(B21,'MEDIÇÃO 7'!$A$20:$C$97,3,0)</f>
        <v>Mes</v>
      </c>
      <c r="E21" s="173" t="n">
        <f aca="false">SUM(D22)</f>
        <v>1</v>
      </c>
    </row>
    <row r="22" customFormat="false" ht="15.75" hidden="false" customHeight="true" outlineLevel="0" collapsed="false">
      <c r="B22" s="170" t="s">
        <v>249</v>
      </c>
      <c r="C22" s="170"/>
      <c r="D22" s="171" t="n">
        <f aca="false">VLOOKUP($B21,'MEDIÇÃO 7'!$A$20:$J$121,9,0)</f>
        <v>1</v>
      </c>
      <c r="E22" s="173"/>
    </row>
    <row r="23" customFormat="false" ht="15.75" hidden="false" customHeight="true" outlineLevel="0" collapsed="false">
      <c r="B23" s="170"/>
      <c r="C23" s="170"/>
      <c r="D23" s="170"/>
      <c r="E23" s="170"/>
    </row>
    <row r="24" customFormat="false" ht="15.75" hidden="false" customHeight="true" outlineLevel="0" collapsed="false">
      <c r="B24" s="162" t="n">
        <v>3</v>
      </c>
      <c r="C24" s="163" t="str">
        <f aca="false">VLOOKUP(B24,'MEDIÇÃO 7'!$A$20:$C$121,2,0)</f>
        <v>SUPERESTRUTURA PONTE OAE</v>
      </c>
      <c r="D24" s="164"/>
      <c r="E24" s="165"/>
    </row>
    <row r="25" customFormat="false" ht="28.45" hidden="false" customHeight="false" outlineLevel="0" collapsed="false">
      <c r="B25" s="174" t="s">
        <v>107</v>
      </c>
      <c r="C25" s="175" t="str">
        <f aca="false">VLOOKUP(B25,'MEDIÇÃO 7'!$A$20:$C$121,2,0)</f>
        <v>RETIRADA DO ASFALTO E SOLO/INSERÇÃO DOS PERFIS E TAMPONAMENTO COM PÓ DE BRITA</v>
      </c>
      <c r="D25" s="164"/>
      <c r="E25" s="165"/>
    </row>
    <row r="26" customFormat="false" ht="15.75" hidden="false" customHeight="true" outlineLevel="0" collapsed="false">
      <c r="B26" s="166" t="s">
        <v>109</v>
      </c>
      <c r="C26" s="167" t="str">
        <f aca="false">VLOOKUP(B26,'MEDIÇÃO 7'!$A$20:$C$121,2,0)</f>
        <v>Remoção manual de revestimento asfáltico</v>
      </c>
      <c r="D26" s="172" t="str">
        <f aca="false">VLOOKUP(B26,'MEDIÇÃO 7'!$A$20:$C$97,3,0)</f>
        <v>m³</v>
      </c>
      <c r="E26" s="173" t="n">
        <f aca="false">SUM(D27)</f>
        <v>10</v>
      </c>
    </row>
    <row r="27" customFormat="false" ht="15.75" hidden="false" customHeight="true" outlineLevel="0" collapsed="false">
      <c r="B27" s="170" t="s">
        <v>251</v>
      </c>
      <c r="C27" s="170"/>
      <c r="D27" s="171" t="n">
        <f aca="false">VLOOKUP($B26,'MEDIÇÃO 7'!$A$20:$J$121,9,0)</f>
        <v>10</v>
      </c>
      <c r="E27" s="173"/>
    </row>
    <row r="28" customFormat="false" ht="15.75" hidden="false" customHeight="true" outlineLevel="0" collapsed="false">
      <c r="B28" s="166" t="s">
        <v>111</v>
      </c>
      <c r="C28" s="167" t="str">
        <f aca="false">VLOOKUP(B28,'MEDIÇÃO 7'!$A$20:$C$121,2,0)</f>
        <v>Escavação, carga e transporte de material de 1º categoria</v>
      </c>
      <c r="D28" s="172" t="str">
        <f aca="false">VLOOKUP(B28,'MEDIÇÃO 7'!$A$20:$C$97,3,0)</f>
        <v>m³</v>
      </c>
      <c r="E28" s="173" t="n">
        <f aca="false">SUM(D29)</f>
        <v>250</v>
      </c>
    </row>
    <row r="29" customFormat="false" ht="15.75" hidden="false" customHeight="true" outlineLevel="0" collapsed="false">
      <c r="B29" s="170" t="s">
        <v>252</v>
      </c>
      <c r="C29" s="170"/>
      <c r="D29" s="171" t="n">
        <f aca="false">VLOOKUP($B28,'MEDIÇÃO 7'!$A$20:$J$121,9,0)</f>
        <v>250</v>
      </c>
      <c r="E29" s="173"/>
    </row>
    <row r="30" customFormat="false" ht="28.45" hidden="false" customHeight="false" outlineLevel="0" collapsed="false">
      <c r="B30" s="166" t="s">
        <v>113</v>
      </c>
      <c r="C30" s="167" t="str">
        <f aca="false">VLOOKUP(B30,'MEDIÇÃO 7'!$A$20:$C$121,2,0)</f>
        <v>Viga metálica em perfil laminado ou soldado em aço estrutural, com conexões parafusadas, inclusos mão de obra, transporte e içamento utilizando guindaste - fornecimento e instalação</v>
      </c>
      <c r="D30" s="172" t="str">
        <f aca="false">VLOOKUP(B30,'MEDIÇÃO 7'!$A$20:$C$97,3,0)</f>
        <v>kg</v>
      </c>
      <c r="E30" s="173" t="n">
        <f aca="false">SUM(D31)</f>
        <v>2500</v>
      </c>
    </row>
    <row r="31" customFormat="false" ht="15.75" hidden="false" customHeight="true" outlineLevel="0" collapsed="false">
      <c r="B31" s="170" t="s">
        <v>253</v>
      </c>
      <c r="C31" s="170"/>
      <c r="D31" s="171" t="n">
        <f aca="false">VLOOKUP($B30,'MEDIÇÃO 7'!$A$20:$J$121,9,0)</f>
        <v>2500</v>
      </c>
      <c r="E31" s="173"/>
    </row>
    <row r="32" customFormat="false" ht="15" hidden="false" customHeight="false" outlineLevel="0" collapsed="false">
      <c r="B32" s="166" t="s">
        <v>115</v>
      </c>
      <c r="C32" s="167" t="str">
        <f aca="false">VLOOKUP(B32,'MEDIÇÃO 7'!$A$20:$C$121,2,0)</f>
        <v>Solda com maçarico oxiacetileno de chapas de aço de 12,5 mm</v>
      </c>
      <c r="D32" s="172" t="str">
        <f aca="false">VLOOKUP(B32,'MEDIÇÃO 7'!$A$20:$C$97,3,0)</f>
        <v>m</v>
      </c>
      <c r="E32" s="173" t="n">
        <f aca="false">SUM(D33)</f>
        <v>60</v>
      </c>
    </row>
    <row r="33" customFormat="false" ht="15.75" hidden="false" customHeight="true" outlineLevel="0" collapsed="false">
      <c r="B33" s="170" t="s">
        <v>254</v>
      </c>
      <c r="C33" s="170"/>
      <c r="D33" s="171" t="n">
        <f aca="false">VLOOKUP($B32,'MEDIÇÃO 7'!$A$20:$J$121,9,0)</f>
        <v>60</v>
      </c>
      <c r="E33" s="173"/>
    </row>
    <row r="34" customFormat="false" ht="28.45" hidden="false" customHeight="false" outlineLevel="0" collapsed="false">
      <c r="B34" s="166" t="s">
        <v>117</v>
      </c>
      <c r="C34" s="167" t="str">
        <f aca="false">VLOOKUP(B34,'MEDIÇÃO 7'!$A$20:$C$121,2,0)</f>
        <v>Chumbador de expansão controlada por torque para concreto D = 20 mm - fornecimento e instalação</v>
      </c>
      <c r="D34" s="172" t="str">
        <f aca="false">VLOOKUP(B34,'MEDIÇÃO 7'!$A$20:$C$97,3,0)</f>
        <v>und</v>
      </c>
      <c r="E34" s="173" t="n">
        <f aca="false">SUM(D35)</f>
        <v>180</v>
      </c>
    </row>
    <row r="35" customFormat="false" ht="15.75" hidden="false" customHeight="true" outlineLevel="0" collapsed="false">
      <c r="B35" s="170" t="s">
        <v>255</v>
      </c>
      <c r="C35" s="170"/>
      <c r="D35" s="171" t="n">
        <f aca="false">VLOOKUP($B34,'MEDIÇÃO 7'!$A$20:$J$121,9,0)</f>
        <v>180</v>
      </c>
      <c r="E35" s="173"/>
    </row>
    <row r="36" customFormat="false" ht="15.75" hidden="false" customHeight="true" outlineLevel="0" collapsed="false">
      <c r="B36" s="166" t="s">
        <v>119</v>
      </c>
      <c r="C36" s="167" t="str">
        <f aca="false">VLOOKUP(B36,'MEDIÇÃO 7'!$A$20:$C$121,2,0)</f>
        <v>Fornecimento e aplicação de adesivo estrutural à base de resina epóxi</v>
      </c>
      <c r="D36" s="172" t="str">
        <f aca="false">VLOOKUP(B36,'MEDIÇÃO 7'!$A$20:$C$97,3,0)</f>
        <v>kg</v>
      </c>
      <c r="E36" s="173" t="n">
        <f aca="false">SUM(D37)</f>
        <v>15</v>
      </c>
    </row>
    <row r="37" customFormat="false" ht="15.75" hidden="false" customHeight="true" outlineLevel="0" collapsed="false">
      <c r="B37" s="170" t="s">
        <v>256</v>
      </c>
      <c r="C37" s="170"/>
      <c r="D37" s="171" t="n">
        <f aca="false">VLOOKUP($B36,'MEDIÇÃO 7'!$A$20:$J$121,9,0)</f>
        <v>15</v>
      </c>
      <c r="E37" s="173"/>
    </row>
    <row r="38" customFormat="false" ht="15.75" hidden="false" customHeight="true" outlineLevel="0" collapsed="false">
      <c r="B38" s="166" t="s">
        <v>121</v>
      </c>
      <c r="C38" s="167" t="str">
        <f aca="false">VLOOKUP(B38,'MEDIÇÃO 7'!$A$20:$C$121,2,0)</f>
        <v>Pó de pedra inclusive fornecimento, espalhamento e transporte</v>
      </c>
      <c r="D38" s="172" t="str">
        <f aca="false">VLOOKUP(B38,'MEDIÇÃO 7'!$A$20:$C$97,3,0)</f>
        <v>m³</v>
      </c>
      <c r="E38" s="173" t="n">
        <f aca="false">SUM(D39)</f>
        <v>25</v>
      </c>
    </row>
    <row r="39" customFormat="false" ht="15.75" hidden="false" customHeight="true" outlineLevel="0" collapsed="false">
      <c r="B39" s="170" t="s">
        <v>257</v>
      </c>
      <c r="C39" s="170"/>
      <c r="D39" s="171" t="n">
        <f aca="false">VLOOKUP($B38,'MEDIÇÃO 7'!$A$20:$J$121,9,0)</f>
        <v>25</v>
      </c>
      <c r="E39" s="173"/>
    </row>
    <row r="40" customFormat="false" ht="15.75" hidden="false" customHeight="true" outlineLevel="0" collapsed="false">
      <c r="B40" s="166" t="s">
        <v>122</v>
      </c>
      <c r="C40" s="167" t="str">
        <f aca="false">VLOOKUP(B40,'MEDIÇÃO 7'!$A$20:$C$121,2,0)</f>
        <v>Mobilização e desmobilização de caminhão basculante (máximo)</v>
      </c>
      <c r="D40" s="172" t="str">
        <f aca="false">VLOOKUP(B40,'MEDIÇÃO 7'!$A$20:$C$97,3,0)</f>
        <v>h</v>
      </c>
      <c r="E40" s="173" t="n">
        <f aca="false">SUM(D41)</f>
        <v>30</v>
      </c>
    </row>
    <row r="41" customFormat="false" ht="15.75" hidden="false" customHeight="true" outlineLevel="0" collapsed="false">
      <c r="B41" s="170" t="s">
        <v>258</v>
      </c>
      <c r="C41" s="170"/>
      <c r="D41" s="171" t="n">
        <f aca="false">VLOOKUP($B40,'MEDIÇÃO 7'!$A$20:$J$121,9,0)</f>
        <v>30</v>
      </c>
      <c r="E41" s="173"/>
    </row>
    <row r="42" customFormat="false" ht="15.75" hidden="false" customHeight="true" outlineLevel="0" collapsed="false">
      <c r="B42" s="174" t="s">
        <v>123</v>
      </c>
      <c r="C42" s="176" t="str">
        <f aca="false">VLOOKUP(B42,'MEDIÇÃO 7'!$A$20:$C$121,2,0)</f>
        <v>EXECUÇÃO DA NOVA SUPERESTRUTURA</v>
      </c>
      <c r="D42" s="164"/>
      <c r="E42" s="165"/>
    </row>
    <row r="43" customFormat="false" ht="15.75" hidden="false" customHeight="true" outlineLevel="0" collapsed="false">
      <c r="B43" s="166" t="s">
        <v>149</v>
      </c>
      <c r="C43" s="167" t="str">
        <f aca="false">VLOOKUP(B43,'MEDIÇÃO 7'!$A$20:$C$121,2,0)</f>
        <v>Execução do arcos centrais da ponte</v>
      </c>
      <c r="D43" s="172" t="str">
        <f aca="false">VLOOKUP(B43,'MEDIÇÃO 7'!$A$20:$C$97,3,0)</f>
        <v>und</v>
      </c>
      <c r="E43" s="173" t="n">
        <f aca="false">SUM(D44)</f>
        <v>0.5</v>
      </c>
    </row>
    <row r="44" customFormat="false" ht="15.75" hidden="false" customHeight="true" outlineLevel="0" collapsed="false">
      <c r="B44" s="170" t="s">
        <v>259</v>
      </c>
      <c r="C44" s="170"/>
      <c r="D44" s="171" t="n">
        <f aca="false">VLOOKUP($B43,'MEDIÇÃO 7'!$A$20:$J$121,9,0)</f>
        <v>0.5</v>
      </c>
      <c r="E44" s="173"/>
    </row>
    <row r="45" customFormat="false" ht="15.75" hidden="false" customHeight="true" outlineLevel="0" collapsed="false">
      <c r="B45" s="177"/>
      <c r="C45" s="177"/>
      <c r="D45" s="177"/>
      <c r="E45" s="177"/>
    </row>
    <row r="46" customFormat="false" ht="15.75" hidden="false" customHeight="true" outlineLevel="0" collapsed="false">
      <c r="B46" s="162" t="n">
        <v>7</v>
      </c>
      <c r="C46" s="163" t="str">
        <f aca="false">VLOOKUP(B46,'MEDIÇÃO 7'!$A$20:$C$121,2,0)</f>
        <v>ADMINISTRAÇÃO LOCAL</v>
      </c>
      <c r="D46" s="164"/>
      <c r="E46" s="165"/>
    </row>
    <row r="47" customFormat="false" ht="15.75" hidden="false" customHeight="true" outlineLevel="0" collapsed="false">
      <c r="B47" s="166" t="s">
        <v>225</v>
      </c>
      <c r="C47" s="167" t="str">
        <f aca="false">VLOOKUP(B47,'MEDIÇÃO 7'!$A$20:$C$121,2,0)</f>
        <v>Administração local, inclusive vigilância</v>
      </c>
      <c r="D47" s="168" t="str">
        <f aca="false">VLOOKUP(B47,'MEDIÇÃO 7'!$A$20:$C$120,3,0)</f>
        <v>UND</v>
      </c>
      <c r="E47" s="169" t="n">
        <f aca="false">SUM(D48)</f>
        <v>0.081594538</v>
      </c>
    </row>
    <row r="48" customFormat="false" ht="15.75" hidden="false" customHeight="true" outlineLevel="0" collapsed="false">
      <c r="B48" s="170" t="s">
        <v>260</v>
      </c>
      <c r="C48" s="170"/>
      <c r="D48" s="178" t="n">
        <f aca="false">VLOOKUP($B47,'MEDIÇÃO 7'!$A$20:$J$121,9,0)</f>
        <v>0.081594538</v>
      </c>
      <c r="E48" s="169"/>
    </row>
    <row r="49" customFormat="false" ht="15.75" hidden="false" customHeight="true" outlineLevel="0" collapsed="false">
      <c r="B49" s="170"/>
      <c r="C49" s="170"/>
      <c r="D49" s="170"/>
      <c r="E49" s="170"/>
    </row>
    <row r="50" customFormat="false" ht="13.8" hidden="false" customHeight="false" outlineLevel="0" collapsed="false"/>
    <row r="51" customFormat="false" ht="13.8" hidden="false" customHeight="false" outlineLevel="0" collapsed="false"/>
    <row r="52" customFormat="false" ht="13.8" hidden="false" customHeight="false" outlineLevel="0" collapsed="false"/>
    <row r="53" customFormat="false" ht="13.8" hidden="false" customHeight="false" outlineLevel="0" collapsed="false">
      <c r="C53" s="147" t="s">
        <v>261</v>
      </c>
    </row>
    <row r="54" customFormat="false" ht="13.8" hidden="false" customHeight="false" outlineLevel="0" collapsed="false">
      <c r="C54" s="136" t="s">
        <v>239</v>
      </c>
    </row>
    <row r="55" customFormat="false" ht="13.8" hidden="false" customHeight="false" outlineLevel="0" collapsed="false">
      <c r="C55" s="147" t="s">
        <v>240</v>
      </c>
    </row>
    <row r="56" customFormat="false" ht="13.8" hidden="false" customHeight="false" outlineLevel="0" collapsed="false">
      <c r="C56" s="147" t="s">
        <v>241</v>
      </c>
    </row>
    <row r="57" customFormat="false" ht="13.8" hidden="false" customHeight="false" outlineLevel="0" collapsed="false">
      <c r="C57" s="147" t="s">
        <v>242</v>
      </c>
    </row>
    <row r="58" customFormat="false" ht="13.8" hidden="false" customHeight="false" outlineLevel="0" collapsed="false">
      <c r="C58" s="147" t="s">
        <v>243</v>
      </c>
    </row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38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8"/>
    <mergeCell ref="B18:C18"/>
    <mergeCell ref="E19:E20"/>
    <mergeCell ref="B20:C20"/>
    <mergeCell ref="E21:E22"/>
    <mergeCell ref="B22:C22"/>
    <mergeCell ref="B23:E23"/>
    <mergeCell ref="E26:E27"/>
    <mergeCell ref="B27:C27"/>
    <mergeCell ref="E28:E29"/>
    <mergeCell ref="B29:C29"/>
    <mergeCell ref="E30:E31"/>
    <mergeCell ref="B31:C31"/>
    <mergeCell ref="E32:E33"/>
    <mergeCell ref="B33:C33"/>
    <mergeCell ref="E34:E35"/>
    <mergeCell ref="B35:C35"/>
    <mergeCell ref="E36:E37"/>
    <mergeCell ref="B37:C37"/>
    <mergeCell ref="E38:E39"/>
    <mergeCell ref="B39:C39"/>
    <mergeCell ref="E40:E41"/>
    <mergeCell ref="B41:C41"/>
    <mergeCell ref="E43:E44"/>
    <mergeCell ref="B44:C44"/>
    <mergeCell ref="B45:E45"/>
    <mergeCell ref="E47:E48"/>
    <mergeCell ref="B48:C48"/>
    <mergeCell ref="B49:E49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848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2025-07-08T10:42:23Z</cp:lastPrinted>
  <dcterms:modified xsi:type="dcterms:W3CDTF">2025-07-08T10:42:27Z</dcterms:modified>
  <cp:revision>112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