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192.168.1.26\penalizacoes.doc\Cilezia\TRANSPARÊNCIA\PORTAL TRANSPARÊNCIA - PUBLICAÇÕES\OBRAS - MEDIÇÕES\CONTRATO 136-2024 PONTE\"/>
    </mc:Choice>
  </mc:AlternateContent>
  <xr:revisionPtr revIDLastSave="0" documentId="13_ncr:1_{8EF05095-759C-4D3A-B3FD-A818EA00E317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MEDIÇÃO 11" sheetId="1" r:id="rId1"/>
  </sheets>
  <definedNames>
    <definedName name="_xlnm.Print_Area" localSheetId="0">'MEDIÇÃO 11'!$A$1:$Q$143</definedName>
    <definedName name="Print_Area_0_0" localSheetId="0">'MEDIÇÃO 11'!$A$1:$Q$141</definedName>
    <definedName name="Print_Area_0_0_0" localSheetId="0">'MEDIÇÃO 11'!$A$1:$Q$139</definedName>
    <definedName name="Print_Area_0_0_0_0" localSheetId="0">'MEDIÇÃO 11'!$A$1:$Q$138</definedName>
    <definedName name="Print_Area_0_0_0_0_0" localSheetId="0">'MEDIÇÃO 11'!$A$1:$Q$136</definedName>
    <definedName name="Print_Area_0_0_0_0_0_0" localSheetId="0">'MEDIÇÃO 11'!$A$13:$Q$138</definedName>
    <definedName name="Print_Area_0_0_0_0_0_0_0" localSheetId="0">'MEDIÇÃO 11'!$A$13:$Q$135</definedName>
    <definedName name="Print_Titles_0_0" localSheetId="0">'MEDIÇÃO 11'!$A:$Q,'MEDIÇÃO 11'!$13:$19</definedName>
    <definedName name="_xlnm.Print_Titles" localSheetId="0">'MEDIÇÃO 11'!$A:$Q,'MEDIÇÃO 11'!$12:$19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132" i="1" l="1"/>
  <c r="C131" i="1"/>
  <c r="C129" i="1"/>
  <c r="M128" i="1"/>
  <c r="J128" i="1"/>
  <c r="C128" i="1"/>
  <c r="P124" i="1"/>
  <c r="O124" i="1"/>
  <c r="M124" i="1"/>
  <c r="K124" i="1"/>
  <c r="Q124" i="1" s="1"/>
  <c r="J124" i="1"/>
  <c r="H124" i="1"/>
  <c r="N124" i="1" s="1"/>
  <c r="O123" i="1"/>
  <c r="N123" i="1"/>
  <c r="M123" i="1"/>
  <c r="K123" i="1"/>
  <c r="Q123" i="1" s="1"/>
  <c r="J123" i="1"/>
  <c r="H123" i="1"/>
  <c r="P122" i="1"/>
  <c r="O122" i="1"/>
  <c r="M122" i="1"/>
  <c r="J122" i="1"/>
  <c r="H122" i="1"/>
  <c r="N122" i="1" s="1"/>
  <c r="P120" i="1"/>
  <c r="P119" i="1" s="1"/>
  <c r="O120" i="1"/>
  <c r="M120" i="1"/>
  <c r="J120" i="1"/>
  <c r="H120" i="1"/>
  <c r="K120" i="1" s="1"/>
  <c r="M119" i="1"/>
  <c r="O118" i="1"/>
  <c r="N118" i="1"/>
  <c r="M118" i="1"/>
  <c r="K118" i="1"/>
  <c r="Q118" i="1" s="1"/>
  <c r="J118" i="1"/>
  <c r="P118" i="1" s="1"/>
  <c r="H118" i="1"/>
  <c r="P117" i="1"/>
  <c r="O117" i="1"/>
  <c r="M117" i="1"/>
  <c r="J117" i="1"/>
  <c r="H117" i="1"/>
  <c r="K117" i="1" s="1"/>
  <c r="O116" i="1"/>
  <c r="M116" i="1"/>
  <c r="K116" i="1"/>
  <c r="Q116" i="1" s="1"/>
  <c r="J116" i="1"/>
  <c r="P116" i="1" s="1"/>
  <c r="H116" i="1"/>
  <c r="N116" i="1" s="1"/>
  <c r="O115" i="1"/>
  <c r="N115" i="1"/>
  <c r="M115" i="1"/>
  <c r="K115" i="1"/>
  <c r="Q115" i="1" s="1"/>
  <c r="J115" i="1"/>
  <c r="P115" i="1" s="1"/>
  <c r="H115" i="1"/>
  <c r="P113" i="1"/>
  <c r="O113" i="1"/>
  <c r="N113" i="1"/>
  <c r="M113" i="1"/>
  <c r="J113" i="1"/>
  <c r="H113" i="1"/>
  <c r="K113" i="1" s="1"/>
  <c r="P112" i="1"/>
  <c r="O112" i="1"/>
  <c r="M112" i="1"/>
  <c r="K112" i="1"/>
  <c r="Q112" i="1" s="1"/>
  <c r="J112" i="1"/>
  <c r="H112" i="1"/>
  <c r="N112" i="1" s="1"/>
  <c r="O111" i="1"/>
  <c r="N111" i="1"/>
  <c r="M111" i="1"/>
  <c r="M108" i="1" s="1"/>
  <c r="K111" i="1"/>
  <c r="Q111" i="1" s="1"/>
  <c r="J111" i="1"/>
  <c r="H111" i="1"/>
  <c r="P110" i="1"/>
  <c r="O110" i="1"/>
  <c r="N110" i="1"/>
  <c r="M110" i="1"/>
  <c r="J110" i="1"/>
  <c r="H110" i="1"/>
  <c r="K110" i="1" s="1"/>
  <c r="O107" i="1"/>
  <c r="N107" i="1"/>
  <c r="M107" i="1"/>
  <c r="K107" i="1"/>
  <c r="J107" i="1"/>
  <c r="P107" i="1" s="1"/>
  <c r="H107" i="1"/>
  <c r="P106" i="1"/>
  <c r="O106" i="1"/>
  <c r="M106" i="1"/>
  <c r="J106" i="1"/>
  <c r="H106" i="1"/>
  <c r="K106" i="1" s="1"/>
  <c r="P105" i="1"/>
  <c r="O105" i="1"/>
  <c r="M105" i="1"/>
  <c r="J105" i="1"/>
  <c r="H105" i="1"/>
  <c r="N105" i="1" s="1"/>
  <c r="O104" i="1"/>
  <c r="N104" i="1"/>
  <c r="M104" i="1"/>
  <c r="K104" i="1"/>
  <c r="Q104" i="1" s="1"/>
  <c r="J104" i="1"/>
  <c r="P104" i="1" s="1"/>
  <c r="H104" i="1"/>
  <c r="P103" i="1"/>
  <c r="O103" i="1"/>
  <c r="M103" i="1"/>
  <c r="J103" i="1"/>
  <c r="H103" i="1"/>
  <c r="K103" i="1" s="1"/>
  <c r="O102" i="1"/>
  <c r="M102" i="1"/>
  <c r="J102" i="1"/>
  <c r="P102" i="1" s="1"/>
  <c r="H102" i="1"/>
  <c r="N102" i="1" s="1"/>
  <c r="O101" i="1"/>
  <c r="N101" i="1"/>
  <c r="M101" i="1"/>
  <c r="K101" i="1"/>
  <c r="Q101" i="1" s="1"/>
  <c r="J101" i="1"/>
  <c r="P101" i="1" s="1"/>
  <c r="H101" i="1"/>
  <c r="P100" i="1"/>
  <c r="O100" i="1"/>
  <c r="M100" i="1"/>
  <c r="J100" i="1"/>
  <c r="H100" i="1"/>
  <c r="K100" i="1" s="1"/>
  <c r="O99" i="1"/>
  <c r="M99" i="1"/>
  <c r="K99" i="1"/>
  <c r="Q99" i="1" s="1"/>
  <c r="J99" i="1"/>
  <c r="P99" i="1" s="1"/>
  <c r="H99" i="1"/>
  <c r="N99" i="1" s="1"/>
  <c r="O98" i="1"/>
  <c r="N98" i="1"/>
  <c r="M98" i="1"/>
  <c r="K98" i="1"/>
  <c r="Q98" i="1" s="1"/>
  <c r="J98" i="1"/>
  <c r="P98" i="1" s="1"/>
  <c r="H98" i="1"/>
  <c r="P97" i="1"/>
  <c r="O97" i="1"/>
  <c r="N97" i="1"/>
  <c r="M97" i="1"/>
  <c r="J97" i="1"/>
  <c r="H97" i="1"/>
  <c r="K97" i="1" s="1"/>
  <c r="P96" i="1"/>
  <c r="O96" i="1"/>
  <c r="M96" i="1"/>
  <c r="K96" i="1"/>
  <c r="Q96" i="1" s="1"/>
  <c r="J96" i="1"/>
  <c r="H96" i="1"/>
  <c r="N96" i="1" s="1"/>
  <c r="O95" i="1"/>
  <c r="N95" i="1"/>
  <c r="M95" i="1"/>
  <c r="P95" i="1" s="1"/>
  <c r="K95" i="1"/>
  <c r="Q95" i="1" s="1"/>
  <c r="J95" i="1"/>
  <c r="H95" i="1"/>
  <c r="P93" i="1"/>
  <c r="O93" i="1"/>
  <c r="M93" i="1"/>
  <c r="J93" i="1"/>
  <c r="H93" i="1"/>
  <c r="N93" i="1" s="1"/>
  <c r="O92" i="1"/>
  <c r="N92" i="1"/>
  <c r="M92" i="1"/>
  <c r="P92" i="1" s="1"/>
  <c r="K92" i="1"/>
  <c r="J92" i="1"/>
  <c r="H92" i="1"/>
  <c r="P91" i="1"/>
  <c r="O91" i="1"/>
  <c r="M91" i="1"/>
  <c r="J91" i="1"/>
  <c r="H91" i="1"/>
  <c r="K91" i="1" s="1"/>
  <c r="P90" i="1"/>
  <c r="O90" i="1"/>
  <c r="M90" i="1"/>
  <c r="J90" i="1"/>
  <c r="H90" i="1"/>
  <c r="N90" i="1" s="1"/>
  <c r="O89" i="1"/>
  <c r="N89" i="1"/>
  <c r="M89" i="1"/>
  <c r="P89" i="1" s="1"/>
  <c r="K89" i="1"/>
  <c r="Q89" i="1" s="1"/>
  <c r="J89" i="1"/>
  <c r="H89" i="1"/>
  <c r="P88" i="1"/>
  <c r="O88" i="1"/>
  <c r="M88" i="1"/>
  <c r="J88" i="1"/>
  <c r="H88" i="1"/>
  <c r="K88" i="1" s="1"/>
  <c r="O87" i="1"/>
  <c r="M87" i="1"/>
  <c r="J87" i="1"/>
  <c r="P87" i="1" s="1"/>
  <c r="H87" i="1"/>
  <c r="N87" i="1" s="1"/>
  <c r="O86" i="1"/>
  <c r="N86" i="1"/>
  <c r="M86" i="1"/>
  <c r="K86" i="1"/>
  <c r="Q86" i="1" s="1"/>
  <c r="J86" i="1"/>
  <c r="P86" i="1" s="1"/>
  <c r="H86" i="1"/>
  <c r="P85" i="1"/>
  <c r="O85" i="1"/>
  <c r="M85" i="1"/>
  <c r="J85" i="1"/>
  <c r="H85" i="1"/>
  <c r="K85" i="1" s="1"/>
  <c r="O84" i="1"/>
  <c r="M84" i="1"/>
  <c r="K84" i="1"/>
  <c r="Q84" i="1" s="1"/>
  <c r="J84" i="1"/>
  <c r="P84" i="1" s="1"/>
  <c r="H84" i="1"/>
  <c r="N84" i="1" s="1"/>
  <c r="O83" i="1"/>
  <c r="N83" i="1"/>
  <c r="M83" i="1"/>
  <c r="K83" i="1"/>
  <c r="Q83" i="1" s="1"/>
  <c r="J83" i="1"/>
  <c r="P83" i="1" s="1"/>
  <c r="H83" i="1"/>
  <c r="P82" i="1"/>
  <c r="O82" i="1"/>
  <c r="N82" i="1"/>
  <c r="M82" i="1"/>
  <c r="J82" i="1"/>
  <c r="H82" i="1"/>
  <c r="K82" i="1" s="1"/>
  <c r="P81" i="1"/>
  <c r="O81" i="1"/>
  <c r="M81" i="1"/>
  <c r="K81" i="1"/>
  <c r="Q81" i="1" s="1"/>
  <c r="J81" i="1"/>
  <c r="H81" i="1"/>
  <c r="N81" i="1" s="1"/>
  <c r="O80" i="1"/>
  <c r="N80" i="1"/>
  <c r="M80" i="1"/>
  <c r="K80" i="1"/>
  <c r="Q80" i="1" s="1"/>
  <c r="J80" i="1"/>
  <c r="H80" i="1"/>
  <c r="P79" i="1"/>
  <c r="O79" i="1"/>
  <c r="N79" i="1"/>
  <c r="M79" i="1"/>
  <c r="J79" i="1"/>
  <c r="H79" i="1"/>
  <c r="K79" i="1" s="1"/>
  <c r="P78" i="1"/>
  <c r="O78" i="1"/>
  <c r="M78" i="1"/>
  <c r="M77" i="1" s="1"/>
  <c r="J78" i="1"/>
  <c r="H78" i="1"/>
  <c r="N78" i="1" s="1"/>
  <c r="P76" i="1"/>
  <c r="O76" i="1"/>
  <c r="N76" i="1"/>
  <c r="M76" i="1"/>
  <c r="J76" i="1"/>
  <c r="H76" i="1"/>
  <c r="K76" i="1" s="1"/>
  <c r="P75" i="1"/>
  <c r="O75" i="1"/>
  <c r="M75" i="1"/>
  <c r="J75" i="1"/>
  <c r="H75" i="1"/>
  <c r="N75" i="1" s="1"/>
  <c r="O74" i="1"/>
  <c r="N74" i="1"/>
  <c r="M74" i="1"/>
  <c r="K74" i="1"/>
  <c r="J74" i="1"/>
  <c r="P74" i="1" s="1"/>
  <c r="H74" i="1"/>
  <c r="P73" i="1"/>
  <c r="O73" i="1"/>
  <c r="M73" i="1"/>
  <c r="J73" i="1"/>
  <c r="H73" i="1"/>
  <c r="K73" i="1" s="1"/>
  <c r="P72" i="1"/>
  <c r="O72" i="1"/>
  <c r="M72" i="1"/>
  <c r="J72" i="1"/>
  <c r="H72" i="1"/>
  <c r="N72" i="1" s="1"/>
  <c r="O71" i="1"/>
  <c r="N71" i="1"/>
  <c r="M71" i="1"/>
  <c r="K71" i="1"/>
  <c r="Q71" i="1" s="1"/>
  <c r="J71" i="1"/>
  <c r="P71" i="1" s="1"/>
  <c r="H71" i="1"/>
  <c r="P70" i="1"/>
  <c r="O70" i="1"/>
  <c r="M70" i="1"/>
  <c r="J70" i="1"/>
  <c r="H70" i="1"/>
  <c r="K70" i="1" s="1"/>
  <c r="O69" i="1"/>
  <c r="M69" i="1"/>
  <c r="J69" i="1"/>
  <c r="P69" i="1" s="1"/>
  <c r="H69" i="1"/>
  <c r="N69" i="1" s="1"/>
  <c r="O68" i="1"/>
  <c r="N68" i="1"/>
  <c r="M68" i="1"/>
  <c r="K68" i="1"/>
  <c r="Q68" i="1" s="1"/>
  <c r="J68" i="1"/>
  <c r="P68" i="1" s="1"/>
  <c r="H68" i="1"/>
  <c r="P67" i="1"/>
  <c r="O67" i="1"/>
  <c r="M67" i="1"/>
  <c r="J67" i="1"/>
  <c r="H67" i="1"/>
  <c r="K67" i="1" s="1"/>
  <c r="O66" i="1"/>
  <c r="M66" i="1"/>
  <c r="K66" i="1"/>
  <c r="Q66" i="1" s="1"/>
  <c r="J66" i="1"/>
  <c r="P66" i="1" s="1"/>
  <c r="H66" i="1"/>
  <c r="N66" i="1" s="1"/>
  <c r="O65" i="1"/>
  <c r="N65" i="1"/>
  <c r="M65" i="1"/>
  <c r="K65" i="1"/>
  <c r="Q65" i="1" s="1"/>
  <c r="J65" i="1"/>
  <c r="P65" i="1" s="1"/>
  <c r="H65" i="1"/>
  <c r="P64" i="1"/>
  <c r="O64" i="1"/>
  <c r="N64" i="1"/>
  <c r="M64" i="1"/>
  <c r="J64" i="1"/>
  <c r="H64" i="1"/>
  <c r="K64" i="1" s="1"/>
  <c r="P62" i="1"/>
  <c r="O62" i="1"/>
  <c r="M62" i="1"/>
  <c r="K62" i="1"/>
  <c r="Q62" i="1" s="1"/>
  <c r="J62" i="1"/>
  <c r="H62" i="1"/>
  <c r="N62" i="1" s="1"/>
  <c r="O61" i="1"/>
  <c r="N61" i="1"/>
  <c r="M61" i="1"/>
  <c r="K61" i="1"/>
  <c r="Q61" i="1" s="1"/>
  <c r="J61" i="1"/>
  <c r="H61" i="1"/>
  <c r="P60" i="1"/>
  <c r="O60" i="1"/>
  <c r="N60" i="1"/>
  <c r="M60" i="1"/>
  <c r="J60" i="1"/>
  <c r="H60" i="1"/>
  <c r="K60" i="1" s="1"/>
  <c r="P59" i="1"/>
  <c r="O59" i="1"/>
  <c r="M59" i="1"/>
  <c r="J59" i="1"/>
  <c r="H59" i="1"/>
  <c r="N59" i="1" s="1"/>
  <c r="O58" i="1"/>
  <c r="N58" i="1"/>
  <c r="M58" i="1"/>
  <c r="K58" i="1"/>
  <c r="J58" i="1"/>
  <c r="H58" i="1"/>
  <c r="P57" i="1"/>
  <c r="O57" i="1"/>
  <c r="N57" i="1"/>
  <c r="M57" i="1"/>
  <c r="J57" i="1"/>
  <c r="H57" i="1"/>
  <c r="K57" i="1" s="1"/>
  <c r="P56" i="1"/>
  <c r="O56" i="1"/>
  <c r="M56" i="1"/>
  <c r="J56" i="1"/>
  <c r="H56" i="1"/>
  <c r="N56" i="1" s="1"/>
  <c r="O55" i="1"/>
  <c r="N55" i="1"/>
  <c r="M55" i="1"/>
  <c r="K55" i="1"/>
  <c r="J55" i="1"/>
  <c r="P55" i="1" s="1"/>
  <c r="H55" i="1"/>
  <c r="P53" i="1"/>
  <c r="O53" i="1"/>
  <c r="M53" i="1"/>
  <c r="J53" i="1"/>
  <c r="H53" i="1"/>
  <c r="K53" i="1" s="1"/>
  <c r="P52" i="1"/>
  <c r="O52" i="1"/>
  <c r="M52" i="1"/>
  <c r="J52" i="1"/>
  <c r="H52" i="1"/>
  <c r="N52" i="1" s="1"/>
  <c r="O51" i="1"/>
  <c r="N51" i="1"/>
  <c r="M51" i="1"/>
  <c r="K51" i="1"/>
  <c r="Q51" i="1" s="1"/>
  <c r="J51" i="1"/>
  <c r="P51" i="1" s="1"/>
  <c r="H51" i="1"/>
  <c r="P50" i="1"/>
  <c r="O50" i="1"/>
  <c r="M50" i="1"/>
  <c r="J50" i="1"/>
  <c r="H50" i="1"/>
  <c r="K50" i="1" s="1"/>
  <c r="O49" i="1"/>
  <c r="M49" i="1"/>
  <c r="J49" i="1"/>
  <c r="P49" i="1" s="1"/>
  <c r="H49" i="1"/>
  <c r="N49" i="1" s="1"/>
  <c r="O48" i="1"/>
  <c r="N48" i="1"/>
  <c r="M48" i="1"/>
  <c r="K48" i="1"/>
  <c r="Q48" i="1" s="1"/>
  <c r="J48" i="1"/>
  <c r="P48" i="1" s="1"/>
  <c r="H48" i="1"/>
  <c r="P47" i="1"/>
  <c r="O47" i="1"/>
  <c r="M47" i="1"/>
  <c r="J47" i="1"/>
  <c r="H47" i="1"/>
  <c r="K47" i="1" s="1"/>
  <c r="O46" i="1"/>
  <c r="M46" i="1"/>
  <c r="K46" i="1"/>
  <c r="Q46" i="1" s="1"/>
  <c r="J46" i="1"/>
  <c r="P46" i="1" s="1"/>
  <c r="H46" i="1"/>
  <c r="N46" i="1" s="1"/>
  <c r="P43" i="1"/>
  <c r="O43" i="1"/>
  <c r="N43" i="1"/>
  <c r="M43" i="1"/>
  <c r="J43" i="1"/>
  <c r="H43" i="1"/>
  <c r="K43" i="1" s="1"/>
  <c r="P42" i="1"/>
  <c r="O42" i="1"/>
  <c r="M42" i="1"/>
  <c r="K42" i="1"/>
  <c r="Q42" i="1" s="1"/>
  <c r="J42" i="1"/>
  <c r="H42" i="1"/>
  <c r="N42" i="1" s="1"/>
  <c r="O41" i="1"/>
  <c r="N41" i="1"/>
  <c r="M41" i="1"/>
  <c r="P41" i="1" s="1"/>
  <c r="K41" i="1"/>
  <c r="Q41" i="1" s="1"/>
  <c r="J41" i="1"/>
  <c r="H41" i="1"/>
  <c r="P40" i="1"/>
  <c r="O40" i="1"/>
  <c r="N40" i="1"/>
  <c r="M40" i="1"/>
  <c r="J40" i="1"/>
  <c r="H40" i="1"/>
  <c r="K40" i="1" s="1"/>
  <c r="P39" i="1"/>
  <c r="O39" i="1"/>
  <c r="N39" i="1"/>
  <c r="M39" i="1"/>
  <c r="J39" i="1"/>
  <c r="H39" i="1"/>
  <c r="K39" i="1" s="1"/>
  <c r="Q39" i="1" s="1"/>
  <c r="P38" i="1"/>
  <c r="O38" i="1"/>
  <c r="M38" i="1"/>
  <c r="J38" i="1"/>
  <c r="H38" i="1"/>
  <c r="K38" i="1" s="1"/>
  <c r="P37" i="1"/>
  <c r="O37" i="1"/>
  <c r="M37" i="1"/>
  <c r="J37" i="1"/>
  <c r="H37" i="1"/>
  <c r="K37" i="1" s="1"/>
  <c r="O36" i="1"/>
  <c r="N36" i="1"/>
  <c r="M36" i="1"/>
  <c r="K36" i="1"/>
  <c r="Q36" i="1" s="1"/>
  <c r="J36" i="1"/>
  <c r="P36" i="1" s="1"/>
  <c r="H36" i="1"/>
  <c r="P35" i="1"/>
  <c r="O35" i="1"/>
  <c r="N35" i="1"/>
  <c r="M35" i="1"/>
  <c r="J35" i="1"/>
  <c r="H35" i="1"/>
  <c r="K35" i="1" s="1"/>
  <c r="Q35" i="1" s="1"/>
  <c r="P34" i="1"/>
  <c r="O34" i="1"/>
  <c r="M34" i="1"/>
  <c r="J34" i="1"/>
  <c r="H34" i="1"/>
  <c r="N34" i="1" s="1"/>
  <c r="O33" i="1"/>
  <c r="N33" i="1"/>
  <c r="M33" i="1"/>
  <c r="K33" i="1"/>
  <c r="Q33" i="1" s="1"/>
  <c r="J33" i="1"/>
  <c r="P33" i="1" s="1"/>
  <c r="H33" i="1"/>
  <c r="P32" i="1"/>
  <c r="O32" i="1"/>
  <c r="N32" i="1"/>
  <c r="M32" i="1"/>
  <c r="J32" i="1"/>
  <c r="H32" i="1"/>
  <c r="K32" i="1" s="1"/>
  <c r="Q32" i="1" s="1"/>
  <c r="P31" i="1"/>
  <c r="O31" i="1"/>
  <c r="M31" i="1"/>
  <c r="J31" i="1"/>
  <c r="H31" i="1"/>
  <c r="K31" i="1" s="1"/>
  <c r="O30" i="1"/>
  <c r="N30" i="1"/>
  <c r="M30" i="1"/>
  <c r="K30" i="1"/>
  <c r="Q30" i="1" s="1"/>
  <c r="J30" i="1"/>
  <c r="P30" i="1" s="1"/>
  <c r="H30" i="1"/>
  <c r="P29" i="1"/>
  <c r="O29" i="1"/>
  <c r="N29" i="1"/>
  <c r="M29" i="1"/>
  <c r="J29" i="1"/>
  <c r="H29" i="1"/>
  <c r="K29" i="1" s="1"/>
  <c r="Q29" i="1" s="1"/>
  <c r="P28" i="1"/>
  <c r="O28" i="1"/>
  <c r="M28" i="1"/>
  <c r="J28" i="1"/>
  <c r="H28" i="1"/>
  <c r="K28" i="1" s="1"/>
  <c r="O27" i="1"/>
  <c r="N27" i="1"/>
  <c r="M27" i="1"/>
  <c r="M23" i="1" s="1"/>
  <c r="K27" i="1"/>
  <c r="Q27" i="1" s="1"/>
  <c r="J27" i="1"/>
  <c r="P27" i="1" s="1"/>
  <c r="H27" i="1"/>
  <c r="P26" i="1"/>
  <c r="O26" i="1"/>
  <c r="N26" i="1"/>
  <c r="M26" i="1"/>
  <c r="J26" i="1"/>
  <c r="H26" i="1"/>
  <c r="K26" i="1" s="1"/>
  <c r="Q26" i="1" s="1"/>
  <c r="P25" i="1"/>
  <c r="O25" i="1"/>
  <c r="M25" i="1"/>
  <c r="J25" i="1"/>
  <c r="H25" i="1"/>
  <c r="N25" i="1" s="1"/>
  <c r="P24" i="1"/>
  <c r="O24" i="1"/>
  <c r="M24" i="1"/>
  <c r="J24" i="1"/>
  <c r="H24" i="1"/>
  <c r="K24" i="1" s="1"/>
  <c r="AC23" i="1"/>
  <c r="AB23" i="1"/>
  <c r="AA23" i="1"/>
  <c r="AB22" i="1"/>
  <c r="AC22" i="1" s="1"/>
  <c r="AA22" i="1"/>
  <c r="O22" i="1"/>
  <c r="N22" i="1"/>
  <c r="M22" i="1"/>
  <c r="P22" i="1" s="1"/>
  <c r="J22" i="1"/>
  <c r="H22" i="1"/>
  <c r="K22" i="1" s="1"/>
  <c r="Q22" i="1" s="1"/>
  <c r="AB21" i="1"/>
  <c r="AC21" i="1" s="1"/>
  <c r="AA21" i="1"/>
  <c r="O21" i="1"/>
  <c r="N21" i="1"/>
  <c r="M21" i="1"/>
  <c r="M20" i="1" s="1"/>
  <c r="K21" i="1"/>
  <c r="Q21" i="1" s="1"/>
  <c r="J21" i="1"/>
  <c r="P21" i="1" s="1"/>
  <c r="P20" i="1" s="1"/>
  <c r="H21" i="1"/>
  <c r="AB20" i="1"/>
  <c r="AC20" i="1" s="1"/>
  <c r="AA20" i="1"/>
  <c r="AB19" i="1"/>
  <c r="AC19" i="1" s="1"/>
  <c r="AA19" i="1"/>
  <c r="AB18" i="1"/>
  <c r="AC18" i="1" s="1"/>
  <c r="AA18" i="1"/>
  <c r="AB17" i="1"/>
  <c r="AB24" i="1" s="1"/>
  <c r="AA17" i="1"/>
  <c r="AA24" i="1" s="1"/>
  <c r="I17" i="1"/>
  <c r="Q38" i="1" l="1"/>
  <c r="P23" i="1"/>
  <c r="AC24" i="1"/>
  <c r="Q70" i="1"/>
  <c r="K25" i="1"/>
  <c r="Q25" i="1" s="1"/>
  <c r="K34" i="1"/>
  <c r="Q34" i="1" s="1"/>
  <c r="K49" i="1"/>
  <c r="Q49" i="1" s="1"/>
  <c r="K69" i="1"/>
  <c r="Q69" i="1" s="1"/>
  <c r="K87" i="1"/>
  <c r="Q87" i="1" s="1"/>
  <c r="AC17" i="1"/>
  <c r="N28" i="1"/>
  <c r="Q28" i="1" s="1"/>
  <c r="N31" i="1"/>
  <c r="Q31" i="1" s="1"/>
  <c r="N37" i="1"/>
  <c r="Q37" i="1" s="1"/>
  <c r="Q40" i="1"/>
  <c r="N50" i="1"/>
  <c r="Q50" i="1" s="1"/>
  <c r="Q55" i="1"/>
  <c r="K56" i="1"/>
  <c r="Q56" i="1" s="1"/>
  <c r="P58" i="1"/>
  <c r="P44" i="1" s="1"/>
  <c r="Q60" i="1"/>
  <c r="N70" i="1"/>
  <c r="Q74" i="1"/>
  <c r="K75" i="1"/>
  <c r="Q75" i="1" s="1"/>
  <c r="Q79" i="1"/>
  <c r="N88" i="1"/>
  <c r="Q88" i="1" s="1"/>
  <c r="Q92" i="1"/>
  <c r="K93" i="1"/>
  <c r="Q93" i="1" s="1"/>
  <c r="N103" i="1"/>
  <c r="Q103" i="1" s="1"/>
  <c r="Q107" i="1"/>
  <c r="Q110" i="1"/>
  <c r="K122" i="1"/>
  <c r="Q122" i="1" s="1"/>
  <c r="Q67" i="1"/>
  <c r="Q100" i="1"/>
  <c r="K102" i="1"/>
  <c r="Q102" i="1" s="1"/>
  <c r="Q106" i="1"/>
  <c r="N24" i="1"/>
  <c r="Q24" i="1" s="1"/>
  <c r="N38" i="1"/>
  <c r="Q43" i="1"/>
  <c r="N53" i="1"/>
  <c r="Q53" i="1" s="1"/>
  <c r="Q58" i="1"/>
  <c r="K59" i="1"/>
  <c r="Q59" i="1" s="1"/>
  <c r="P61" i="1"/>
  <c r="Q64" i="1"/>
  <c r="N73" i="1"/>
  <c r="K78" i="1"/>
  <c r="Q78" i="1" s="1"/>
  <c r="P80" i="1"/>
  <c r="Q82" i="1"/>
  <c r="N91" i="1"/>
  <c r="Q91" i="1" s="1"/>
  <c r="Q97" i="1"/>
  <c r="N106" i="1"/>
  <c r="P111" i="1"/>
  <c r="P108" i="1" s="1"/>
  <c r="Q113" i="1"/>
  <c r="N120" i="1"/>
  <c r="Q120" i="1" s="1"/>
  <c r="M121" i="1"/>
  <c r="P123" i="1"/>
  <c r="P94" i="1"/>
  <c r="P77" i="1"/>
  <c r="P121" i="1"/>
  <c r="Q73" i="1"/>
  <c r="N47" i="1"/>
  <c r="Q47" i="1" s="1"/>
  <c r="M44" i="1"/>
  <c r="K52" i="1"/>
  <c r="Q52" i="1" s="1"/>
  <c r="Q57" i="1"/>
  <c r="N67" i="1"/>
  <c r="K72" i="1"/>
  <c r="Q72" i="1" s="1"/>
  <c r="Q76" i="1"/>
  <c r="N85" i="1"/>
  <c r="Q85" i="1" s="1"/>
  <c r="K90" i="1"/>
  <c r="Q90" i="1" s="1"/>
  <c r="M94" i="1"/>
  <c r="N100" i="1"/>
  <c r="K105" i="1"/>
  <c r="Q105" i="1" s="1"/>
  <c r="N117" i="1"/>
  <c r="Q117" i="1" s="1"/>
  <c r="P125" i="1" l="1"/>
  <c r="O129" i="1" s="1"/>
  <c r="M125" i="1"/>
  <c r="O128" i="1" l="1"/>
  <c r="L17" i="1" s="1"/>
  <c r="L128" i="1"/>
  <c r="O17" i="1" s="1"/>
  <c r="L129" i="1"/>
  <c r="O130" i="1"/>
  <c r="Q17" i="1" l="1"/>
  <c r="L130" i="1"/>
</calcChain>
</file>

<file path=xl/sharedStrings.xml><?xml version="1.0" encoding="utf-8"?>
<sst xmlns="http://schemas.openxmlformats.org/spreadsheetml/2006/main" count="356" uniqueCount="258">
  <si>
    <r>
      <rPr>
        <b/>
        <sz val="15"/>
        <rFont val="Calibri"/>
        <family val="2"/>
        <charset val="1"/>
      </rPr>
      <t xml:space="preserve">PREFEITURA MUNICIPAL DE SO ROQUE DO CANA
</t>
    </r>
    <r>
      <rPr>
        <b/>
        <sz val="13"/>
        <rFont val="Calibri"/>
        <family val="2"/>
        <charset val="1"/>
      </rPr>
      <t xml:space="preserve">Estado do Esprito Santo
</t>
    </r>
    <r>
      <rPr>
        <b/>
        <sz val="3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>SECRETARIA MUNICIPAL DE OBRAS E SERVIÇOS URBANOS – SETOR DE ENGENHARIA</t>
    </r>
  </si>
  <si>
    <t>BOLETIM DE</t>
  </si>
  <si>
    <t>MEDIÇÃO 11</t>
  </si>
  <si>
    <t>DATA: 06/11/2025</t>
  </si>
  <si>
    <r>
      <rPr>
        <b/>
        <sz val="10"/>
        <rFont val="Arial"/>
        <family val="2"/>
        <charset val="1"/>
      </rPr>
      <t>OBRA:</t>
    </r>
    <r>
      <rPr>
        <sz val="10"/>
        <rFont val="Arial"/>
        <family val="2"/>
        <charset val="1"/>
      </rPr>
      <t xml:space="preserve"> 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</si>
  <si>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t>CONTRATO Nº:</t>
  </si>
  <si>
    <t>136/2024</t>
  </si>
  <si>
    <t>Assinatura: 05/11/2024</t>
  </si>
  <si>
    <t>INÍCIO:</t>
  </si>
  <si>
    <t>TÉRMINO:</t>
  </si>
  <si>
    <r>
      <rPr>
        <b/>
        <sz val="10"/>
        <rFont val="Arial"/>
        <family val="2"/>
        <charset val="1"/>
      </rPr>
      <t>LOCAL:</t>
    </r>
    <r>
      <rPr>
        <sz val="10"/>
        <rFont val="Arial"/>
        <family val="2"/>
        <charset val="1"/>
      </rPr>
      <t xml:space="preserve"> DISTRITO SEDE - SÃO ROQUE DO CANAÃ</t>
    </r>
  </si>
  <si>
    <t>PERÍODO:</t>
  </si>
  <si>
    <t xml:space="preserve">a </t>
  </si>
  <si>
    <t>PRAZO:</t>
  </si>
  <si>
    <t>480 DIAS</t>
  </si>
  <si>
    <t>item</t>
  </si>
  <si>
    <t>sem reajuste</t>
  </si>
  <si>
    <t>com reajuste</t>
  </si>
  <si>
    <t>reajustado</t>
  </si>
  <si>
    <r>
      <rPr>
        <b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AMF ENGENHARIA E SERVIÇOS LTDA </t>
    </r>
  </si>
  <si>
    <t>% MÊS:</t>
  </si>
  <si>
    <t>% ACUM:</t>
  </si>
  <si>
    <t>ITEM</t>
  </si>
  <si>
    <t>ESPECIFICAÇÃO</t>
  </si>
  <si>
    <t>UNID.</t>
  </si>
  <si>
    <t>QUANT.</t>
  </si>
  <si>
    <t>PREÇO UNIT R$</t>
  </si>
  <si>
    <t xml:space="preserve"> 1º REPLANILHAMENTO </t>
  </si>
  <si>
    <t>ACUMULADO ANTERIOR</t>
  </si>
  <si>
    <t>TOTAL MEDIDO</t>
  </si>
  <si>
    <t xml:space="preserve"> ACRÉSC. </t>
  </si>
  <si>
    <t xml:space="preserve"> DECRÉSC. </t>
  </si>
  <si>
    <t xml:space="preserve"> QUANT. ATUALIZADA </t>
  </si>
  <si>
    <t>TOTAL</t>
  </si>
  <si>
    <t>%</t>
  </si>
  <si>
    <t>SERVIÇOS PRELIMINARES</t>
  </si>
  <si>
    <t>1.1</t>
  </si>
  <si>
    <t>PROJETO ESTRUTURAL FINAL DE ENGENHARIA DE OBRAS-DE-ARTE ESPECIAIS (PONTES,VIADUTOS E PASSARELAS) EM CONCRETO ARMADO E/OU PROTENDIDO OU ESTRUTURA DE ACO,COM AREA DE PROJECAO HORIZONTAL DE 501 ATE 5.000M2,APRESENTADO NOS PADROES DA CONTRATANTEObservacao: 9% - DESPESAS ADMINISTRATIVAS E DE MATERIAIS</t>
  </si>
  <si>
    <t>M2</t>
  </si>
  <si>
    <t>1.2</t>
  </si>
  <si>
    <t>Inspeção das fundações da ponte</t>
  </si>
  <si>
    <t>Und</t>
  </si>
  <si>
    <t>CANTEIRO DE OBRA</t>
  </si>
  <si>
    <t>2.1</t>
  </si>
  <si>
    <t>Limpeza, desmatamento e destocamento de árvores com diâmetro até 15 cm, com trator de esteira</t>
  </si>
  <si>
    <t>m²</t>
  </si>
  <si>
    <t>2.2</t>
  </si>
  <si>
    <t>Hidrossemeadura simples em terrenos planos</t>
  </si>
  <si>
    <t>2.3</t>
  </si>
  <si>
    <t>Aluguel de container p/ escritório c/ ar condicionado e banheiro, isolam.térmico e acústico, 2
luminárias, janela de vidro, tomada p/ comput. e telef.</t>
  </si>
  <si>
    <t>Mes</t>
  </si>
  <si>
    <t>2.4</t>
  </si>
  <si>
    <t>Aluguel de container para almoxarifado</t>
  </si>
  <si>
    <t>2.5</t>
  </si>
  <si>
    <t>Aluguel de container tipo refeitório (2 unidades acopladas), c/ 2 aparelhos de ar condicionado,
4 lumináriase 4 janelas de vidro</t>
  </si>
  <si>
    <t>2.6</t>
  </si>
  <si>
    <t>Aluguel de container tipo vestiário, 2 luminárias, piso especial e janela</t>
  </si>
  <si>
    <t>2.7</t>
  </si>
  <si>
    <t>Aluguel de container tipo sanitário com 3 vasos sanitários, lavatório, mictório, 5 chuveiros, 2
venezianas e piso especial</t>
  </si>
  <si>
    <t>2.8</t>
  </si>
  <si>
    <t>Barracão em chapa compensada 12mm e pont. 8x8cm, piso cimentado e cobertura de telhas
fibrocimento 6mm, incl. ponto de luz</t>
  </si>
  <si>
    <t>2.9</t>
  </si>
  <si>
    <t>Galpão em peças de madeira 8x8cm e contravent. de 5x7cm, cobertura de telhas de fibroc. de
6mm, incl. ponto e cabo de alimentação da máquina</t>
  </si>
  <si>
    <t>2.10</t>
  </si>
  <si>
    <t>Galpão para corte e armação com área de 6.00m2, em peças de madeira 8x8cm e contraventamento de 5x7cm, cobertura de telhas de fibroc. de 6mm, inclusive ponto e cabo de alimentação da máquina, conf. projeto (1 utilização)</t>
  </si>
  <si>
    <t>2.11</t>
  </si>
  <si>
    <t>Rede de água c/ padrão de entrada d'água diâm. 3/4" conf. CESAN, incl. tubos e conexões p/ aliment., distrib., extravas. e limp., cons. o padrão a 25m</t>
  </si>
  <si>
    <t>m</t>
  </si>
  <si>
    <t>2.12</t>
  </si>
  <si>
    <t>Rede de esgoto, contendo fossa e filtro, incl. tubos e conexões de ligação entre caixas, considerando distância de 25m</t>
  </si>
  <si>
    <t>2.13</t>
  </si>
  <si>
    <t>Rede de luz, incl. padrão entr. energia trifás. cabo ligação até barracões, quadro distrib., disj. e
chave de força, cons. 20m entre padrão entr.e QDG</t>
  </si>
  <si>
    <t>2.14</t>
  </si>
  <si>
    <t>Reservatório de fibra de vidro de 1000 L, incl. suporte em madeira de 7x12cm, elevado de 4m</t>
  </si>
  <si>
    <t>UND</t>
  </si>
  <si>
    <t>2.15</t>
  </si>
  <si>
    <t>Sistema separador de água e óleo</t>
  </si>
  <si>
    <t>2.16</t>
  </si>
  <si>
    <t>Canaleta de concreto retangular com grelha em barra de aço</t>
  </si>
  <si>
    <t>2.17</t>
  </si>
  <si>
    <t>Cerca de arame farpado 4 fios com mourões a cada 2,0 m, esticadores de madeira, a cada 20,0 m, inclusive transporte de mourão e arame farpado)</t>
  </si>
  <si>
    <t>2.18</t>
  </si>
  <si>
    <t>Placa de obra nas dimensões de 3,0 x 6,0 m, padrão DER-ES</t>
  </si>
  <si>
    <t>2.19</t>
  </si>
  <si>
    <t>Pó de pedra inclusive fornecimento, espalhamento e transporte</t>
  </si>
  <si>
    <t>m³</t>
  </si>
  <si>
    <t>2.20</t>
  </si>
  <si>
    <t>Mobilização e desmobilização de container de 51 km até 150 km</t>
  </si>
  <si>
    <t>Ud</t>
  </si>
  <si>
    <t>SUPERESTRUTURA PONTE OAE</t>
  </si>
  <si>
    <t>3.1</t>
  </si>
  <si>
    <t>DEMOLIÇÃO DA PASSARELA/RECUPERAÇÃO DAS ARMADURAS REMANESCENTES</t>
  </si>
  <si>
    <t>3.1.1</t>
  </si>
  <si>
    <t>DEMOLICAO E REMOCAO DE ESTRUTURAS METALICAS TRELICADAS DE VERGALHOES E/OU PERFIS LEVES DE ACO,MEDIDAS PELO PESO REMOVIDO Observacao: 3%-DESGASTE DE FERRAMENTAS E EPI</t>
  </si>
  <si>
    <t>kg</t>
  </si>
  <si>
    <t>3.1.2</t>
  </si>
  <si>
    <t>Demolição de concreto armado</t>
  </si>
  <si>
    <t>3.1.3</t>
  </si>
  <si>
    <t>CORTE COM MACARICO MANUAL DE OXIACETILENO,EM CHAPA DE ACO NA ESPESSURA DE 1/2" Observacao: 3%-DESGASTE DE FERRAMENTAS E EPI</t>
  </si>
  <si>
    <t>3.1.4</t>
  </si>
  <si>
    <t>Corte em concreto com discos diamantados para pisos e lajes profundidade de corte 5 cm</t>
  </si>
  <si>
    <t>3.1.5</t>
  </si>
  <si>
    <t>Limpeza de aço com lixamento e escovação com escova de aço, até a completa remoção de partículas soltas, materiais indesejáveis e corrosão</t>
  </si>
  <si>
    <t>3.1.6</t>
  </si>
  <si>
    <t>Recuperação estrutural com uso de argamassa polimérica (espessura média=3,5 cm)</t>
  </si>
  <si>
    <t>3.1.7</t>
  </si>
  <si>
    <t>Caixa coletora concreto armado H= 2,00 m, inclusive escavação</t>
  </si>
  <si>
    <t>und</t>
  </si>
  <si>
    <t>3.1.8</t>
  </si>
  <si>
    <t>Mobilização e desmobilização de caminhão basculante (máximo)</t>
  </si>
  <si>
    <t>h</t>
  </si>
  <si>
    <t>3.2</t>
  </si>
  <si>
    <t>RETIRADA DO ASFALTO E SOLO/INSERÇÃO DOS PERFIS E TAMPONAMENTO COM PÓ DE BRITA</t>
  </si>
  <si>
    <t>3.2.1</t>
  </si>
  <si>
    <t>Remoção manual de revestimento asfáltico</t>
  </si>
  <si>
    <t>3.2.2</t>
  </si>
  <si>
    <t>Escavação, carga e transporte de material de 1º categoria</t>
  </si>
  <si>
    <t>3.2.3</t>
  </si>
  <si>
    <t>Viga metálica em perfil laminado ou soldado em aço estrutural, com conexões parafusadas, inclusos mão de obra, transporte e içamento utilizando guindaste - fornecimento e instalação</t>
  </si>
  <si>
    <t>3.2.4</t>
  </si>
  <si>
    <t>Solda com maçarico oxiacetileno de chapas de aço de 12,5 mm</t>
  </si>
  <si>
    <t>3.2.5</t>
  </si>
  <si>
    <t>Chumbador de expansão controlada por torque para concreto D = 20 mm - fornecimento e instalação</t>
  </si>
  <si>
    <t>3.2.6</t>
  </si>
  <si>
    <t xml:space="preserve"> Fornecimento e aplicação de adesivo estrutural à base de resina epóxi</t>
  </si>
  <si>
    <t>3.2.7</t>
  </si>
  <si>
    <t>3.2.8</t>
  </si>
  <si>
    <t>3.3</t>
  </si>
  <si>
    <t>EXECUÇÃO DA NOVA SUPERESTRUTURA</t>
  </si>
  <si>
    <t>3.3.1</t>
  </si>
  <si>
    <t>Placas pré-moldadas para forma de tabuleiro de ponte</t>
  </si>
  <si>
    <t>3.3.2</t>
  </si>
  <si>
    <t>Formas planas de madeirit meso e superestrutura com 1 reaproveitamento esp. = 17 mm,
inclusive fornecimento e transporte das madeiras</t>
  </si>
  <si>
    <t>3.3.3</t>
  </si>
  <si>
    <t>Aço CA-50, fornecimento, dobragem e colocação nas formas (preço médio das bitolas)</t>
  </si>
  <si>
    <t>3.3.4</t>
  </si>
  <si>
    <t xml:space="preserve"> Concreto estrutural usinado Fck=40 MPa, tudo incluído, inclusive bombeamento.</t>
  </si>
  <si>
    <t>3.3.5</t>
  </si>
  <si>
    <t>Concreto para bombeamento fck = 40 MPa com adição de critalizante (tabuleiros)</t>
  </si>
  <si>
    <t>3.3.6</t>
  </si>
  <si>
    <t>Acabamento em concreto fresco (15,0 MPa), para pavimento, inclusive endurecedor químico
de superfície</t>
  </si>
  <si>
    <t>3.3.7</t>
  </si>
  <si>
    <t>Aço CA-25, fornecimento, dobragem e colocação nas formas</t>
  </si>
  <si>
    <t>3.3.8</t>
  </si>
  <si>
    <t>Aplicação de graxa para as barras de transferência</t>
  </si>
  <si>
    <t>3.3.9</t>
  </si>
  <si>
    <t>Junta de dilatação em elastômero e perfil VV - L = 35 mm e H = 60 mm - fornecimento e instalação</t>
  </si>
  <si>
    <t>3.3.10</t>
  </si>
  <si>
    <t>Lábios poliméricos em junta de pavimento de concreto - L = 20 mm e H = 30 mm - confecção e assentamento</t>
  </si>
  <si>
    <t>3.3.11</t>
  </si>
  <si>
    <t>Dreno de PVC D = 100 mm</t>
  </si>
  <si>
    <t>3.3.12</t>
  </si>
  <si>
    <t>Guarda-corpo com vidro laminado</t>
  </si>
  <si>
    <t>3.3.13</t>
  </si>
  <si>
    <t>Execução do arcos centrais da ponte</t>
  </si>
  <si>
    <t>MESOESTRUTURA PONTE OAE</t>
  </si>
  <si>
    <t>4.1</t>
  </si>
  <si>
    <t>Andaime de madeira para altura até 7 m, compreendendo montagem e desmontagem</t>
  </si>
  <si>
    <t>4.2</t>
  </si>
  <si>
    <t>Plataforma ou passarela de pinho de 1ª ou similar, 1" x 12"</t>
  </si>
  <si>
    <t>4.3</t>
  </si>
  <si>
    <t>4.4</t>
  </si>
  <si>
    <t>Manta Geotêxtil não tecida com resistência longitudinal a tração 10 kN/m, fornecimento e aplicação</t>
  </si>
  <si>
    <t>4.5</t>
  </si>
  <si>
    <t>Colchão drenante de brita 2 inclusive fornecimento, espalhamento, compactação e transporte da brita</t>
  </si>
  <si>
    <t>4.6</t>
  </si>
  <si>
    <t>Remoção cuidadosa do concreto afetado, através de escarificação (considerando esp. Escarificada de 5 cm)</t>
  </si>
  <si>
    <t>4.7</t>
  </si>
  <si>
    <t xml:space="preserve">PERCUSSAO COM BATIDAS LEVES,SEM RETIRADA DO MATERIAL SOLTO Observacao: 3%-DESGASTE DE FERRAMENTAS E EPI 	</t>
  </si>
  <si>
    <t>m2</t>
  </si>
  <si>
    <t>4.8</t>
  </si>
  <si>
    <t>Limpeza em superfície de concreto com jateamento d'água sob pressão</t>
  </si>
  <si>
    <t>4.9</t>
  </si>
  <si>
    <t>Jateamento de chapa de aço com uso de granalhas de aço grau sa 2 1/2</t>
  </si>
  <si>
    <t>4.10</t>
  </si>
  <si>
    <t>Retirada de ferragem corroída</t>
  </si>
  <si>
    <t>4.11</t>
  </si>
  <si>
    <t>4.12</t>
  </si>
  <si>
    <t xml:space="preserve">Furação e fixação de barras de aço </t>
  </si>
  <si>
    <t>4.13</t>
  </si>
  <si>
    <t>4.14</t>
  </si>
  <si>
    <t>4.15</t>
  </si>
  <si>
    <t xml:space="preserve">Injeção de epóxi em fissuras, inclusive preparo e montagem de bicos de injeção </t>
  </si>
  <si>
    <t>4.16</t>
  </si>
  <si>
    <t>Pintura a cal em pontes (2 demãos)</t>
  </si>
  <si>
    <t>MURO DE CONTENÇÃO</t>
  </si>
  <si>
    <t>5.1</t>
  </si>
  <si>
    <t xml:space="preserve"> Tubo dreno, corrugado, espiralado, flexível, perfurado, em polietileno de alta densidade (pead), dn 160 mm </t>
  </si>
  <si>
    <t>5.2</t>
  </si>
  <si>
    <t>5.3</t>
  </si>
  <si>
    <t>Dreno de PVC D = 50 mm</t>
  </si>
  <si>
    <t>5.4</t>
  </si>
  <si>
    <t>5.5</t>
  </si>
  <si>
    <t>5.6</t>
  </si>
  <si>
    <t>Reaterro de valas, exclusive compactação</t>
  </si>
  <si>
    <t>5.7</t>
  </si>
  <si>
    <t>Compactação de aterros 100% PN</t>
  </si>
  <si>
    <t>5.8</t>
  </si>
  <si>
    <t>Fornecimento, preparo e aplicação de concreto magro com consumo mínimo de cimento de 250 kg/m3 (brita 1 e 2) - (5%de perdas já incluído no custo)</t>
  </si>
  <si>
    <t>5.9</t>
  </si>
  <si>
    <t>5.10</t>
  </si>
  <si>
    <t>5.11</t>
  </si>
  <si>
    <t xml:space="preserve">Fôrma de chapa compensada resinada 12mm, levando-se em conta a utilização 3 vezes (incluido o material, corte,montagem, escoramento e desfôrma) </t>
  </si>
  <si>
    <t>5.12</t>
  </si>
  <si>
    <t>Pintura impermeabilizante com igolflex ou equivalente a 3 demãos</t>
  </si>
  <si>
    <t>5.13</t>
  </si>
  <si>
    <t>Lona plástica preta para isolamento de concretagem sobre solo, fornecimento e colocação</t>
  </si>
  <si>
    <t xml:space="preserve">SINALIZAÇÃO </t>
  </si>
  <si>
    <t>6.1</t>
  </si>
  <si>
    <t>SINALIZAÇÃO PROVISÓRIA</t>
  </si>
  <si>
    <t>6.1.1</t>
  </si>
  <si>
    <t>Elementos de madeira para sinalização - cavaletes</t>
  </si>
  <si>
    <t>6.1.2</t>
  </si>
  <si>
    <t>Sinalização vertical com chapa em esmalte sintético</t>
  </si>
  <si>
    <t>6.1.3</t>
  </si>
  <si>
    <t>Tela de proteção de segurança de PVC cor laranja com suporte para sinalização de obras</t>
  </si>
  <si>
    <t>6.1.4</t>
  </si>
  <si>
    <t>Sinalização noturna ( fio com lâmpada e balde ), fornecimento e instalação</t>
  </si>
  <si>
    <t>6.2</t>
  </si>
  <si>
    <t>SINALIZAÇÃO DEFINITIVA</t>
  </si>
  <si>
    <t>6.2.1</t>
  </si>
  <si>
    <t>Sinalização horizontal TMD=600, vida útil 2 a 3 anos, taxa=0,80 L/m²</t>
  </si>
  <si>
    <t>6.2.2</t>
  </si>
  <si>
    <t>Pintura de setas e zebrados em material termoplástico - 5 anos ( por extrusão)</t>
  </si>
  <si>
    <t>6.2.3</t>
  </si>
  <si>
    <t>Sinalização vertical com chapa revestida em película, inclusive suporte em madeira</t>
  </si>
  <si>
    <t>6.2.4</t>
  </si>
  <si>
    <t>Tachão refletivo birrefletorizado, fornecimento e aplicação</t>
  </si>
  <si>
    <t xml:space="preserve">ADMINISTRAÇÃO LOCAL </t>
  </si>
  <si>
    <t>7.1</t>
  </si>
  <si>
    <t>Administração local, inclusive vigilância</t>
  </si>
  <si>
    <t>ITENS NOVOS</t>
  </si>
  <si>
    <t>8.1</t>
  </si>
  <si>
    <t>Grupo focal gradativo (semáforo com informação de tempo) com lâmpada LED, fornecimento e instalação</t>
  </si>
  <si>
    <t>8.2</t>
  </si>
  <si>
    <t xml:space="preserve">Poste galvanizado 114 mm - 1boca, fornecimento e instalação </t>
  </si>
  <si>
    <t>8.3</t>
  </si>
  <si>
    <t xml:space="preserve">Escoramento e cimbramento (pontes e pontilhões), inclusive fornecimento e transporte das madeiras) - </t>
  </si>
  <si>
    <t>M3</t>
  </si>
  <si>
    <t>TOTAIS</t>
  </si>
  <si>
    <t xml:space="preserve">Valor pactuado em contrato: </t>
  </si>
  <si>
    <t>POSIÇÃO FÍSICA DO CONTRATO</t>
  </si>
  <si>
    <t>POSIÇÃO FINANCEIRA DO CONTRATO</t>
  </si>
  <si>
    <t>Valor total de reajuste:</t>
  </si>
  <si>
    <t>Valor do contrato após 1º reajuste</t>
  </si>
  <si>
    <t>% ACUMULADO</t>
  </si>
  <si>
    <t xml:space="preserve">ACUMULADO           </t>
  </si>
  <si>
    <t>Total de Acréscimo 1º  Replanilhamento</t>
  </si>
  <si>
    <t>%SALDO</t>
  </si>
  <si>
    <t xml:space="preserve">SALDO                     </t>
  </si>
  <si>
    <t>Valor do reajuste:</t>
  </si>
  <si>
    <t>Valor do contrato após o 1º replanilhamento:</t>
  </si>
  <si>
    <t>____________________________________________________</t>
  </si>
  <si>
    <t>PEDRO JAYME LANI JUNIOR</t>
  </si>
  <si>
    <t>Assessor de Assuntos de Gestão</t>
  </si>
  <si>
    <t>Engenheiro Civil</t>
  </si>
  <si>
    <t>CREA ES 20109/D</t>
  </si>
  <si>
    <t>Fiscal da Obra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</si>
</sst>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&quot;R$ &quot;* #,##0.00_-;&quot;-R$ &quot;* #,##0.00_-;_-&quot;R$ &quot;* \-??_-;_-@_-"/>
    <numFmt numFmtId="165" formatCode="_(* #,##0.00_);_(* \(#,##0.00\);_(* \-??_);_(@_)"/>
    <numFmt numFmtId="166" formatCode="_-* #,##0.00_-;\-* #,##0.00_-;_-* \-??_-;_-@_-"/>
    <numFmt numFmtId="167" formatCode="d/m/yyyy"/>
    <numFmt numFmtId="168" formatCode="&quot;R$ &quot;#,##0.00"/>
    <numFmt numFmtId="169" formatCode="[$R$-416]\ #,##0.00;[Red]\-[$R$-416]\ #,##0.00"/>
    <numFmt numFmtId="170" formatCode="0.0000%"/>
  </numFmts>
  <fonts count="18" x14ac:knownFonts="1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family val="2"/>
    </font>
    <font>
      <b/>
      <sz val="15"/>
      <name val="Calibri"/>
      <family val="2"/>
      <charset val="1"/>
    </font>
    <font>
      <b/>
      <sz val="13"/>
      <name val="Calibri"/>
      <family val="2"/>
      <charset val="1"/>
    </font>
    <font>
      <b/>
      <sz val="3"/>
      <name val="Calibri"/>
      <family val="2"/>
      <charset val="1"/>
    </font>
    <font>
      <b/>
      <sz val="10"/>
      <name val="Calibri"/>
      <family val="2"/>
      <charset val="1"/>
    </font>
    <font>
      <b/>
      <sz val="11"/>
      <name val="Arial"/>
      <family val="2"/>
      <charset val="1"/>
    </font>
    <font>
      <sz val="11"/>
      <color rgb="FF000000"/>
      <name val="Arial"/>
      <family val="2"/>
      <charset val="1"/>
    </font>
    <font>
      <b/>
      <sz val="10"/>
      <name val="Arial"/>
      <family val="2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u/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14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CCCCCC"/>
        <bgColor rgb="FFD0CECE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EEEEE"/>
      </patternFill>
    </fill>
    <fill>
      <patternFill patternType="solid">
        <fgColor rgb="FFFFFF00"/>
        <bgColor rgb="FFFFFF00"/>
      </patternFill>
    </fill>
  </fills>
  <borders count="4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3">
    <xf numFmtId="0" fontId="0" fillId="0" borderId="0"/>
    <xf numFmtId="164" fontId="2" fillId="0" borderId="0" applyBorder="0" applyProtection="0"/>
    <xf numFmtId="9" fontId="2" fillId="0" borderId="0" applyBorder="0" applyProtection="0"/>
    <xf numFmtId="164" fontId="17" fillId="0" borderId="0" applyBorder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165" fontId="17" fillId="0" borderId="0" applyBorder="0" applyProtection="0"/>
    <xf numFmtId="165" fontId="17" fillId="0" borderId="0" applyBorder="0" applyProtection="0"/>
    <xf numFmtId="166" fontId="17" fillId="0" borderId="0" applyBorder="0" applyProtection="0"/>
  </cellStyleXfs>
  <cellXfs count="15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2" fontId="0" fillId="0" borderId="0" xfId="0" applyNumberFormat="1"/>
    <xf numFmtId="2" fontId="8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4" borderId="4" xfId="0" applyFont="1" applyFill="1" applyBorder="1" applyAlignment="1">
      <alignment horizontal="right" vertical="center"/>
    </xf>
    <xf numFmtId="0" fontId="7" fillId="6" borderId="12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right" vertical="center"/>
    </xf>
    <xf numFmtId="10" fontId="9" fillId="7" borderId="16" xfId="0" applyNumberFormat="1" applyFont="1" applyFill="1" applyBorder="1" applyAlignment="1">
      <alignment horizontal="left" vertical="center"/>
    </xf>
    <xf numFmtId="0" fontId="11" fillId="7" borderId="12" xfId="0" applyFont="1" applyFill="1" applyBorder="1" applyAlignment="1">
      <alignment horizontal="right" vertical="center"/>
    </xf>
    <xf numFmtId="10" fontId="11" fillId="7" borderId="16" xfId="0" applyNumberFormat="1" applyFont="1" applyFill="1" applyBorder="1" applyAlignment="1">
      <alignment horizontal="left" vertical="center"/>
    </xf>
    <xf numFmtId="169" fontId="0" fillId="0" borderId="0" xfId="0" applyNumberFormat="1" applyAlignment="1">
      <alignment horizontal="center" vertical="center"/>
    </xf>
    <xf numFmtId="165" fontId="1" fillId="0" borderId="17" xfId="10" applyFont="1" applyBorder="1" applyAlignment="1" applyProtection="1">
      <alignment horizontal="center" vertical="center" wrapText="1"/>
    </xf>
    <xf numFmtId="165" fontId="1" fillId="0" borderId="18" xfId="10" applyFont="1" applyBorder="1" applyAlignment="1" applyProtection="1">
      <alignment horizontal="center" vertical="center" wrapText="1"/>
    </xf>
    <xf numFmtId="169" fontId="0" fillId="0" borderId="0" xfId="0" applyNumberFormat="1" applyAlignment="1">
      <alignment vertical="center"/>
    </xf>
    <xf numFmtId="165" fontId="1" fillId="0" borderId="21" xfId="10" applyFont="1" applyBorder="1" applyAlignment="1" applyProtection="1">
      <alignment horizontal="center" vertical="center" wrapText="1"/>
    </xf>
    <xf numFmtId="165" fontId="1" fillId="0" borderId="10" xfId="10" applyFont="1" applyBorder="1" applyAlignment="1" applyProtection="1">
      <alignment horizontal="center" vertical="center" wrapText="1"/>
    </xf>
    <xf numFmtId="165" fontId="1" fillId="4" borderId="17" xfId="10" applyFont="1" applyFill="1" applyBorder="1" applyAlignment="1" applyProtection="1">
      <alignment horizontal="center" vertical="center" wrapText="1"/>
    </xf>
    <xf numFmtId="165" fontId="1" fillId="0" borderId="9" xfId="10" applyFont="1" applyBorder="1" applyAlignment="1" applyProtection="1">
      <alignment horizontal="center" vertical="center" wrapText="1"/>
    </xf>
    <xf numFmtId="2" fontId="0" fillId="0" borderId="0" xfId="0" applyNumberFormat="1" applyAlignment="1">
      <alignment vertical="center"/>
    </xf>
    <xf numFmtId="0" fontId="9" fillId="9" borderId="22" xfId="4" applyFont="1" applyFill="1" applyBorder="1" applyAlignment="1">
      <alignment horizontal="center" vertical="center"/>
    </xf>
    <xf numFmtId="0" fontId="9" fillId="9" borderId="22" xfId="4" applyFont="1" applyFill="1" applyBorder="1" applyAlignment="1">
      <alignment horizontal="left" vertical="center"/>
    </xf>
    <xf numFmtId="0" fontId="9" fillId="9" borderId="23" xfId="4" applyFont="1" applyFill="1" applyBorder="1" applyAlignment="1">
      <alignment horizontal="center" vertical="center"/>
    </xf>
    <xf numFmtId="165" fontId="12" fillId="9" borderId="23" xfId="10" applyFont="1" applyFill="1" applyBorder="1" applyAlignment="1" applyProtection="1">
      <alignment vertical="center"/>
    </xf>
    <xf numFmtId="165" fontId="1" fillId="9" borderId="15" xfId="10" applyFont="1" applyFill="1" applyBorder="1" applyAlignment="1" applyProtection="1">
      <alignment horizontal="center" vertical="center" wrapText="1"/>
    </xf>
    <xf numFmtId="165" fontId="1" fillId="9" borderId="23" xfId="10" applyFont="1" applyFill="1" applyBorder="1" applyAlignment="1" applyProtection="1">
      <alignment horizontal="center" vertical="center" wrapText="1"/>
    </xf>
    <xf numFmtId="165" fontId="1" fillId="9" borderId="24" xfId="10" applyFont="1" applyFill="1" applyBorder="1" applyAlignment="1" applyProtection="1">
      <alignment horizontal="center" vertical="center" wrapText="1"/>
    </xf>
    <xf numFmtId="169" fontId="9" fillId="9" borderId="23" xfId="10" applyNumberFormat="1" applyFont="1" applyFill="1" applyBorder="1" applyAlignment="1" applyProtection="1">
      <alignment horizontal="center" vertical="center" wrapText="1"/>
    </xf>
    <xf numFmtId="0" fontId="1" fillId="0" borderId="22" xfId="4" applyBorder="1" applyAlignment="1">
      <alignment horizontal="center" vertical="center"/>
    </xf>
    <xf numFmtId="0" fontId="13" fillId="4" borderId="22" xfId="5" applyFont="1" applyFill="1" applyBorder="1" applyAlignment="1">
      <alignment vertical="center" wrapText="1"/>
    </xf>
    <xf numFmtId="0" fontId="13" fillId="4" borderId="22" xfId="5" applyFont="1" applyFill="1" applyBorder="1" applyAlignment="1">
      <alignment horizontal="center" vertical="center"/>
    </xf>
    <xf numFmtId="4" fontId="1" fillId="4" borderId="22" xfId="0" applyNumberFormat="1" applyFont="1" applyFill="1" applyBorder="1" applyAlignment="1">
      <alignment horizontal="right" vertical="center"/>
    </xf>
    <xf numFmtId="169" fontId="1" fillId="4" borderId="22" xfId="0" applyNumberFormat="1" applyFont="1" applyFill="1" applyBorder="1" applyAlignment="1">
      <alignment horizontal="center" vertical="center"/>
    </xf>
    <xf numFmtId="4" fontId="1" fillId="4" borderId="22" xfId="0" applyNumberFormat="1" applyFont="1" applyFill="1" applyBorder="1" applyAlignment="1">
      <alignment horizontal="center" vertical="center"/>
    </xf>
    <xf numFmtId="165" fontId="1" fillId="0" borderId="11" xfId="10" applyFont="1" applyBorder="1" applyAlignment="1" applyProtection="1">
      <alignment horizontal="center" vertical="center" wrapText="1"/>
    </xf>
    <xf numFmtId="165" fontId="1" fillId="4" borderId="22" xfId="10" applyFont="1" applyFill="1" applyBorder="1" applyAlignment="1" applyProtection="1">
      <alignment horizontal="center" vertical="center" wrapText="1"/>
    </xf>
    <xf numFmtId="10" fontId="1" fillId="0" borderId="25" xfId="10" applyNumberFormat="1" applyFont="1" applyBorder="1" applyAlignment="1" applyProtection="1">
      <alignment horizontal="center" vertical="center" wrapText="1"/>
    </xf>
    <xf numFmtId="4" fontId="1" fillId="0" borderId="22" xfId="0" applyNumberFormat="1" applyFont="1" applyBorder="1" applyAlignment="1">
      <alignment horizontal="right" vertical="center"/>
    </xf>
    <xf numFmtId="165" fontId="1" fillId="10" borderId="22" xfId="10" applyFont="1" applyFill="1" applyBorder="1" applyAlignment="1" applyProtection="1">
      <alignment horizontal="center" vertical="center" wrapText="1"/>
    </xf>
    <xf numFmtId="165" fontId="1" fillId="0" borderId="26" xfId="10" applyFont="1" applyBorder="1" applyAlignment="1" applyProtection="1">
      <alignment horizontal="center" vertical="center"/>
    </xf>
    <xf numFmtId="165" fontId="1" fillId="9" borderId="22" xfId="10" applyFont="1" applyFill="1" applyBorder="1" applyAlignment="1" applyProtection="1">
      <alignment horizontal="center" vertical="center"/>
    </xf>
    <xf numFmtId="10" fontId="1" fillId="0" borderId="25" xfId="10" applyNumberFormat="1" applyFont="1" applyBorder="1" applyAlignment="1" applyProtection="1">
      <alignment horizontal="center" vertical="center"/>
    </xf>
    <xf numFmtId="4" fontId="0" fillId="0" borderId="0" xfId="0" applyNumberFormat="1"/>
    <xf numFmtId="169" fontId="0" fillId="0" borderId="0" xfId="0" applyNumberFormat="1"/>
    <xf numFmtId="169" fontId="12" fillId="9" borderId="23" xfId="10" applyNumberFormat="1" applyFont="1" applyFill="1" applyBorder="1" applyAlignment="1" applyProtection="1">
      <alignment horizontal="center" vertical="center"/>
    </xf>
    <xf numFmtId="4" fontId="12" fillId="9" borderId="23" xfId="10" applyNumberFormat="1" applyFont="1" applyFill="1" applyBorder="1" applyAlignment="1" applyProtection="1">
      <alignment horizontal="center" vertical="center"/>
    </xf>
    <xf numFmtId="165" fontId="1" fillId="4" borderId="11" xfId="10" applyFont="1" applyFill="1" applyBorder="1" applyAlignment="1" applyProtection="1">
      <alignment horizontal="center" vertical="center" wrapText="1"/>
    </xf>
    <xf numFmtId="165" fontId="1" fillId="4" borderId="26" xfId="10" applyFont="1" applyFill="1" applyBorder="1" applyAlignment="1" applyProtection="1">
      <alignment horizontal="center" vertical="center"/>
    </xf>
    <xf numFmtId="10" fontId="1" fillId="4" borderId="25" xfId="10" applyNumberFormat="1" applyFont="1" applyFill="1" applyBorder="1" applyAlignment="1" applyProtection="1">
      <alignment horizontal="center" vertical="center"/>
    </xf>
    <xf numFmtId="0" fontId="9" fillId="11" borderId="22" xfId="4" applyFont="1" applyFill="1" applyBorder="1" applyAlignment="1">
      <alignment horizontal="center" vertical="center"/>
    </xf>
    <xf numFmtId="0" fontId="9" fillId="11" borderId="22" xfId="4" applyFont="1" applyFill="1" applyBorder="1" applyAlignment="1">
      <alignment horizontal="left" vertical="center" wrapText="1"/>
    </xf>
    <xf numFmtId="0" fontId="9" fillId="11" borderId="23" xfId="4" applyFont="1" applyFill="1" applyBorder="1" applyAlignment="1">
      <alignment horizontal="center" vertical="center"/>
    </xf>
    <xf numFmtId="165" fontId="12" fillId="11" borderId="23" xfId="10" applyFont="1" applyFill="1" applyBorder="1" applyAlignment="1" applyProtection="1">
      <alignment vertical="center"/>
    </xf>
    <xf numFmtId="169" fontId="12" fillId="11" borderId="23" xfId="10" applyNumberFormat="1" applyFont="1" applyFill="1" applyBorder="1" applyAlignment="1" applyProtection="1">
      <alignment horizontal="center" vertical="center"/>
    </xf>
    <xf numFmtId="4" fontId="12" fillId="11" borderId="23" xfId="10" applyNumberFormat="1" applyFont="1" applyFill="1" applyBorder="1" applyAlignment="1" applyProtection="1">
      <alignment horizontal="center" vertical="center"/>
    </xf>
    <xf numFmtId="165" fontId="1" fillId="11" borderId="15" xfId="10" applyFont="1" applyFill="1" applyBorder="1" applyAlignment="1" applyProtection="1">
      <alignment horizontal="center" vertical="center" wrapText="1"/>
    </xf>
    <xf numFmtId="165" fontId="1" fillId="11" borderId="23" xfId="10" applyFont="1" applyFill="1" applyBorder="1" applyAlignment="1" applyProtection="1">
      <alignment horizontal="center" vertical="center" wrapText="1"/>
    </xf>
    <xf numFmtId="165" fontId="1" fillId="11" borderId="24" xfId="10" applyFont="1" applyFill="1" applyBorder="1" applyAlignment="1" applyProtection="1">
      <alignment horizontal="center" vertical="center" wrapText="1"/>
    </xf>
    <xf numFmtId="169" fontId="9" fillId="11" borderId="23" xfId="10" applyNumberFormat="1" applyFont="1" applyFill="1" applyBorder="1" applyAlignment="1" applyProtection="1">
      <alignment horizontal="center" vertical="center" wrapText="1"/>
    </xf>
    <xf numFmtId="4" fontId="0" fillId="11" borderId="0" xfId="0" applyNumberFormat="1" applyFill="1"/>
    <xf numFmtId="169" fontId="0" fillId="11" borderId="0" xfId="0" applyNumberFormat="1" applyFill="1"/>
    <xf numFmtId="0" fontId="0" fillId="11" borderId="0" xfId="0" applyFill="1"/>
    <xf numFmtId="0" fontId="0" fillId="11" borderId="0" xfId="0" applyFill="1" applyAlignment="1">
      <alignment horizontal="center"/>
    </xf>
    <xf numFmtId="0" fontId="9" fillId="11" borderId="22" xfId="4" applyFont="1" applyFill="1" applyBorder="1" applyAlignment="1">
      <alignment horizontal="left" vertical="center"/>
    </xf>
    <xf numFmtId="165" fontId="1" fillId="9" borderId="27" xfId="10" applyFont="1" applyFill="1" applyBorder="1" applyAlignment="1" applyProtection="1">
      <alignment horizontal="center" vertical="center" wrapText="1"/>
    </xf>
    <xf numFmtId="165" fontId="1" fillId="9" borderId="28" xfId="10" applyFont="1" applyFill="1" applyBorder="1" applyAlignment="1" applyProtection="1">
      <alignment horizontal="center" vertical="center" wrapText="1"/>
    </xf>
    <xf numFmtId="165" fontId="1" fillId="9" borderId="29" xfId="10" applyFont="1" applyFill="1" applyBorder="1" applyAlignment="1" applyProtection="1">
      <alignment horizontal="center" vertical="center" wrapText="1"/>
    </xf>
    <xf numFmtId="165" fontId="9" fillId="9" borderId="28" xfId="10" applyFont="1" applyFill="1" applyBorder="1" applyAlignment="1" applyProtection="1">
      <alignment horizontal="center" vertical="center" wrapText="1"/>
    </xf>
    <xf numFmtId="0" fontId="7" fillId="6" borderId="31" xfId="0" applyFont="1" applyFill="1" applyBorder="1" applyAlignment="1">
      <alignment vertical="center"/>
    </xf>
    <xf numFmtId="0" fontId="7" fillId="6" borderId="32" xfId="0" applyFont="1" applyFill="1" applyBorder="1" applyAlignment="1">
      <alignment vertical="center"/>
    </xf>
    <xf numFmtId="164" fontId="14" fillId="0" borderId="34" xfId="1" applyFont="1" applyBorder="1" applyAlignment="1" applyProtection="1">
      <alignment horizontal="right"/>
    </xf>
    <xf numFmtId="0" fontId="9" fillId="0" borderId="35" xfId="0" applyFont="1" applyBorder="1" applyAlignment="1">
      <alignment horizontal="center" vertical="center" wrapText="1"/>
    </xf>
    <xf numFmtId="0" fontId="0" fillId="13" borderId="0" xfId="0" applyFill="1"/>
    <xf numFmtId="0" fontId="0" fillId="13" borderId="0" xfId="0" applyFill="1" applyAlignment="1">
      <alignment horizontal="center"/>
    </xf>
    <xf numFmtId="0" fontId="7" fillId="6" borderId="15" xfId="0" applyFont="1" applyFill="1" applyBorder="1" applyAlignment="1">
      <alignment vertical="center"/>
    </xf>
    <xf numFmtId="0" fontId="7" fillId="6" borderId="23" xfId="0" applyFont="1" applyFill="1" applyBorder="1" applyAlignment="1">
      <alignment vertical="center"/>
    </xf>
    <xf numFmtId="170" fontId="14" fillId="12" borderId="36" xfId="2" applyNumberFormat="1" applyFont="1" applyFill="1" applyBorder="1" applyAlignment="1" applyProtection="1">
      <alignment horizontal="center"/>
    </xf>
    <xf numFmtId="169" fontId="8" fillId="0" borderId="0" xfId="2" applyNumberFormat="1" applyFont="1" applyBorder="1" applyAlignment="1" applyProtection="1">
      <alignment horizontal="right"/>
    </xf>
    <xf numFmtId="0" fontId="9" fillId="0" borderId="0" xfId="0" applyFont="1" applyAlignment="1">
      <alignment horizontal="center" vertical="center" wrapText="1"/>
    </xf>
    <xf numFmtId="10" fontId="9" fillId="5" borderId="38" xfId="0" applyNumberFormat="1" applyFont="1" applyFill="1" applyBorder="1" applyAlignment="1">
      <alignment horizontal="center" vertical="center" wrapText="1"/>
    </xf>
    <xf numFmtId="0" fontId="7" fillId="6" borderId="26" xfId="0" applyFont="1" applyFill="1" applyBorder="1" applyAlignment="1">
      <alignment vertical="center"/>
    </xf>
    <xf numFmtId="164" fontId="14" fillId="0" borderId="0" xfId="1" applyFont="1" applyBorder="1" applyAlignment="1" applyProtection="1">
      <alignment horizontal="center"/>
    </xf>
    <xf numFmtId="0" fontId="1" fillId="0" borderId="0" xfId="0" applyFont="1" applyAlignment="1">
      <alignment horizontal="center" vertical="center" wrapText="1"/>
    </xf>
    <xf numFmtId="10" fontId="1" fillId="0" borderId="41" xfId="0" applyNumberFormat="1" applyFont="1" applyBorder="1" applyAlignment="1">
      <alignment horizontal="center" vertical="center" wrapText="1"/>
    </xf>
    <xf numFmtId="10" fontId="14" fillId="12" borderId="36" xfId="2" applyNumberFormat="1" applyFont="1" applyFill="1" applyBorder="1" applyAlignment="1" applyProtection="1">
      <alignment horizontal="center"/>
    </xf>
    <xf numFmtId="168" fontId="1" fillId="0" borderId="0" xfId="0" applyNumberFormat="1" applyFont="1" applyAlignment="1">
      <alignment horizontal="left" wrapText="1"/>
    </xf>
    <xf numFmtId="10" fontId="1" fillId="0" borderId="43" xfId="0" applyNumberFormat="1" applyFont="1" applyBorder="1" applyAlignment="1">
      <alignment horizontal="center" vertical="center" wrapText="1"/>
    </xf>
    <xf numFmtId="165" fontId="1" fillId="0" borderId="0" xfId="10" applyFont="1" applyBorder="1" applyAlignment="1" applyProtection="1">
      <alignment horizontal="center" wrapText="1"/>
    </xf>
    <xf numFmtId="165" fontId="1" fillId="0" borderId="0" xfId="10" applyFont="1" applyBorder="1" applyAlignment="1" applyProtection="1">
      <alignment wrapText="1"/>
    </xf>
    <xf numFmtId="165" fontId="1" fillId="0" borderId="0" xfId="10" applyFont="1" applyBorder="1" applyAlignment="1" applyProtection="1">
      <alignment horizontal="center" vertical="center" wrapText="1"/>
    </xf>
    <xf numFmtId="165" fontId="1" fillId="4" borderId="0" xfId="10" applyFont="1" applyFill="1" applyBorder="1" applyAlignment="1" applyProtection="1">
      <alignment horizontal="center" vertical="center" wrapText="1"/>
    </xf>
    <xf numFmtId="165" fontId="1" fillId="0" borderId="0" xfId="10" applyFont="1" applyBorder="1" applyAlignment="1" applyProtection="1">
      <alignment vertical="center" wrapText="1"/>
    </xf>
    <xf numFmtId="165" fontId="1" fillId="0" borderId="0" xfId="10" applyFont="1" applyBorder="1" applyAlignment="1" applyProtection="1">
      <alignment vertical="center"/>
    </xf>
    <xf numFmtId="165" fontId="1" fillId="4" borderId="0" xfId="10" applyFont="1" applyFill="1" applyBorder="1" applyAlignment="1" applyProtection="1">
      <alignment vertical="center"/>
    </xf>
    <xf numFmtId="0" fontId="15" fillId="0" borderId="0" xfId="0" applyFont="1" applyAlignment="1">
      <alignment wrapText="1"/>
    </xf>
    <xf numFmtId="0" fontId="0" fillId="0" borderId="0" xfId="0" applyAlignment="1">
      <alignment wrapText="1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169" fontId="0" fillId="0" borderId="0" xfId="0" applyNumberFormat="1" applyAlignment="1">
      <alignment horizontal="center" wrapText="1"/>
    </xf>
    <xf numFmtId="169" fontId="0" fillId="0" borderId="0" xfId="0" applyNumberForma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/>
    </xf>
    <xf numFmtId="0" fontId="11" fillId="5" borderId="0" xfId="0" applyFont="1" applyFill="1" applyAlignment="1">
      <alignment horizontal="center" wrapText="1"/>
    </xf>
    <xf numFmtId="0" fontId="10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righ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  <xf numFmtId="167" fontId="1" fillId="4" borderId="8" xfId="0" applyNumberFormat="1" applyFont="1" applyFill="1" applyBorder="1" applyAlignment="1">
      <alignment horizontal="left" vertical="center"/>
    </xf>
    <xf numFmtId="0" fontId="1" fillId="4" borderId="9" xfId="0" applyFont="1" applyFill="1" applyBorder="1" applyAlignment="1">
      <alignment horizontal="right" vertical="center"/>
    </xf>
    <xf numFmtId="167" fontId="1" fillId="4" borderId="10" xfId="0" applyNumberFormat="1" applyFont="1" applyFill="1" applyBorder="1" applyAlignment="1">
      <alignment horizontal="left" vertical="center"/>
    </xf>
    <xf numFmtId="0" fontId="9" fillId="4" borderId="11" xfId="0" applyFont="1" applyFill="1" applyBorder="1" applyAlignment="1">
      <alignment horizontal="left" vertical="center" wrapText="1"/>
    </xf>
    <xf numFmtId="167" fontId="7" fillId="5" borderId="2" xfId="0" applyNumberFormat="1" applyFont="1" applyFill="1" applyBorder="1" applyAlignment="1">
      <alignment horizontal="right" vertical="center"/>
    </xf>
    <xf numFmtId="167" fontId="7" fillId="5" borderId="1" xfId="0" applyNumberFormat="1" applyFont="1" applyFill="1" applyBorder="1" applyAlignment="1">
      <alignment horizontal="left" vertical="center"/>
    </xf>
    <xf numFmtId="0" fontId="1" fillId="4" borderId="13" xfId="0" applyFont="1" applyFill="1" applyBorder="1" applyAlignment="1">
      <alignment horizontal="right" vertical="center"/>
    </xf>
    <xf numFmtId="0" fontId="1" fillId="4" borderId="14" xfId="0" applyFont="1" applyFill="1" applyBorder="1" applyAlignment="1">
      <alignment horizontal="left" vertical="center"/>
    </xf>
    <xf numFmtId="0" fontId="9" fillId="4" borderId="3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right" vertical="center"/>
    </xf>
    <xf numFmtId="0" fontId="1" fillId="4" borderId="5" xfId="0" applyFont="1" applyFill="1" applyBorder="1" applyAlignment="1">
      <alignment horizontal="left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right" vertical="center"/>
    </xf>
    <xf numFmtId="0" fontId="9" fillId="0" borderId="15" xfId="0" applyFont="1" applyBorder="1" applyAlignment="1">
      <alignment horizontal="left" vertical="center" wrapText="1"/>
    </xf>
    <xf numFmtId="0" fontId="7" fillId="7" borderId="1" xfId="0" applyFont="1" applyFill="1" applyBorder="1" applyAlignment="1">
      <alignment horizontal="center" vertical="center"/>
    </xf>
    <xf numFmtId="168" fontId="7" fillId="8" borderId="2" xfId="0" applyNumberFormat="1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165" fontId="1" fillId="0" borderId="17" xfId="10" applyFont="1" applyBorder="1" applyAlignment="1" applyProtection="1">
      <alignment horizontal="center" vertical="center" wrapText="1"/>
    </xf>
    <xf numFmtId="165" fontId="1" fillId="0" borderId="18" xfId="10" applyFont="1" applyBorder="1" applyAlignment="1" applyProtection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9" fillId="9" borderId="22" xfId="4" applyFont="1" applyFill="1" applyBorder="1" applyAlignment="1">
      <alignment horizontal="center" vertical="center" wrapText="1"/>
    </xf>
    <xf numFmtId="0" fontId="13" fillId="0" borderId="30" xfId="4" applyFont="1" applyBorder="1" applyAlignment="1">
      <alignment horizontal="center" vertical="center" wrapText="1"/>
    </xf>
    <xf numFmtId="164" fontId="14" fillId="12" borderId="33" xfId="1" applyFont="1" applyFill="1" applyBorder="1" applyAlignment="1" applyProtection="1">
      <alignment horizontal="right"/>
    </xf>
    <xf numFmtId="0" fontId="9" fillId="0" borderId="35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169" fontId="8" fillId="12" borderId="25" xfId="2" applyNumberFormat="1" applyFont="1" applyFill="1" applyBorder="1" applyAlignment="1" applyProtection="1">
      <alignment horizontal="right"/>
    </xf>
    <xf numFmtId="0" fontId="9" fillId="9" borderId="37" xfId="0" applyFont="1" applyFill="1" applyBorder="1" applyAlignment="1">
      <alignment horizontal="center" vertical="center" wrapText="1"/>
    </xf>
    <xf numFmtId="0" fontId="9" fillId="9" borderId="38" xfId="0" applyFont="1" applyFill="1" applyBorder="1" applyAlignment="1">
      <alignment horizontal="center" vertical="center" wrapText="1"/>
    </xf>
    <xf numFmtId="168" fontId="9" fillId="9" borderId="39" xfId="0" applyNumberFormat="1" applyFont="1" applyFill="1" applyBorder="1" applyAlignment="1">
      <alignment horizontal="center" vertical="center" wrapText="1"/>
    </xf>
    <xf numFmtId="164" fontId="14" fillId="12" borderId="25" xfId="1" applyFont="1" applyFill="1" applyBorder="1" applyAlignment="1" applyProtection="1">
      <alignment horizontal="center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168" fontId="1" fillId="0" borderId="33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168" fontId="1" fillId="0" borderId="44" xfId="0" applyNumberFormat="1" applyFont="1" applyBorder="1" applyAlignment="1">
      <alignment horizontal="center" vertical="center" wrapText="1"/>
    </xf>
    <xf numFmtId="169" fontId="14" fillId="12" borderId="25" xfId="2" applyNumberFormat="1" applyFont="1" applyFill="1" applyBorder="1" applyAlignment="1" applyProtection="1">
      <alignment horizontal="right"/>
    </xf>
    <xf numFmtId="0" fontId="11" fillId="5" borderId="0" xfId="0" applyFont="1" applyFill="1" applyAlignment="1">
      <alignment horizontal="center" vertical="center" wrapText="1"/>
    </xf>
    <xf numFmtId="169" fontId="10" fillId="0" borderId="0" xfId="0" applyNumberFormat="1" applyFont="1" applyAlignment="1">
      <alignment horizontal="center" vertical="center" wrapText="1"/>
    </xf>
    <xf numFmtId="169" fontId="11" fillId="0" borderId="0" xfId="0" applyNumberFormat="1" applyFont="1" applyAlignment="1">
      <alignment horizontal="center" vertical="center" wrapText="1"/>
    </xf>
  </cellXfs>
  <cellStyles count="13">
    <cellStyle name="Moeda" xfId="1" builtinId="4"/>
    <cellStyle name="Moeda 2" xfId="3" xr:uid="{00000000-0005-0000-0000-000006000000}"/>
    <cellStyle name="Normal" xfId="0" builtinId="0"/>
    <cellStyle name="Normal 2" xfId="4" xr:uid="{00000000-0005-0000-0000-000007000000}"/>
    <cellStyle name="Normal 2 2 2" xfId="5" xr:uid="{00000000-0005-0000-0000-000008000000}"/>
    <cellStyle name="Normal 3" xfId="6" xr:uid="{00000000-0005-0000-0000-000009000000}"/>
    <cellStyle name="Normal 5 2" xfId="7" xr:uid="{00000000-0005-0000-0000-00000A000000}"/>
    <cellStyle name="Normal 6 2" xfId="8" xr:uid="{00000000-0005-0000-0000-00000B000000}"/>
    <cellStyle name="Normal 7 3" xfId="9" xr:uid="{00000000-0005-0000-0000-00000C000000}"/>
    <cellStyle name="Porcentagem" xfId="2" builtinId="5"/>
    <cellStyle name="Vírgula 2" xfId="10" xr:uid="{00000000-0005-0000-0000-00000D000000}"/>
    <cellStyle name="Vírgula 2 13 3" xfId="11" xr:uid="{00000000-0005-0000-0000-00000E000000}"/>
    <cellStyle name="Vírgula 5 2" xfId="12" xr:uid="{00000000-0005-0000-0000-00000F000000}"/>
  </cellStyles>
  <dxfs count="3">
    <dxf>
      <font>
        <b/>
        <sz val="11"/>
        <color rgb="FFFFFFFF"/>
        <name val="Calibri"/>
        <family val="2"/>
        <charset val="1"/>
      </font>
      <fill>
        <patternFill>
          <bgColor rgb="FF0000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EEEEE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DEDED"/>
      <rgbColor rgb="FFDDDDDD"/>
      <rgbColor rgb="FFFFFF99"/>
      <rgbColor rgb="FFCCCCCC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614880</xdr:colOff>
      <xdr:row>11</xdr:row>
      <xdr:rowOff>116640</xdr:rowOff>
    </xdr:from>
    <xdr:to>
      <xdr:col>5</xdr:col>
      <xdr:colOff>432000</xdr:colOff>
      <xdr:row>11</xdr:row>
      <xdr:rowOff>822960</xdr:rowOff>
    </xdr:to>
    <xdr:pic>
      <xdr:nvPicPr>
        <xdr:cNvPr id="2" name="Figura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6708960" y="116640"/>
          <a:ext cx="751320" cy="70632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170"/>
  <sheetViews>
    <sheetView tabSelected="1" view="pageBreakPreview" topLeftCell="C111" zoomScaleNormal="100" workbookViewId="0">
      <selection activeCell="O137" sqref="O137:Q137"/>
    </sheetView>
  </sheetViews>
  <sheetFormatPr defaultColWidth="8.7109375" defaultRowHeight="15" x14ac:dyDescent="0.25"/>
  <cols>
    <col min="1" max="1" width="7.7109375" customWidth="1"/>
    <col min="2" max="2" width="56.5703125" style="1" customWidth="1"/>
    <col min="3" max="3" width="10.85546875" customWidth="1"/>
    <col min="4" max="4" width="11.28515625" customWidth="1"/>
    <col min="5" max="5" width="13.28515625" customWidth="1"/>
    <col min="6" max="7" width="11.5703125" customWidth="1"/>
    <col min="8" max="8" width="12.85546875" customWidth="1"/>
    <col min="9" max="10" width="11.5703125" customWidth="1"/>
    <col min="11" max="11" width="9.28515625" customWidth="1"/>
    <col min="12" max="12" width="14.85546875" style="2" customWidth="1"/>
    <col min="13" max="13" width="18.5703125" customWidth="1"/>
    <col min="14" max="14" width="11.42578125" customWidth="1"/>
    <col min="15" max="15" width="11.5703125" customWidth="1"/>
    <col min="16" max="16" width="14.42578125" customWidth="1"/>
    <col min="17" max="17" width="9.28515625" customWidth="1"/>
    <col min="18" max="18" width="14.85546875" customWidth="1"/>
    <col min="19" max="19" width="17.140625" customWidth="1"/>
    <col min="20" max="20" width="11.5703125" customWidth="1"/>
    <col min="26" max="26" width="8.7109375" style="2"/>
    <col min="27" max="27" width="13.28515625" customWidth="1"/>
    <col min="28" max="28" width="17.5703125" customWidth="1"/>
    <col min="29" max="29" width="11.5703125" customWidth="1"/>
    <col min="16383" max="16384" width="11.5703125" customWidth="1"/>
  </cols>
  <sheetData>
    <row r="1" spans="1:29 16383:16384" ht="12.75" hidden="1" customHeight="1" x14ac:dyDescent="0.25">
      <c r="A1" s="110" t="s">
        <v>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3"/>
    </row>
    <row r="2" spans="1:29 16383:16384" hidden="1" x14ac:dyDescent="0.25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3"/>
    </row>
    <row r="3" spans="1:29 16383:16384" hidden="1" x14ac:dyDescent="0.25">
      <c r="A3" s="110"/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3"/>
    </row>
    <row r="4" spans="1:29 16383:16384" hidden="1" x14ac:dyDescent="0.25">
      <c r="A4" s="110"/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3"/>
    </row>
    <row r="5" spans="1:29 16383:16384" hidden="1" x14ac:dyDescent="0.25">
      <c r="A5" s="110"/>
      <c r="B5" s="110"/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110"/>
      <c r="Q5" s="110"/>
      <c r="R5" s="3"/>
    </row>
    <row r="6" spans="1:29 16383:16384" hidden="1" x14ac:dyDescent="0.25">
      <c r="A6" s="110"/>
      <c r="B6" s="110"/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3"/>
    </row>
    <row r="7" spans="1:29 16383:16384" hidden="1" x14ac:dyDescent="0.25">
      <c r="A7" s="110"/>
      <c r="B7" s="110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3"/>
    </row>
    <row r="8" spans="1:29 16383:16384" hidden="1" x14ac:dyDescent="0.25">
      <c r="A8" s="110"/>
      <c r="B8" s="110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0"/>
      <c r="R8" s="3"/>
    </row>
    <row r="9" spans="1:29 16383:16384" hidden="1" x14ac:dyDescent="0.25">
      <c r="A9" s="110"/>
      <c r="B9" s="110"/>
      <c r="C9" s="110"/>
      <c r="D9" s="110"/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3"/>
    </row>
    <row r="10" spans="1:29 16383:16384" hidden="1" x14ac:dyDescent="0.25">
      <c r="A10" s="110"/>
      <c r="B10" s="110"/>
      <c r="C10" s="110"/>
      <c r="D10" s="110"/>
      <c r="E10" s="110"/>
      <c r="F10" s="110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3"/>
    </row>
    <row r="11" spans="1:29 16383:16384" hidden="1" x14ac:dyDescent="0.25">
      <c r="A11" s="110"/>
      <c r="B11" s="110"/>
      <c r="C11" s="110"/>
      <c r="D11" s="110"/>
      <c r="E11" s="110"/>
      <c r="F11" s="110"/>
      <c r="G11" s="110"/>
      <c r="H11" s="110"/>
      <c r="I11" s="110"/>
      <c r="J11" s="110"/>
      <c r="K11" s="110"/>
      <c r="L11" s="110"/>
      <c r="M11" s="110"/>
      <c r="N11" s="110"/>
      <c r="O11" s="110"/>
      <c r="P11" s="110"/>
      <c r="Q11" s="110"/>
      <c r="R11" s="3"/>
    </row>
    <row r="12" spans="1:29 16383:16384" ht="70.349999999999994" customHeight="1" x14ac:dyDescent="0.3">
      <c r="A12" s="111"/>
      <c r="B12" s="111"/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3"/>
    </row>
    <row r="13" spans="1:29 16383:16384" s="5" customFormat="1" ht="13.9" customHeight="1" x14ac:dyDescent="0.25">
      <c r="A13" s="112" t="s">
        <v>1</v>
      </c>
      <c r="B13" s="112"/>
      <c r="C13" s="112"/>
      <c r="D13" s="112"/>
      <c r="E13" s="112"/>
      <c r="F13" s="113" t="s">
        <v>2</v>
      </c>
      <c r="G13" s="113"/>
      <c r="H13" s="113"/>
      <c r="I13" s="113"/>
      <c r="J13" s="113"/>
      <c r="K13" s="113"/>
      <c r="L13" s="113"/>
      <c r="M13" s="113"/>
      <c r="N13" s="114" t="s">
        <v>3</v>
      </c>
      <c r="O13" s="114"/>
      <c r="P13" s="114"/>
      <c r="Q13" s="114"/>
      <c r="R13" s="4"/>
      <c r="S13"/>
      <c r="T13"/>
      <c r="Z13" s="6"/>
      <c r="XFC13"/>
      <c r="XFD13"/>
    </row>
    <row r="14" spans="1:29 16383:16384" s="8" customFormat="1" ht="13.9" customHeight="1" x14ac:dyDescent="0.25">
      <c r="A14" s="123" t="s">
        <v>4</v>
      </c>
      <c r="B14" s="123"/>
      <c r="C14" s="123"/>
      <c r="D14" s="123"/>
      <c r="E14" s="123"/>
      <c r="F14" s="123"/>
      <c r="G14" s="124" t="s">
        <v>5</v>
      </c>
      <c r="H14" s="124"/>
      <c r="I14" s="125" t="s">
        <v>6</v>
      </c>
      <c r="J14" s="125"/>
      <c r="K14" s="126" t="s">
        <v>7</v>
      </c>
      <c r="L14" s="126"/>
      <c r="M14" s="126"/>
      <c r="N14" s="127" t="s">
        <v>8</v>
      </c>
      <c r="O14" s="127"/>
      <c r="P14" s="115">
        <v>45628</v>
      </c>
      <c r="Q14" s="115"/>
      <c r="R14" s="7"/>
      <c r="S14"/>
      <c r="T14"/>
      <c r="XFC14"/>
      <c r="XFD14"/>
    </row>
    <row r="15" spans="1:29 16383:16384" s="8" customFormat="1" ht="21.75" customHeight="1" x14ac:dyDescent="0.25">
      <c r="A15" s="123"/>
      <c r="B15" s="123"/>
      <c r="C15" s="123"/>
      <c r="D15" s="123"/>
      <c r="E15" s="123"/>
      <c r="F15" s="123"/>
      <c r="G15" s="124"/>
      <c r="H15" s="124"/>
      <c r="I15" s="125"/>
      <c r="J15" s="125"/>
      <c r="K15" s="126"/>
      <c r="L15" s="126"/>
      <c r="M15" s="126"/>
      <c r="N15" s="116" t="s">
        <v>9</v>
      </c>
      <c r="O15" s="116"/>
      <c r="P15" s="117">
        <v>46108</v>
      </c>
      <c r="Q15" s="117"/>
      <c r="R15" s="7"/>
      <c r="S15"/>
      <c r="T15"/>
      <c r="Z15"/>
      <c r="XFC15"/>
      <c r="XFD15"/>
    </row>
    <row r="16" spans="1:29 16383:16384" s="8" customFormat="1" ht="13.9" customHeight="1" x14ac:dyDescent="0.25">
      <c r="A16" s="118" t="s">
        <v>10</v>
      </c>
      <c r="B16" s="118"/>
      <c r="C16" s="118"/>
      <c r="D16" s="118"/>
      <c r="E16" s="118"/>
      <c r="F16" s="118"/>
      <c r="G16" s="118"/>
      <c r="H16" s="9" t="s">
        <v>11</v>
      </c>
      <c r="I16" s="119">
        <v>45931</v>
      </c>
      <c r="J16" s="119"/>
      <c r="K16" s="10" t="s">
        <v>12</v>
      </c>
      <c r="L16" s="120">
        <v>45961</v>
      </c>
      <c r="M16" s="120"/>
      <c r="N16" s="121" t="s">
        <v>13</v>
      </c>
      <c r="O16" s="121"/>
      <c r="P16" s="122" t="s">
        <v>14</v>
      </c>
      <c r="Q16" s="122"/>
      <c r="R16" s="7"/>
      <c r="S16"/>
      <c r="T16"/>
      <c r="Z16" t="s">
        <v>15</v>
      </c>
      <c r="AA16" s="8" t="s">
        <v>16</v>
      </c>
      <c r="AB16" s="8" t="s">
        <v>17</v>
      </c>
      <c r="AC16" s="8" t="s">
        <v>18</v>
      </c>
      <c r="XFC16"/>
      <c r="XFD16"/>
    </row>
    <row r="17" spans="1:29 16383:16384" s="8" customFormat="1" ht="18.75" customHeight="1" x14ac:dyDescent="0.25">
      <c r="A17" s="128" t="s">
        <v>19</v>
      </c>
      <c r="B17" s="128"/>
      <c r="C17" s="128"/>
      <c r="D17" s="128"/>
      <c r="E17" s="128"/>
      <c r="F17" s="128"/>
      <c r="G17" s="128"/>
      <c r="H17" s="128"/>
      <c r="I17" s="129" t="str">
        <f>L18</f>
        <v>MEDIÇÃO 11</v>
      </c>
      <c r="J17" s="129"/>
      <c r="K17" s="129"/>
      <c r="L17" s="130">
        <f>O128</f>
        <v>574603.74811011693</v>
      </c>
      <c r="M17" s="130"/>
      <c r="N17" s="11" t="s">
        <v>20</v>
      </c>
      <c r="O17" s="12">
        <f>L128</f>
        <v>0.12190084464771653</v>
      </c>
      <c r="P17" s="13" t="s">
        <v>21</v>
      </c>
      <c r="Q17" s="14">
        <f>L129</f>
        <v>0.70250460698833606</v>
      </c>
      <c r="R17" s="7"/>
      <c r="S17"/>
      <c r="T17"/>
      <c r="Z17" s="8">
        <v>1</v>
      </c>
      <c r="AA17" s="15">
        <f>SUM(R21:R22)</f>
        <v>0</v>
      </c>
      <c r="AB17" s="15">
        <f>SUM(S21:S22)</f>
        <v>0</v>
      </c>
      <c r="AC17" s="15">
        <f>AB17-AA17</f>
        <v>0</v>
      </c>
      <c r="XFC17"/>
      <c r="XFD17"/>
    </row>
    <row r="18" spans="1:29 16383:16384" s="1" customFormat="1" ht="16.5" customHeight="1" x14ac:dyDescent="0.25">
      <c r="A18" s="131" t="s">
        <v>22</v>
      </c>
      <c r="B18" s="132" t="s">
        <v>23</v>
      </c>
      <c r="C18" s="132" t="s">
        <v>24</v>
      </c>
      <c r="D18" s="133" t="s">
        <v>25</v>
      </c>
      <c r="E18" s="134" t="s">
        <v>26</v>
      </c>
      <c r="F18" s="134" t="s">
        <v>27</v>
      </c>
      <c r="G18" s="134"/>
      <c r="H18" s="134"/>
      <c r="I18" s="135" t="s">
        <v>28</v>
      </c>
      <c r="J18" s="135"/>
      <c r="K18" s="135"/>
      <c r="L18" s="136" t="s">
        <v>2</v>
      </c>
      <c r="M18" s="136"/>
      <c r="N18" s="136"/>
      <c r="O18" s="137" t="s">
        <v>29</v>
      </c>
      <c r="P18" s="137"/>
      <c r="Q18" s="137"/>
      <c r="R18"/>
      <c r="S18"/>
      <c r="T18"/>
      <c r="U18"/>
      <c r="Z18" s="8">
        <v>2</v>
      </c>
      <c r="AA18" s="18">
        <f>SUM(R24:R43)</f>
        <v>0</v>
      </c>
      <c r="AB18" s="18">
        <f>SUM(S24:S43)</f>
        <v>0</v>
      </c>
      <c r="AC18" s="15">
        <f>AB18-AA18</f>
        <v>0</v>
      </c>
      <c r="XFC18"/>
      <c r="XFD18"/>
    </row>
    <row r="19" spans="1:29 16383:16384" s="1" customFormat="1" ht="46.9" customHeight="1" x14ac:dyDescent="0.25">
      <c r="A19" s="131"/>
      <c r="B19" s="132"/>
      <c r="C19" s="132"/>
      <c r="D19" s="133"/>
      <c r="E19" s="134"/>
      <c r="F19" s="17" t="s">
        <v>30</v>
      </c>
      <c r="G19" s="17" t="s">
        <v>31</v>
      </c>
      <c r="H19" s="17" t="s">
        <v>32</v>
      </c>
      <c r="I19" s="19" t="s">
        <v>25</v>
      </c>
      <c r="J19" s="16" t="s">
        <v>33</v>
      </c>
      <c r="K19" s="20" t="s">
        <v>34</v>
      </c>
      <c r="L19" s="19" t="s">
        <v>25</v>
      </c>
      <c r="M19" s="21" t="s">
        <v>33</v>
      </c>
      <c r="N19" s="20" t="s">
        <v>34</v>
      </c>
      <c r="O19" s="22" t="s">
        <v>25</v>
      </c>
      <c r="P19" s="21" t="s">
        <v>33</v>
      </c>
      <c r="Q19" s="20" t="s">
        <v>34</v>
      </c>
      <c r="R19" s="23"/>
      <c r="S19"/>
      <c r="T19"/>
      <c r="Z19" s="8">
        <v>3</v>
      </c>
      <c r="AA19" s="18">
        <f>SUM(R46:R76)</f>
        <v>0</v>
      </c>
      <c r="AB19" s="18">
        <f>SUM(S46:S76)</f>
        <v>0</v>
      </c>
      <c r="AC19" s="15">
        <f>AB19-AA19</f>
        <v>0</v>
      </c>
      <c r="XFC19"/>
      <c r="XFD19"/>
    </row>
    <row r="20" spans="1:29 16383:16384" x14ac:dyDescent="0.25">
      <c r="A20" s="24">
        <v>1</v>
      </c>
      <c r="B20" s="25" t="s">
        <v>35</v>
      </c>
      <c r="C20" s="26"/>
      <c r="D20" s="27"/>
      <c r="E20" s="27"/>
      <c r="F20" s="27"/>
      <c r="G20" s="27"/>
      <c r="H20" s="27"/>
      <c r="I20" s="28"/>
      <c r="J20" s="29"/>
      <c r="K20" s="30"/>
      <c r="L20" s="28"/>
      <c r="M20" s="31">
        <f>SUM(M21:M22)</f>
        <v>0</v>
      </c>
      <c r="N20" s="30"/>
      <c r="O20" s="29"/>
      <c r="P20" s="31">
        <f>SUM(P21:P22)</f>
        <v>215776.27284670505</v>
      </c>
      <c r="Q20" s="30"/>
      <c r="Z20" s="8">
        <v>4</v>
      </c>
      <c r="AA20" s="18">
        <f>SUM(R78:R93)</f>
        <v>0</v>
      </c>
      <c r="AB20" s="18">
        <f>SUM(S78:S93)</f>
        <v>0</v>
      </c>
      <c r="AC20" s="15">
        <f>AB20-AA20</f>
        <v>0</v>
      </c>
    </row>
    <row r="21" spans="1:29 16383:16384" ht="84" x14ac:dyDescent="0.25">
      <c r="A21" s="32" t="s">
        <v>36</v>
      </c>
      <c r="B21" s="33" t="s">
        <v>37</v>
      </c>
      <c r="C21" s="34" t="s">
        <v>38</v>
      </c>
      <c r="D21" s="35">
        <v>803.43</v>
      </c>
      <c r="E21" s="36">
        <v>153.97331509570401</v>
      </c>
      <c r="F21" s="36"/>
      <c r="G21" s="36"/>
      <c r="H21" s="37">
        <f>D21+F21-G21</f>
        <v>803.43</v>
      </c>
      <c r="I21" s="38">
        <v>803.43</v>
      </c>
      <c r="J21" s="39">
        <f>I21*E21</f>
        <v>123706.78054734146</v>
      </c>
      <c r="K21" s="40">
        <f>I21/H21</f>
        <v>1</v>
      </c>
      <c r="L21" s="41"/>
      <c r="M21" s="42">
        <f>L21*E21</f>
        <v>0</v>
      </c>
      <c r="N21" s="40">
        <f>L21/H21</f>
        <v>0</v>
      </c>
      <c r="O21" s="43">
        <f t="shared" ref="O21:Q22" si="0">I21+L21</f>
        <v>803.43</v>
      </c>
      <c r="P21" s="44">
        <f t="shared" si="0"/>
        <v>123706.78054734146</v>
      </c>
      <c r="Q21" s="45">
        <f t="shared" si="0"/>
        <v>1</v>
      </c>
      <c r="R21" s="46"/>
      <c r="S21" s="47"/>
      <c r="Z21" s="8">
        <v>5</v>
      </c>
      <c r="AA21" s="18">
        <f>SUM(R95:R107)</f>
        <v>0</v>
      </c>
      <c r="AB21" s="18">
        <f>SUM(S95:S107)</f>
        <v>0</v>
      </c>
      <c r="AC21" s="15">
        <f>AB21-AA21</f>
        <v>0</v>
      </c>
    </row>
    <row r="22" spans="1:29 16383:16384" x14ac:dyDescent="0.25">
      <c r="A22" s="32" t="s">
        <v>39</v>
      </c>
      <c r="B22" s="33" t="s">
        <v>40</v>
      </c>
      <c r="C22" s="34" t="s">
        <v>41</v>
      </c>
      <c r="D22" s="35">
        <v>2</v>
      </c>
      <c r="E22" s="36">
        <v>46034.7461496818</v>
      </c>
      <c r="F22" s="36"/>
      <c r="G22" s="36"/>
      <c r="H22" s="37">
        <f>D22+F22-G22</f>
        <v>2</v>
      </c>
      <c r="I22" s="38">
        <v>2</v>
      </c>
      <c r="J22" s="39">
        <f>I22*E22</f>
        <v>92069.492299363599</v>
      </c>
      <c r="K22" s="40">
        <f>I22/H22</f>
        <v>1</v>
      </c>
      <c r="L22" s="41"/>
      <c r="M22" s="42">
        <f>L22*E22</f>
        <v>0</v>
      </c>
      <c r="N22" s="40">
        <f>L22/H22</f>
        <v>0</v>
      </c>
      <c r="O22" s="43">
        <f t="shared" si="0"/>
        <v>2</v>
      </c>
      <c r="P22" s="44">
        <f t="shared" si="0"/>
        <v>92069.492299363599</v>
      </c>
      <c r="Q22" s="45">
        <f t="shared" si="0"/>
        <v>1</v>
      </c>
      <c r="R22" s="46"/>
      <c r="S22" s="47"/>
      <c r="Z22" s="2">
        <v>6</v>
      </c>
      <c r="AA22" s="18">
        <f>SUM(R110:R118)</f>
        <v>0</v>
      </c>
      <c r="AB22" s="18">
        <f>SUM(S110:S118)</f>
        <v>0</v>
      </c>
      <c r="AC22" s="15">
        <f>AB22-AA22</f>
        <v>0</v>
      </c>
    </row>
    <row r="23" spans="1:29 16383:16384" x14ac:dyDescent="0.25">
      <c r="A23" s="24">
        <v>2</v>
      </c>
      <c r="B23" s="25" t="s">
        <v>42</v>
      </c>
      <c r="C23" s="26"/>
      <c r="D23" s="27"/>
      <c r="E23" s="48"/>
      <c r="F23" s="48"/>
      <c r="G23" s="48"/>
      <c r="H23" s="49"/>
      <c r="I23" s="28"/>
      <c r="J23" s="29"/>
      <c r="K23" s="30"/>
      <c r="L23" s="28"/>
      <c r="M23" s="31">
        <f>SUM(M24:M43)</f>
        <v>5339.5975053256361</v>
      </c>
      <c r="N23" s="30"/>
      <c r="O23" s="29"/>
      <c r="P23" s="31">
        <f>SUM(P24:P43)</f>
        <v>377941.91548050719</v>
      </c>
      <c r="Q23" s="30"/>
      <c r="R23" s="46"/>
      <c r="S23" s="47"/>
      <c r="Z23" s="2">
        <v>7</v>
      </c>
      <c r="AA23" s="18">
        <f>SUM(R120)</f>
        <v>0</v>
      </c>
      <c r="AB23" s="18">
        <f>SUM(S120)</f>
        <v>0</v>
      </c>
      <c r="AC23" s="15">
        <f>AB23-AA23</f>
        <v>0</v>
      </c>
    </row>
    <row r="24" spans="1:29 16383:16384" ht="24" x14ac:dyDescent="0.25">
      <c r="A24" s="32" t="s">
        <v>43</v>
      </c>
      <c r="B24" s="33" t="s">
        <v>44</v>
      </c>
      <c r="C24" s="34" t="s">
        <v>45</v>
      </c>
      <c r="D24" s="35">
        <v>682.5</v>
      </c>
      <c r="E24" s="36">
        <v>0.65248289306824103</v>
      </c>
      <c r="F24" s="36"/>
      <c r="G24" s="36"/>
      <c r="H24" s="37">
        <f t="shared" ref="H24:H43" si="1">D24+F24-G24</f>
        <v>682.5</v>
      </c>
      <c r="I24" s="38">
        <v>682.5</v>
      </c>
      <c r="J24" s="39">
        <f t="shared" ref="J24:J43" si="2">I24*E24</f>
        <v>445.31957451907448</v>
      </c>
      <c r="K24" s="40">
        <f t="shared" ref="K24:K43" si="3">I24/H24</f>
        <v>1</v>
      </c>
      <c r="L24" s="41"/>
      <c r="M24" s="42">
        <f t="shared" ref="M24:M43" si="4">L24*E24</f>
        <v>0</v>
      </c>
      <c r="N24" s="40">
        <f t="shared" ref="N24:N43" si="5">L24/H24</f>
        <v>0</v>
      </c>
      <c r="O24" s="43">
        <f t="shared" ref="O24:O43" si="6">I24+L24</f>
        <v>682.5</v>
      </c>
      <c r="P24" s="44">
        <f t="shared" ref="P24:P43" si="7">J24+M24</f>
        <v>445.31957451907448</v>
      </c>
      <c r="Q24" s="45">
        <f t="shared" ref="Q24:Q43" si="8">K24+N24</f>
        <v>1</v>
      </c>
      <c r="R24" s="46"/>
      <c r="S24" s="47"/>
      <c r="AA24" s="47">
        <f>SUM(AA17:AA23)</f>
        <v>0</v>
      </c>
      <c r="AB24" s="47">
        <f>SUM(AB17:AB23)</f>
        <v>0</v>
      </c>
      <c r="AC24" s="47">
        <f>AB24-AA24</f>
        <v>0</v>
      </c>
    </row>
    <row r="25" spans="1:29 16383:16384" x14ac:dyDescent="0.25">
      <c r="A25" s="32" t="s">
        <v>46</v>
      </c>
      <c r="B25" s="33" t="s">
        <v>47</v>
      </c>
      <c r="C25" s="34" t="s">
        <v>45</v>
      </c>
      <c r="D25" s="35">
        <v>682.5</v>
      </c>
      <c r="E25" s="36">
        <v>6.6823248014230199</v>
      </c>
      <c r="F25" s="36"/>
      <c r="G25" s="36"/>
      <c r="H25" s="37">
        <f t="shared" si="1"/>
        <v>682.5</v>
      </c>
      <c r="I25" s="50">
        <v>0</v>
      </c>
      <c r="J25" s="39">
        <f t="shared" si="2"/>
        <v>0</v>
      </c>
      <c r="K25" s="40">
        <f t="shared" si="3"/>
        <v>0</v>
      </c>
      <c r="L25" s="41"/>
      <c r="M25" s="42">
        <f t="shared" si="4"/>
        <v>0</v>
      </c>
      <c r="N25" s="40">
        <f t="shared" si="5"/>
        <v>0</v>
      </c>
      <c r="O25" s="51">
        <f t="shared" si="6"/>
        <v>0</v>
      </c>
      <c r="P25" s="44">
        <f t="shared" si="7"/>
        <v>0</v>
      </c>
      <c r="Q25" s="52">
        <f t="shared" si="8"/>
        <v>0</v>
      </c>
      <c r="R25" s="46"/>
      <c r="S25" s="47"/>
    </row>
    <row r="26" spans="1:29 16383:16384" ht="36" x14ac:dyDescent="0.25">
      <c r="A26" s="32" t="s">
        <v>48</v>
      </c>
      <c r="B26" s="33" t="s">
        <v>49</v>
      </c>
      <c r="C26" s="34" t="s">
        <v>50</v>
      </c>
      <c r="D26" s="35">
        <v>16</v>
      </c>
      <c r="E26" s="36">
        <v>914.69851824461898</v>
      </c>
      <c r="F26" s="36"/>
      <c r="G26" s="36"/>
      <c r="H26" s="37">
        <f t="shared" si="1"/>
        <v>16</v>
      </c>
      <c r="I26" s="38">
        <v>10</v>
      </c>
      <c r="J26" s="39">
        <f t="shared" si="2"/>
        <v>9146.9851824461894</v>
      </c>
      <c r="K26" s="40">
        <f t="shared" si="3"/>
        <v>0.625</v>
      </c>
      <c r="L26" s="41">
        <v>1</v>
      </c>
      <c r="M26" s="42">
        <f t="shared" si="4"/>
        <v>914.69851824461898</v>
      </c>
      <c r="N26" s="40">
        <f t="shared" si="5"/>
        <v>6.25E-2</v>
      </c>
      <c r="O26" s="43">
        <f t="shared" si="6"/>
        <v>11</v>
      </c>
      <c r="P26" s="44">
        <f t="shared" si="7"/>
        <v>10061.683700690808</v>
      </c>
      <c r="Q26" s="45">
        <f t="shared" si="8"/>
        <v>0.6875</v>
      </c>
      <c r="R26" s="46"/>
      <c r="S26" s="47"/>
      <c r="AA26" s="47"/>
    </row>
    <row r="27" spans="1:29 16383:16384" x14ac:dyDescent="0.25">
      <c r="A27" s="32" t="s">
        <v>51</v>
      </c>
      <c r="B27" s="33" t="s">
        <v>52</v>
      </c>
      <c r="C27" s="34" t="s">
        <v>50</v>
      </c>
      <c r="D27" s="35">
        <v>32</v>
      </c>
      <c r="E27" s="36">
        <v>614.346392938907</v>
      </c>
      <c r="F27" s="36"/>
      <c r="G27" s="36"/>
      <c r="H27" s="37">
        <f t="shared" si="1"/>
        <v>32</v>
      </c>
      <c r="I27" s="38">
        <v>20</v>
      </c>
      <c r="J27" s="39">
        <f t="shared" si="2"/>
        <v>12286.927858778141</v>
      </c>
      <c r="K27" s="40">
        <f t="shared" si="3"/>
        <v>0.625</v>
      </c>
      <c r="L27" s="41">
        <v>2</v>
      </c>
      <c r="M27" s="42">
        <f t="shared" si="4"/>
        <v>1228.692785877814</v>
      </c>
      <c r="N27" s="40">
        <f t="shared" si="5"/>
        <v>6.25E-2</v>
      </c>
      <c r="O27" s="43">
        <f t="shared" si="6"/>
        <v>22</v>
      </c>
      <c r="P27" s="44">
        <f t="shared" si="7"/>
        <v>13515.620644655955</v>
      </c>
      <c r="Q27" s="45">
        <f t="shared" si="8"/>
        <v>0.6875</v>
      </c>
      <c r="R27" s="46"/>
      <c r="S27" s="47"/>
    </row>
    <row r="28" spans="1:29 16383:16384" ht="36" x14ac:dyDescent="0.25">
      <c r="A28" s="32" t="s">
        <v>53</v>
      </c>
      <c r="B28" s="33" t="s">
        <v>54</v>
      </c>
      <c r="C28" s="34" t="s">
        <v>50</v>
      </c>
      <c r="D28" s="35">
        <v>16</v>
      </c>
      <c r="E28" s="36">
        <v>1649.51425269336</v>
      </c>
      <c r="F28" s="36"/>
      <c r="G28" s="36"/>
      <c r="H28" s="37">
        <f t="shared" si="1"/>
        <v>16</v>
      </c>
      <c r="I28" s="38">
        <v>10</v>
      </c>
      <c r="J28" s="39">
        <f t="shared" si="2"/>
        <v>16495.1425269336</v>
      </c>
      <c r="K28" s="40">
        <f t="shared" si="3"/>
        <v>0.625</v>
      </c>
      <c r="L28" s="41">
        <v>1</v>
      </c>
      <c r="M28" s="42">
        <f t="shared" si="4"/>
        <v>1649.51425269336</v>
      </c>
      <c r="N28" s="40">
        <f t="shared" si="5"/>
        <v>6.25E-2</v>
      </c>
      <c r="O28" s="43">
        <f t="shared" si="6"/>
        <v>11</v>
      </c>
      <c r="P28" s="44">
        <f t="shared" si="7"/>
        <v>18144.656779626959</v>
      </c>
      <c r="Q28" s="45">
        <f t="shared" si="8"/>
        <v>0.6875</v>
      </c>
      <c r="R28" s="46"/>
      <c r="S28" s="47"/>
    </row>
    <row r="29" spans="1:29 16383:16384" ht="24" x14ac:dyDescent="0.25">
      <c r="A29" s="32" t="s">
        <v>55</v>
      </c>
      <c r="B29" s="33" t="s">
        <v>56</v>
      </c>
      <c r="C29" s="34" t="s">
        <v>50</v>
      </c>
      <c r="D29" s="35">
        <v>16</v>
      </c>
      <c r="E29" s="36">
        <v>687.48447538949904</v>
      </c>
      <c r="F29" s="36"/>
      <c r="G29" s="36"/>
      <c r="H29" s="37">
        <f t="shared" si="1"/>
        <v>16</v>
      </c>
      <c r="I29" s="38">
        <v>10</v>
      </c>
      <c r="J29" s="39">
        <f t="shared" si="2"/>
        <v>6874.8447538949904</v>
      </c>
      <c r="K29" s="40">
        <f t="shared" si="3"/>
        <v>0.625</v>
      </c>
      <c r="L29" s="41">
        <v>1</v>
      </c>
      <c r="M29" s="42">
        <f t="shared" si="4"/>
        <v>687.48447538949904</v>
      </c>
      <c r="N29" s="40">
        <f t="shared" si="5"/>
        <v>6.25E-2</v>
      </c>
      <c r="O29" s="43">
        <f t="shared" si="6"/>
        <v>11</v>
      </c>
      <c r="P29" s="44">
        <f t="shared" si="7"/>
        <v>7562.329229284489</v>
      </c>
      <c r="Q29" s="45">
        <f t="shared" si="8"/>
        <v>0.6875</v>
      </c>
      <c r="R29" s="46"/>
      <c r="S29" s="47"/>
    </row>
    <row r="30" spans="1:29 16383:16384" ht="36" x14ac:dyDescent="0.25">
      <c r="A30" s="32" t="s">
        <v>57</v>
      </c>
      <c r="B30" s="33" t="s">
        <v>58</v>
      </c>
      <c r="C30" s="34" t="s">
        <v>50</v>
      </c>
      <c r="D30" s="35">
        <v>16</v>
      </c>
      <c r="E30" s="36">
        <v>859.20747312034405</v>
      </c>
      <c r="F30" s="36"/>
      <c r="G30" s="36"/>
      <c r="H30" s="37">
        <f t="shared" si="1"/>
        <v>16</v>
      </c>
      <c r="I30" s="38">
        <v>10</v>
      </c>
      <c r="J30" s="39">
        <f t="shared" si="2"/>
        <v>8592.07473120344</v>
      </c>
      <c r="K30" s="40">
        <f t="shared" si="3"/>
        <v>0.625</v>
      </c>
      <c r="L30" s="41">
        <v>1</v>
      </c>
      <c r="M30" s="42">
        <f t="shared" si="4"/>
        <v>859.20747312034405</v>
      </c>
      <c r="N30" s="40">
        <f t="shared" si="5"/>
        <v>6.25E-2</v>
      </c>
      <c r="O30" s="43">
        <f t="shared" si="6"/>
        <v>11</v>
      </c>
      <c r="P30" s="44">
        <f t="shared" si="7"/>
        <v>9451.2822043237848</v>
      </c>
      <c r="Q30" s="45">
        <f t="shared" si="8"/>
        <v>0.6875</v>
      </c>
      <c r="R30" s="46"/>
      <c r="S30" s="47"/>
    </row>
    <row r="31" spans="1:29 16383:16384" ht="36" x14ac:dyDescent="0.25">
      <c r="A31" s="32" t="s">
        <v>59</v>
      </c>
      <c r="B31" s="33" t="s">
        <v>60</v>
      </c>
      <c r="C31" s="34" t="s">
        <v>45</v>
      </c>
      <c r="D31" s="35">
        <v>215</v>
      </c>
      <c r="E31" s="36">
        <v>570.04505444058395</v>
      </c>
      <c r="F31" s="36"/>
      <c r="G31" s="36"/>
      <c r="H31" s="37">
        <f t="shared" si="1"/>
        <v>215</v>
      </c>
      <c r="I31" s="38">
        <v>215</v>
      </c>
      <c r="J31" s="39">
        <f t="shared" si="2"/>
        <v>122559.68670472555</v>
      </c>
      <c r="K31" s="40">
        <f t="shared" si="3"/>
        <v>1</v>
      </c>
      <c r="L31" s="41"/>
      <c r="M31" s="42">
        <f t="shared" si="4"/>
        <v>0</v>
      </c>
      <c r="N31" s="40">
        <f t="shared" si="5"/>
        <v>0</v>
      </c>
      <c r="O31" s="43">
        <f t="shared" si="6"/>
        <v>215</v>
      </c>
      <c r="P31" s="44">
        <f t="shared" si="7"/>
        <v>122559.68670472555</v>
      </c>
      <c r="Q31" s="45">
        <f t="shared" si="8"/>
        <v>1</v>
      </c>
      <c r="R31" s="46"/>
      <c r="S31" s="47"/>
    </row>
    <row r="32" spans="1:29 16383:16384" ht="36" x14ac:dyDescent="0.25">
      <c r="A32" s="32" t="s">
        <v>61</v>
      </c>
      <c r="B32" s="33" t="s">
        <v>62</v>
      </c>
      <c r="C32" s="34" t="s">
        <v>45</v>
      </c>
      <c r="D32" s="35">
        <v>70</v>
      </c>
      <c r="E32" s="36">
        <v>288.29994129237099</v>
      </c>
      <c r="F32" s="36"/>
      <c r="G32" s="36"/>
      <c r="H32" s="37">
        <f t="shared" si="1"/>
        <v>70</v>
      </c>
      <c r="I32" s="38">
        <v>70</v>
      </c>
      <c r="J32" s="39">
        <f t="shared" si="2"/>
        <v>20180.995890465969</v>
      </c>
      <c r="K32" s="40">
        <f t="shared" si="3"/>
        <v>1</v>
      </c>
      <c r="L32" s="41"/>
      <c r="M32" s="42">
        <f t="shared" si="4"/>
        <v>0</v>
      </c>
      <c r="N32" s="40">
        <f t="shared" si="5"/>
        <v>0</v>
      </c>
      <c r="O32" s="43">
        <f t="shared" si="6"/>
        <v>70</v>
      </c>
      <c r="P32" s="44">
        <f t="shared" si="7"/>
        <v>20180.995890465969</v>
      </c>
      <c r="Q32" s="45">
        <f t="shared" si="8"/>
        <v>1</v>
      </c>
      <c r="R32" s="46"/>
      <c r="S32" s="47"/>
    </row>
    <row r="33" spans="1:26 16383:16384" ht="48" x14ac:dyDescent="0.25">
      <c r="A33" s="32" t="s">
        <v>63</v>
      </c>
      <c r="B33" s="33" t="s">
        <v>64</v>
      </c>
      <c r="C33" s="34" t="s">
        <v>45</v>
      </c>
      <c r="D33" s="35">
        <v>105</v>
      </c>
      <c r="E33" s="36">
        <v>288.30226923133603</v>
      </c>
      <c r="F33" s="36"/>
      <c r="G33" s="36"/>
      <c r="H33" s="37">
        <f t="shared" si="1"/>
        <v>105</v>
      </c>
      <c r="I33" s="38">
        <v>105</v>
      </c>
      <c r="J33" s="39">
        <f t="shared" si="2"/>
        <v>30271.738269290283</v>
      </c>
      <c r="K33" s="40">
        <f t="shared" si="3"/>
        <v>1</v>
      </c>
      <c r="L33" s="41"/>
      <c r="M33" s="42">
        <f t="shared" si="4"/>
        <v>0</v>
      </c>
      <c r="N33" s="40">
        <f t="shared" si="5"/>
        <v>0</v>
      </c>
      <c r="O33" s="43">
        <f t="shared" si="6"/>
        <v>105</v>
      </c>
      <c r="P33" s="44">
        <f t="shared" si="7"/>
        <v>30271.738269290283</v>
      </c>
      <c r="Q33" s="45">
        <f t="shared" si="8"/>
        <v>1</v>
      </c>
      <c r="R33" s="46"/>
      <c r="S33" s="47"/>
    </row>
    <row r="34" spans="1:26 16383:16384" ht="36" x14ac:dyDescent="0.25">
      <c r="A34" s="32" t="s">
        <v>65</v>
      </c>
      <c r="B34" s="33" t="s">
        <v>66</v>
      </c>
      <c r="C34" s="34" t="s">
        <v>67</v>
      </c>
      <c r="D34" s="35">
        <v>125</v>
      </c>
      <c r="E34" s="36">
        <v>49.191210294650503</v>
      </c>
      <c r="F34" s="36"/>
      <c r="G34" s="36"/>
      <c r="H34" s="37">
        <f t="shared" si="1"/>
        <v>125</v>
      </c>
      <c r="I34" s="38">
        <v>125</v>
      </c>
      <c r="J34" s="39">
        <f t="shared" si="2"/>
        <v>6148.901286831313</v>
      </c>
      <c r="K34" s="40">
        <f t="shared" si="3"/>
        <v>1</v>
      </c>
      <c r="L34" s="41"/>
      <c r="M34" s="42">
        <f t="shared" si="4"/>
        <v>0</v>
      </c>
      <c r="N34" s="40">
        <f t="shared" si="5"/>
        <v>0</v>
      </c>
      <c r="O34" s="43">
        <f t="shared" si="6"/>
        <v>125</v>
      </c>
      <c r="P34" s="44">
        <f t="shared" si="7"/>
        <v>6148.901286831313</v>
      </c>
      <c r="Q34" s="45">
        <f t="shared" si="8"/>
        <v>1</v>
      </c>
      <c r="R34" s="46"/>
      <c r="S34" s="47"/>
    </row>
    <row r="35" spans="1:26 16383:16384" ht="24" x14ac:dyDescent="0.25">
      <c r="A35" s="32" t="s">
        <v>68</v>
      </c>
      <c r="B35" s="33" t="s">
        <v>69</v>
      </c>
      <c r="C35" s="34" t="s">
        <v>67</v>
      </c>
      <c r="D35" s="35">
        <v>125</v>
      </c>
      <c r="E35" s="36">
        <v>357.11063719928001</v>
      </c>
      <c r="F35" s="36"/>
      <c r="G35" s="36"/>
      <c r="H35" s="37">
        <f t="shared" si="1"/>
        <v>125</v>
      </c>
      <c r="I35" s="38">
        <v>125</v>
      </c>
      <c r="J35" s="39">
        <f t="shared" si="2"/>
        <v>44638.829649910003</v>
      </c>
      <c r="K35" s="40">
        <f t="shared" si="3"/>
        <v>1</v>
      </c>
      <c r="L35" s="41"/>
      <c r="M35" s="42">
        <f t="shared" si="4"/>
        <v>0</v>
      </c>
      <c r="N35" s="40">
        <f t="shared" si="5"/>
        <v>0</v>
      </c>
      <c r="O35" s="43">
        <f t="shared" si="6"/>
        <v>125</v>
      </c>
      <c r="P35" s="44">
        <f t="shared" si="7"/>
        <v>44638.829649910003</v>
      </c>
      <c r="Q35" s="45">
        <f t="shared" si="8"/>
        <v>1</v>
      </c>
      <c r="R35" s="46"/>
      <c r="S35" s="47"/>
    </row>
    <row r="36" spans="1:26 16383:16384" ht="36" x14ac:dyDescent="0.25">
      <c r="A36" s="32" t="s">
        <v>70</v>
      </c>
      <c r="B36" s="33" t="s">
        <v>71</v>
      </c>
      <c r="C36" s="34" t="s">
        <v>67</v>
      </c>
      <c r="D36" s="35">
        <v>125</v>
      </c>
      <c r="E36" s="36">
        <v>456.66302711408201</v>
      </c>
      <c r="F36" s="36"/>
      <c r="G36" s="36"/>
      <c r="H36" s="37">
        <f t="shared" si="1"/>
        <v>125</v>
      </c>
      <c r="I36" s="38">
        <v>125</v>
      </c>
      <c r="J36" s="39">
        <f t="shared" si="2"/>
        <v>57082.878389260251</v>
      </c>
      <c r="K36" s="40">
        <f t="shared" si="3"/>
        <v>1</v>
      </c>
      <c r="L36" s="41"/>
      <c r="M36" s="42">
        <f t="shared" si="4"/>
        <v>0</v>
      </c>
      <c r="N36" s="40">
        <f t="shared" si="5"/>
        <v>0</v>
      </c>
      <c r="O36" s="43">
        <f t="shared" si="6"/>
        <v>125</v>
      </c>
      <c r="P36" s="44">
        <f t="shared" si="7"/>
        <v>57082.878389260251</v>
      </c>
      <c r="Q36" s="45">
        <f t="shared" si="8"/>
        <v>1</v>
      </c>
      <c r="R36" s="46"/>
      <c r="S36" s="47"/>
    </row>
    <row r="37" spans="1:26 16383:16384" ht="24" x14ac:dyDescent="0.25">
      <c r="A37" s="32" t="s">
        <v>72</v>
      </c>
      <c r="B37" s="33" t="s">
        <v>73</v>
      </c>
      <c r="C37" s="34" t="s">
        <v>74</v>
      </c>
      <c r="D37" s="35">
        <v>2</v>
      </c>
      <c r="E37" s="36">
        <v>2606.8866521053101</v>
      </c>
      <c r="F37" s="36"/>
      <c r="G37" s="36"/>
      <c r="H37" s="37">
        <f t="shared" si="1"/>
        <v>2</v>
      </c>
      <c r="I37" s="38">
        <v>2</v>
      </c>
      <c r="J37" s="39">
        <f t="shared" si="2"/>
        <v>5213.7733042106202</v>
      </c>
      <c r="K37" s="40">
        <f t="shared" si="3"/>
        <v>1</v>
      </c>
      <c r="L37" s="41"/>
      <c r="M37" s="42">
        <f t="shared" si="4"/>
        <v>0</v>
      </c>
      <c r="N37" s="40">
        <f t="shared" si="5"/>
        <v>0</v>
      </c>
      <c r="O37" s="43">
        <f t="shared" si="6"/>
        <v>2</v>
      </c>
      <c r="P37" s="44">
        <f t="shared" si="7"/>
        <v>5213.7733042106202</v>
      </c>
      <c r="Q37" s="45">
        <f t="shared" si="8"/>
        <v>1</v>
      </c>
      <c r="R37" s="46"/>
      <c r="S37" s="47"/>
    </row>
    <row r="38" spans="1:26 16383:16384" x14ac:dyDescent="0.25">
      <c r="A38" s="32" t="s">
        <v>75</v>
      </c>
      <c r="B38" s="33" t="s">
        <v>76</v>
      </c>
      <c r="C38" s="34" t="s">
        <v>74</v>
      </c>
      <c r="D38" s="35">
        <v>1</v>
      </c>
      <c r="E38" s="36">
        <v>6083.1205114853101</v>
      </c>
      <c r="F38" s="36"/>
      <c r="G38" s="36"/>
      <c r="H38" s="37">
        <f t="shared" si="1"/>
        <v>1</v>
      </c>
      <c r="I38" s="38">
        <v>1</v>
      </c>
      <c r="J38" s="39">
        <f t="shared" si="2"/>
        <v>6083.1205114853101</v>
      </c>
      <c r="K38" s="40">
        <f t="shared" si="3"/>
        <v>1</v>
      </c>
      <c r="L38" s="41"/>
      <c r="M38" s="42">
        <f t="shared" si="4"/>
        <v>0</v>
      </c>
      <c r="N38" s="40">
        <f t="shared" si="5"/>
        <v>0</v>
      </c>
      <c r="O38" s="43">
        <f t="shared" si="6"/>
        <v>1</v>
      </c>
      <c r="P38" s="44">
        <f t="shared" si="7"/>
        <v>6083.1205114853101</v>
      </c>
      <c r="Q38" s="45">
        <f t="shared" si="8"/>
        <v>1</v>
      </c>
      <c r="R38" s="46"/>
      <c r="S38" s="47"/>
    </row>
    <row r="39" spans="1:26 16383:16384" x14ac:dyDescent="0.25">
      <c r="A39" s="32" t="s">
        <v>77</v>
      </c>
      <c r="B39" s="33" t="s">
        <v>78</v>
      </c>
      <c r="C39" s="34" t="s">
        <v>67</v>
      </c>
      <c r="D39" s="35">
        <v>30</v>
      </c>
      <c r="E39" s="36">
        <v>172.68297256202601</v>
      </c>
      <c r="F39" s="36"/>
      <c r="G39" s="36"/>
      <c r="H39" s="37">
        <f t="shared" si="1"/>
        <v>30</v>
      </c>
      <c r="I39" s="38">
        <v>0</v>
      </c>
      <c r="J39" s="39">
        <f t="shared" si="2"/>
        <v>0</v>
      </c>
      <c r="K39" s="40">
        <f t="shared" si="3"/>
        <v>0</v>
      </c>
      <c r="L39" s="41"/>
      <c r="M39" s="42">
        <f t="shared" si="4"/>
        <v>0</v>
      </c>
      <c r="N39" s="40">
        <f t="shared" si="5"/>
        <v>0</v>
      </c>
      <c r="O39" s="43">
        <f t="shared" si="6"/>
        <v>0</v>
      </c>
      <c r="P39" s="44">
        <f t="shared" si="7"/>
        <v>0</v>
      </c>
      <c r="Q39" s="45">
        <f t="shared" si="8"/>
        <v>0</v>
      </c>
      <c r="R39" s="46"/>
      <c r="S39" s="47"/>
    </row>
    <row r="40" spans="1:26 16383:16384" ht="36" x14ac:dyDescent="0.25">
      <c r="A40" s="32" t="s">
        <v>79</v>
      </c>
      <c r="B40" s="33" t="s">
        <v>80</v>
      </c>
      <c r="C40" s="34" t="s">
        <v>67</v>
      </c>
      <c r="D40" s="35">
        <v>400</v>
      </c>
      <c r="E40" s="36">
        <v>19.319493477514801</v>
      </c>
      <c r="F40" s="36"/>
      <c r="G40" s="36"/>
      <c r="H40" s="37">
        <f t="shared" si="1"/>
        <v>400</v>
      </c>
      <c r="I40" s="38">
        <v>400</v>
      </c>
      <c r="J40" s="39">
        <f t="shared" si="2"/>
        <v>7727.79739100592</v>
      </c>
      <c r="K40" s="40">
        <f t="shared" si="3"/>
        <v>1</v>
      </c>
      <c r="L40" s="41"/>
      <c r="M40" s="42">
        <f t="shared" si="4"/>
        <v>0</v>
      </c>
      <c r="N40" s="40">
        <f t="shared" si="5"/>
        <v>0</v>
      </c>
      <c r="O40" s="43">
        <f t="shared" si="6"/>
        <v>400</v>
      </c>
      <c r="P40" s="44">
        <f t="shared" si="7"/>
        <v>7727.79739100592</v>
      </c>
      <c r="Q40" s="45">
        <f t="shared" si="8"/>
        <v>1</v>
      </c>
      <c r="R40" s="46"/>
      <c r="S40" s="47"/>
    </row>
    <row r="41" spans="1:26 16383:16384" x14ac:dyDescent="0.25">
      <c r="A41" s="32" t="s">
        <v>81</v>
      </c>
      <c r="B41" s="33" t="s">
        <v>82</v>
      </c>
      <c r="C41" s="34" t="s">
        <v>45</v>
      </c>
      <c r="D41" s="35">
        <v>38</v>
      </c>
      <c r="E41" s="36">
        <v>223.93662878304099</v>
      </c>
      <c r="F41" s="36"/>
      <c r="G41" s="36"/>
      <c r="H41" s="37">
        <f t="shared" si="1"/>
        <v>38</v>
      </c>
      <c r="I41" s="38">
        <v>38</v>
      </c>
      <c r="J41" s="39">
        <f t="shared" si="2"/>
        <v>8509.591893755558</v>
      </c>
      <c r="K41" s="40">
        <f t="shared" si="3"/>
        <v>1</v>
      </c>
      <c r="L41" s="41"/>
      <c r="M41" s="42">
        <f t="shared" si="4"/>
        <v>0</v>
      </c>
      <c r="N41" s="40">
        <f t="shared" si="5"/>
        <v>0</v>
      </c>
      <c r="O41" s="43">
        <f t="shared" si="6"/>
        <v>38</v>
      </c>
      <c r="P41" s="44">
        <f t="shared" si="7"/>
        <v>8509.591893755558</v>
      </c>
      <c r="Q41" s="45">
        <f t="shared" si="8"/>
        <v>1</v>
      </c>
      <c r="R41" s="46"/>
      <c r="S41" s="47"/>
    </row>
    <row r="42" spans="1:26 16383:16384" x14ac:dyDescent="0.25">
      <c r="A42" s="32" t="s">
        <v>83</v>
      </c>
      <c r="B42" s="33" t="s">
        <v>84</v>
      </c>
      <c r="C42" s="34" t="s">
        <v>85</v>
      </c>
      <c r="D42" s="35">
        <v>52.5</v>
      </c>
      <c r="E42" s="36">
        <v>62.255867762752501</v>
      </c>
      <c r="F42" s="36"/>
      <c r="G42" s="36"/>
      <c r="H42" s="37">
        <f t="shared" si="1"/>
        <v>52.5</v>
      </c>
      <c r="I42" s="38">
        <v>52.5</v>
      </c>
      <c r="J42" s="39">
        <f t="shared" si="2"/>
        <v>3268.4330575445065</v>
      </c>
      <c r="K42" s="40">
        <f t="shared" si="3"/>
        <v>1</v>
      </c>
      <c r="L42" s="41"/>
      <c r="M42" s="42">
        <f t="shared" si="4"/>
        <v>0</v>
      </c>
      <c r="N42" s="40">
        <f t="shared" si="5"/>
        <v>0</v>
      </c>
      <c r="O42" s="43">
        <f t="shared" si="6"/>
        <v>52.5</v>
      </c>
      <c r="P42" s="44">
        <f t="shared" si="7"/>
        <v>3268.4330575445065</v>
      </c>
      <c r="Q42" s="45">
        <f t="shared" si="8"/>
        <v>1</v>
      </c>
      <c r="R42" s="46"/>
      <c r="S42" s="47"/>
    </row>
    <row r="43" spans="1:26 16383:16384" x14ac:dyDescent="0.25">
      <c r="A43" s="32" t="s">
        <v>86</v>
      </c>
      <c r="B43" s="33" t="s">
        <v>87</v>
      </c>
      <c r="C43" s="34" t="s">
        <v>88</v>
      </c>
      <c r="D43" s="35">
        <v>10</v>
      </c>
      <c r="E43" s="36">
        <v>1415.05539978417</v>
      </c>
      <c r="F43" s="36"/>
      <c r="G43" s="36"/>
      <c r="H43" s="37">
        <f t="shared" si="1"/>
        <v>10</v>
      </c>
      <c r="I43" s="38">
        <v>5</v>
      </c>
      <c r="J43" s="39">
        <f t="shared" si="2"/>
        <v>7075.27699892085</v>
      </c>
      <c r="K43" s="40">
        <f t="shared" si="3"/>
        <v>0.5</v>
      </c>
      <c r="L43" s="41"/>
      <c r="M43" s="42">
        <f t="shared" si="4"/>
        <v>0</v>
      </c>
      <c r="N43" s="40">
        <f t="shared" si="5"/>
        <v>0</v>
      </c>
      <c r="O43" s="43">
        <f t="shared" si="6"/>
        <v>5</v>
      </c>
      <c r="P43" s="44">
        <f t="shared" si="7"/>
        <v>7075.27699892085</v>
      </c>
      <c r="Q43" s="45">
        <f t="shared" si="8"/>
        <v>0.5</v>
      </c>
      <c r="R43" s="46"/>
      <c r="S43" s="47"/>
    </row>
    <row r="44" spans="1:26 16383:16384" x14ac:dyDescent="0.25">
      <c r="A44" s="24">
        <v>3</v>
      </c>
      <c r="B44" s="25" t="s">
        <v>89</v>
      </c>
      <c r="C44" s="26"/>
      <c r="D44" s="27"/>
      <c r="E44" s="48"/>
      <c r="F44" s="48"/>
      <c r="G44" s="48"/>
      <c r="H44" s="49"/>
      <c r="I44" s="28"/>
      <c r="J44" s="29"/>
      <c r="K44" s="30"/>
      <c r="L44" s="28"/>
      <c r="M44" s="31">
        <f>SUM(M46:M76)</f>
        <v>133849.68675831347</v>
      </c>
      <c r="N44" s="30"/>
      <c r="O44" s="29"/>
      <c r="P44" s="31">
        <f>SUM(P46:P76)</f>
        <v>1919308.8665510686</v>
      </c>
      <c r="Q44" s="30"/>
      <c r="R44" s="46"/>
    </row>
    <row r="45" spans="1:26 16383:16384" s="65" customFormat="1" ht="25.5" x14ac:dyDescent="0.25">
      <c r="A45" s="53" t="s">
        <v>90</v>
      </c>
      <c r="B45" s="54" t="s">
        <v>91</v>
      </c>
      <c r="C45" s="55"/>
      <c r="D45" s="56"/>
      <c r="E45" s="57"/>
      <c r="F45" s="57"/>
      <c r="G45" s="57"/>
      <c r="H45" s="58"/>
      <c r="I45" s="59"/>
      <c r="J45" s="60"/>
      <c r="K45" s="61"/>
      <c r="L45" s="59"/>
      <c r="M45" s="62"/>
      <c r="N45" s="61"/>
      <c r="O45" s="60"/>
      <c r="P45" s="62"/>
      <c r="Q45" s="61"/>
      <c r="R45" s="63"/>
      <c r="S45" s="64"/>
      <c r="Z45" s="66"/>
      <c r="XFC45"/>
      <c r="XFD45"/>
    </row>
    <row r="46" spans="1:26 16383:16384" ht="48" x14ac:dyDescent="0.25">
      <c r="A46" s="32" t="s">
        <v>92</v>
      </c>
      <c r="B46" s="33" t="s">
        <v>93</v>
      </c>
      <c r="C46" s="34" t="s">
        <v>94</v>
      </c>
      <c r="D46" s="35">
        <v>42173.176500000001</v>
      </c>
      <c r="E46" s="36">
        <v>2.9780999195589102</v>
      </c>
      <c r="F46" s="37"/>
      <c r="G46" s="36"/>
      <c r="H46" s="37">
        <f t="shared" ref="H46:H53" si="9">D46+F46-G46</f>
        <v>42173.176500000001</v>
      </c>
      <c r="I46" s="38">
        <v>42173.176500000001</v>
      </c>
      <c r="J46" s="39">
        <f t="shared" ref="J46:J53" si="10">I46*E46</f>
        <v>125595.93354219373</v>
      </c>
      <c r="K46" s="40">
        <f t="shared" ref="K46:K53" si="11">I46/H46</f>
        <v>1</v>
      </c>
      <c r="L46" s="41"/>
      <c r="M46" s="42">
        <f t="shared" ref="M46:M53" si="12">L46*E46</f>
        <v>0</v>
      </c>
      <c r="N46" s="40">
        <f t="shared" ref="N46:N53" si="13">L46/H46</f>
        <v>0</v>
      </c>
      <c r="O46" s="43">
        <f t="shared" ref="O46:Q53" si="14">I46+L46</f>
        <v>42173.176500000001</v>
      </c>
      <c r="P46" s="44">
        <f t="shared" si="14"/>
        <v>125595.93354219373</v>
      </c>
      <c r="Q46" s="45">
        <f t="shared" si="14"/>
        <v>1</v>
      </c>
      <c r="R46" s="46"/>
      <c r="S46" s="47"/>
    </row>
    <row r="47" spans="1:26 16383:16384" x14ac:dyDescent="0.25">
      <c r="A47" s="32" t="s">
        <v>95</v>
      </c>
      <c r="B47" s="33" t="s">
        <v>96</v>
      </c>
      <c r="C47" s="34" t="s">
        <v>85</v>
      </c>
      <c r="D47" s="35">
        <v>37.657960000000003</v>
      </c>
      <c r="E47" s="36">
        <v>556.99717253265703</v>
      </c>
      <c r="F47" s="37"/>
      <c r="G47" s="36"/>
      <c r="H47" s="37">
        <f t="shared" si="9"/>
        <v>37.657960000000003</v>
      </c>
      <c r="I47" s="50">
        <v>37.657960000000003</v>
      </c>
      <c r="J47" s="39">
        <f t="shared" si="10"/>
        <v>20975.377243347899</v>
      </c>
      <c r="K47" s="40">
        <f t="shared" si="11"/>
        <v>1</v>
      </c>
      <c r="L47" s="41"/>
      <c r="M47" s="42">
        <f t="shared" si="12"/>
        <v>0</v>
      </c>
      <c r="N47" s="40">
        <f t="shared" si="13"/>
        <v>0</v>
      </c>
      <c r="O47" s="51">
        <f t="shared" si="14"/>
        <v>37.657960000000003</v>
      </c>
      <c r="P47" s="44">
        <f t="shared" si="14"/>
        <v>20975.377243347899</v>
      </c>
      <c r="Q47" s="52">
        <f t="shared" si="14"/>
        <v>1</v>
      </c>
      <c r="R47" s="46"/>
      <c r="S47" s="47"/>
    </row>
    <row r="48" spans="1:26 16383:16384" ht="36" x14ac:dyDescent="0.25">
      <c r="A48" s="32" t="s">
        <v>97</v>
      </c>
      <c r="B48" s="33" t="s">
        <v>98</v>
      </c>
      <c r="C48" s="34" t="s">
        <v>67</v>
      </c>
      <c r="D48" s="35">
        <v>199.08</v>
      </c>
      <c r="E48" s="36">
        <v>12.717041581967401</v>
      </c>
      <c r="F48" s="37"/>
      <c r="G48" s="36"/>
      <c r="H48" s="37">
        <f t="shared" si="9"/>
        <v>199.08</v>
      </c>
      <c r="I48" s="38">
        <v>199.08</v>
      </c>
      <c r="J48" s="39">
        <f t="shared" si="10"/>
        <v>2531.7086381380705</v>
      </c>
      <c r="K48" s="40">
        <f t="shared" si="11"/>
        <v>1</v>
      </c>
      <c r="L48" s="41"/>
      <c r="M48" s="42">
        <f t="shared" si="12"/>
        <v>0</v>
      </c>
      <c r="N48" s="40">
        <f t="shared" si="13"/>
        <v>0</v>
      </c>
      <c r="O48" s="43">
        <f t="shared" si="14"/>
        <v>199.08</v>
      </c>
      <c r="P48" s="44">
        <f t="shared" si="14"/>
        <v>2531.7086381380705</v>
      </c>
      <c r="Q48" s="45">
        <f t="shared" si="14"/>
        <v>1</v>
      </c>
      <c r="R48" s="46"/>
      <c r="S48" s="47"/>
    </row>
    <row r="49" spans="1:26 16383:16384" ht="24" x14ac:dyDescent="0.25">
      <c r="A49" s="32" t="s">
        <v>99</v>
      </c>
      <c r="B49" s="33" t="s">
        <v>100</v>
      </c>
      <c r="C49" s="34" t="s">
        <v>67</v>
      </c>
      <c r="D49" s="35">
        <v>313.65600000000001</v>
      </c>
      <c r="E49" s="36">
        <v>27.921998935243298</v>
      </c>
      <c r="F49" s="37">
        <v>396</v>
      </c>
      <c r="G49" s="36"/>
      <c r="H49" s="37">
        <f t="shared" si="9"/>
        <v>709.65599999999995</v>
      </c>
      <c r="I49" s="38">
        <v>313.65600000000001</v>
      </c>
      <c r="J49" s="39">
        <f t="shared" si="10"/>
        <v>8757.9024980326722</v>
      </c>
      <c r="K49" s="40">
        <f t="shared" si="11"/>
        <v>0.44198315803713351</v>
      </c>
      <c r="L49" s="41">
        <v>396</v>
      </c>
      <c r="M49" s="42">
        <f t="shared" si="12"/>
        <v>11057.111578356345</v>
      </c>
      <c r="N49" s="40">
        <f t="shared" si="13"/>
        <v>0.55801684196286661</v>
      </c>
      <c r="O49" s="43">
        <f t="shared" si="14"/>
        <v>709.65599999999995</v>
      </c>
      <c r="P49" s="44">
        <f t="shared" si="14"/>
        <v>19815.014076389016</v>
      </c>
      <c r="Q49" s="45">
        <f t="shared" si="14"/>
        <v>1</v>
      </c>
      <c r="R49" s="46"/>
      <c r="S49" s="47"/>
    </row>
    <row r="50" spans="1:26 16383:16384" ht="36" x14ac:dyDescent="0.25">
      <c r="A50" s="32" t="s">
        <v>101</v>
      </c>
      <c r="B50" s="33" t="s">
        <v>102</v>
      </c>
      <c r="C50" s="34" t="s">
        <v>45</v>
      </c>
      <c r="D50" s="35">
        <v>72.685199999999995</v>
      </c>
      <c r="E50" s="36">
        <v>21.993545368667998</v>
      </c>
      <c r="F50" s="37"/>
      <c r="G50" s="36"/>
      <c r="H50" s="37">
        <f t="shared" si="9"/>
        <v>72.685199999999995</v>
      </c>
      <c r="I50" s="38">
        <v>72.685199999999995</v>
      </c>
      <c r="J50" s="39">
        <f t="shared" si="10"/>
        <v>1598.6052438307072</v>
      </c>
      <c r="K50" s="40">
        <f t="shared" si="11"/>
        <v>1</v>
      </c>
      <c r="L50" s="41"/>
      <c r="M50" s="42">
        <f t="shared" si="12"/>
        <v>0</v>
      </c>
      <c r="N50" s="40">
        <f t="shared" si="13"/>
        <v>0</v>
      </c>
      <c r="O50" s="43">
        <f t="shared" si="14"/>
        <v>72.685199999999995</v>
      </c>
      <c r="P50" s="44">
        <f t="shared" si="14"/>
        <v>1598.6052438307072</v>
      </c>
      <c r="Q50" s="45">
        <f t="shared" si="14"/>
        <v>1</v>
      </c>
      <c r="R50" s="46"/>
      <c r="S50" s="47"/>
    </row>
    <row r="51" spans="1:26 16383:16384" ht="24" x14ac:dyDescent="0.25">
      <c r="A51" s="32" t="s">
        <v>103</v>
      </c>
      <c r="B51" s="33" t="s">
        <v>104</v>
      </c>
      <c r="C51" s="34" t="s">
        <v>45</v>
      </c>
      <c r="D51" s="35">
        <v>72.685199999999995</v>
      </c>
      <c r="E51" s="36">
        <v>339.86108945149903</v>
      </c>
      <c r="F51" s="37"/>
      <c r="G51" s="36"/>
      <c r="H51" s="37">
        <f t="shared" si="9"/>
        <v>72.685199999999995</v>
      </c>
      <c r="I51" s="38">
        <v>72.685199999999995</v>
      </c>
      <c r="J51" s="39">
        <f t="shared" si="10"/>
        <v>24702.871259000094</v>
      </c>
      <c r="K51" s="40">
        <f t="shared" si="11"/>
        <v>1</v>
      </c>
      <c r="L51" s="41"/>
      <c r="M51" s="42">
        <f t="shared" si="12"/>
        <v>0</v>
      </c>
      <c r="N51" s="40">
        <f t="shared" si="13"/>
        <v>0</v>
      </c>
      <c r="O51" s="43">
        <f t="shared" si="14"/>
        <v>72.685199999999995</v>
      </c>
      <c r="P51" s="44">
        <f t="shared" si="14"/>
        <v>24702.871259000094</v>
      </c>
      <c r="Q51" s="45">
        <f t="shared" si="14"/>
        <v>1</v>
      </c>
      <c r="R51" s="46"/>
      <c r="S51" s="47"/>
    </row>
    <row r="52" spans="1:26 16383:16384" x14ac:dyDescent="0.25">
      <c r="A52" s="32" t="s">
        <v>105</v>
      </c>
      <c r="B52" s="33" t="s">
        <v>106</v>
      </c>
      <c r="C52" s="34" t="s">
        <v>107</v>
      </c>
      <c r="D52" s="35">
        <v>4</v>
      </c>
      <c r="E52" s="36">
        <v>4684.6921757693299</v>
      </c>
      <c r="F52" s="37"/>
      <c r="G52" s="36"/>
      <c r="H52" s="37">
        <f t="shared" si="9"/>
        <v>4</v>
      </c>
      <c r="I52" s="38">
        <v>4</v>
      </c>
      <c r="J52" s="39">
        <f t="shared" si="10"/>
        <v>18738.76870307732</v>
      </c>
      <c r="K52" s="40">
        <f t="shared" si="11"/>
        <v>1</v>
      </c>
      <c r="L52" s="41"/>
      <c r="M52" s="42">
        <f t="shared" si="12"/>
        <v>0</v>
      </c>
      <c r="N52" s="40">
        <f t="shared" si="13"/>
        <v>0</v>
      </c>
      <c r="O52" s="43">
        <f t="shared" si="14"/>
        <v>4</v>
      </c>
      <c r="P52" s="44">
        <f t="shared" si="14"/>
        <v>18738.76870307732</v>
      </c>
      <c r="Q52" s="45">
        <f t="shared" si="14"/>
        <v>1</v>
      </c>
      <c r="R52" s="46"/>
      <c r="S52" s="47"/>
    </row>
    <row r="53" spans="1:26 16383:16384" x14ac:dyDescent="0.25">
      <c r="A53" s="32" t="s">
        <v>108</v>
      </c>
      <c r="B53" s="33" t="s">
        <v>109</v>
      </c>
      <c r="C53" s="34" t="s">
        <v>110</v>
      </c>
      <c r="D53" s="35">
        <v>120</v>
      </c>
      <c r="E53" s="36">
        <v>303.71953701821297</v>
      </c>
      <c r="F53" s="37"/>
      <c r="G53" s="36"/>
      <c r="H53" s="37">
        <f t="shared" si="9"/>
        <v>120</v>
      </c>
      <c r="I53" s="38">
        <v>120</v>
      </c>
      <c r="J53" s="39">
        <f t="shared" si="10"/>
        <v>36446.34444218556</v>
      </c>
      <c r="K53" s="40">
        <f t="shared" si="11"/>
        <v>1</v>
      </c>
      <c r="L53" s="41"/>
      <c r="M53" s="42">
        <f t="shared" si="12"/>
        <v>0</v>
      </c>
      <c r="N53" s="40">
        <f t="shared" si="13"/>
        <v>0</v>
      </c>
      <c r="O53" s="43">
        <f t="shared" si="14"/>
        <v>120</v>
      </c>
      <c r="P53" s="44">
        <f t="shared" si="14"/>
        <v>36446.34444218556</v>
      </c>
      <c r="Q53" s="45">
        <f t="shared" si="14"/>
        <v>1</v>
      </c>
      <c r="R53" s="46"/>
      <c r="S53" s="47"/>
    </row>
    <row r="54" spans="1:26 16383:16384" s="65" customFormat="1" ht="25.5" x14ac:dyDescent="0.25">
      <c r="A54" s="53" t="s">
        <v>111</v>
      </c>
      <c r="B54" s="54" t="s">
        <v>112</v>
      </c>
      <c r="C54" s="55"/>
      <c r="D54" s="56"/>
      <c r="E54" s="57"/>
      <c r="F54" s="57"/>
      <c r="G54" s="57"/>
      <c r="H54" s="58"/>
      <c r="I54" s="59"/>
      <c r="J54" s="60"/>
      <c r="K54" s="61"/>
      <c r="L54" s="59"/>
      <c r="M54" s="62"/>
      <c r="N54" s="61"/>
      <c r="O54" s="60"/>
      <c r="P54" s="62"/>
      <c r="Q54" s="61"/>
      <c r="R54" s="63"/>
      <c r="S54" s="47"/>
      <c r="Z54" s="66"/>
      <c r="XFC54"/>
      <c r="XFD54"/>
    </row>
    <row r="55" spans="1:26 16383:16384" x14ac:dyDescent="0.25">
      <c r="A55" s="32" t="s">
        <v>113</v>
      </c>
      <c r="B55" s="33" t="s">
        <v>114</v>
      </c>
      <c r="C55" s="34" t="s">
        <v>85</v>
      </c>
      <c r="D55" s="35">
        <v>40.3095</v>
      </c>
      <c r="E55" s="36">
        <v>320.32146774535101</v>
      </c>
      <c r="F55" s="37"/>
      <c r="G55" s="36"/>
      <c r="H55" s="37">
        <f t="shared" ref="H55:H62" si="15">D55+F55-G55</f>
        <v>40.3095</v>
      </c>
      <c r="I55" s="38">
        <v>40.3095</v>
      </c>
      <c r="J55" s="39">
        <f t="shared" ref="J55:J62" si="16">I55*E55</f>
        <v>12911.998204081227</v>
      </c>
      <c r="K55" s="40">
        <f t="shared" ref="K55:K62" si="17">I55/H55</f>
        <v>1</v>
      </c>
      <c r="L55" s="41"/>
      <c r="M55" s="42">
        <f t="shared" ref="M55:M62" si="18">L55*E55</f>
        <v>0</v>
      </c>
      <c r="N55" s="40">
        <f t="shared" ref="N55:N62" si="19">L55/H55</f>
        <v>0</v>
      </c>
      <c r="O55" s="43">
        <f t="shared" ref="O55:Q62" si="20">I55+L55</f>
        <v>40.3095</v>
      </c>
      <c r="P55" s="44">
        <f t="shared" si="20"/>
        <v>12911.998204081227</v>
      </c>
      <c r="Q55" s="45">
        <f t="shared" si="20"/>
        <v>1</v>
      </c>
      <c r="R55" s="46"/>
      <c r="S55" s="47"/>
    </row>
    <row r="56" spans="1:26 16383:16384" x14ac:dyDescent="0.25">
      <c r="A56" s="32" t="s">
        <v>115</v>
      </c>
      <c r="B56" s="33" t="s">
        <v>116</v>
      </c>
      <c r="C56" s="34" t="s">
        <v>85</v>
      </c>
      <c r="D56" s="35">
        <v>1084.2750000000001</v>
      </c>
      <c r="E56" s="36">
        <v>13.4546472432692</v>
      </c>
      <c r="F56" s="37"/>
      <c r="G56" s="36"/>
      <c r="H56" s="37">
        <f t="shared" si="15"/>
        <v>1084.2750000000001</v>
      </c>
      <c r="I56" s="38">
        <v>1084.2750000000001</v>
      </c>
      <c r="J56" s="39">
        <f t="shared" si="16"/>
        <v>14588.537639695713</v>
      </c>
      <c r="K56" s="40">
        <f t="shared" si="17"/>
        <v>1</v>
      </c>
      <c r="L56" s="41"/>
      <c r="M56" s="42">
        <f t="shared" si="18"/>
        <v>0</v>
      </c>
      <c r="N56" s="40">
        <f t="shared" si="19"/>
        <v>0</v>
      </c>
      <c r="O56" s="43">
        <f t="shared" si="20"/>
        <v>1084.2750000000001</v>
      </c>
      <c r="P56" s="44">
        <f t="shared" si="20"/>
        <v>14588.537639695713</v>
      </c>
      <c r="Q56" s="45">
        <f t="shared" si="20"/>
        <v>1</v>
      </c>
      <c r="R56" s="46"/>
      <c r="S56" s="47"/>
    </row>
    <row r="57" spans="1:26 16383:16384" ht="36" x14ac:dyDescent="0.25">
      <c r="A57" s="32" t="s">
        <v>117</v>
      </c>
      <c r="B57" s="33" t="s">
        <v>118</v>
      </c>
      <c r="C57" s="34" t="s">
        <v>94</v>
      </c>
      <c r="D57" s="35">
        <v>24198.29</v>
      </c>
      <c r="E57" s="36">
        <v>18.136813485264</v>
      </c>
      <c r="F57" s="37">
        <v>6770.35</v>
      </c>
      <c r="G57" s="36"/>
      <c r="H57" s="37">
        <f t="shared" si="15"/>
        <v>30968.639999999999</v>
      </c>
      <c r="I57" s="38">
        <v>24198.21</v>
      </c>
      <c r="J57" s="39">
        <f t="shared" si="16"/>
        <v>438878.42144725018</v>
      </c>
      <c r="K57" s="40">
        <f t="shared" si="17"/>
        <v>0.78137787129173253</v>
      </c>
      <c r="L57" s="41">
        <v>6770.35</v>
      </c>
      <c r="M57" s="42">
        <f t="shared" si="18"/>
        <v>122792.57517995713</v>
      </c>
      <c r="N57" s="40">
        <f t="shared" si="19"/>
        <v>0.21861954544984863</v>
      </c>
      <c r="O57" s="43">
        <f t="shared" si="20"/>
        <v>30968.559999999998</v>
      </c>
      <c r="P57" s="44">
        <f t="shared" si="20"/>
        <v>561670.99662720726</v>
      </c>
      <c r="Q57" s="45">
        <f t="shared" si="20"/>
        <v>0.99999741674158116</v>
      </c>
      <c r="R57" s="46"/>
      <c r="S57" s="47"/>
    </row>
    <row r="58" spans="1:26 16383:16384" x14ac:dyDescent="0.25">
      <c r="A58" s="32" t="s">
        <v>119</v>
      </c>
      <c r="B58" s="33" t="s">
        <v>120</v>
      </c>
      <c r="C58" s="34" t="s">
        <v>67</v>
      </c>
      <c r="D58" s="35">
        <v>81.84</v>
      </c>
      <c r="E58" s="36">
        <v>174.265089081767</v>
      </c>
      <c r="F58" s="37"/>
      <c r="G58" s="36"/>
      <c r="H58" s="37">
        <f t="shared" si="15"/>
        <v>81.84</v>
      </c>
      <c r="I58" s="38">
        <v>81.84</v>
      </c>
      <c r="J58" s="39">
        <f t="shared" si="16"/>
        <v>14261.854890451812</v>
      </c>
      <c r="K58" s="40">
        <f t="shared" si="17"/>
        <v>1</v>
      </c>
      <c r="L58" s="41"/>
      <c r="M58" s="42">
        <f t="shared" si="18"/>
        <v>0</v>
      </c>
      <c r="N58" s="40">
        <f t="shared" si="19"/>
        <v>0</v>
      </c>
      <c r="O58" s="43">
        <f t="shared" si="20"/>
        <v>81.84</v>
      </c>
      <c r="P58" s="44">
        <f t="shared" si="20"/>
        <v>14261.854890451812</v>
      </c>
      <c r="Q58" s="45">
        <f t="shared" si="20"/>
        <v>1</v>
      </c>
      <c r="R58" s="46"/>
      <c r="S58" s="47"/>
    </row>
    <row r="59" spans="1:26 16383:16384" ht="24" x14ac:dyDescent="0.25">
      <c r="A59" s="32" t="s">
        <v>121</v>
      </c>
      <c r="B59" s="33" t="s">
        <v>122</v>
      </c>
      <c r="C59" s="34" t="s">
        <v>107</v>
      </c>
      <c r="D59" s="35">
        <v>248</v>
      </c>
      <c r="E59" s="36">
        <v>32.019198514015301</v>
      </c>
      <c r="F59" s="37"/>
      <c r="G59" s="36"/>
      <c r="H59" s="37">
        <f t="shared" si="15"/>
        <v>248</v>
      </c>
      <c r="I59" s="38">
        <v>248</v>
      </c>
      <c r="J59" s="39">
        <f t="shared" si="16"/>
        <v>7940.7612314757944</v>
      </c>
      <c r="K59" s="40">
        <f t="shared" si="17"/>
        <v>1</v>
      </c>
      <c r="L59" s="41"/>
      <c r="M59" s="42">
        <f t="shared" si="18"/>
        <v>0</v>
      </c>
      <c r="N59" s="40">
        <f t="shared" si="19"/>
        <v>0</v>
      </c>
      <c r="O59" s="43">
        <f t="shared" si="20"/>
        <v>248</v>
      </c>
      <c r="P59" s="44">
        <f t="shared" si="20"/>
        <v>7940.7612314757944</v>
      </c>
      <c r="Q59" s="45">
        <f t="shared" si="20"/>
        <v>1</v>
      </c>
      <c r="R59" s="46"/>
      <c r="S59" s="47"/>
    </row>
    <row r="60" spans="1:26 16383:16384" ht="24" x14ac:dyDescent="0.25">
      <c r="A60" s="32" t="s">
        <v>123</v>
      </c>
      <c r="B60" s="33" t="s">
        <v>124</v>
      </c>
      <c r="C60" s="34" t="s">
        <v>94</v>
      </c>
      <c r="D60" s="35">
        <v>21.02544</v>
      </c>
      <c r="E60" s="36">
        <v>56.121460595911302</v>
      </c>
      <c r="F60" s="37"/>
      <c r="G60" s="36"/>
      <c r="H60" s="37">
        <f t="shared" si="15"/>
        <v>21.02544</v>
      </c>
      <c r="I60" s="38">
        <v>21.02544</v>
      </c>
      <c r="J60" s="39">
        <f t="shared" si="16"/>
        <v>1179.9784024716973</v>
      </c>
      <c r="K60" s="40">
        <f t="shared" si="17"/>
        <v>1</v>
      </c>
      <c r="L60" s="41"/>
      <c r="M60" s="42">
        <f t="shared" si="18"/>
        <v>0</v>
      </c>
      <c r="N60" s="40">
        <f t="shared" si="19"/>
        <v>0</v>
      </c>
      <c r="O60" s="43">
        <f t="shared" si="20"/>
        <v>21.02544</v>
      </c>
      <c r="P60" s="44">
        <f t="shared" si="20"/>
        <v>1179.9784024716973</v>
      </c>
      <c r="Q60" s="45">
        <f t="shared" si="20"/>
        <v>1</v>
      </c>
      <c r="R60" s="46"/>
      <c r="S60" s="47"/>
    </row>
    <row r="61" spans="1:26 16383:16384" x14ac:dyDescent="0.25">
      <c r="A61" s="32" t="s">
        <v>125</v>
      </c>
      <c r="B61" s="33" t="s">
        <v>84</v>
      </c>
      <c r="C61" s="34" t="s">
        <v>85</v>
      </c>
      <c r="D61" s="35">
        <v>34.037999999999997</v>
      </c>
      <c r="E61" s="36">
        <v>62.255867762752501</v>
      </c>
      <c r="F61" s="37"/>
      <c r="G61" s="36"/>
      <c r="H61" s="37">
        <f t="shared" si="15"/>
        <v>34.037999999999997</v>
      </c>
      <c r="I61" s="38">
        <v>34.037999999999997</v>
      </c>
      <c r="J61" s="39">
        <f t="shared" si="16"/>
        <v>2119.0652269085695</v>
      </c>
      <c r="K61" s="40">
        <f t="shared" si="17"/>
        <v>1</v>
      </c>
      <c r="L61" s="41"/>
      <c r="M61" s="42">
        <f t="shared" si="18"/>
        <v>0</v>
      </c>
      <c r="N61" s="40">
        <f t="shared" si="19"/>
        <v>0</v>
      </c>
      <c r="O61" s="43">
        <f t="shared" si="20"/>
        <v>34.037999999999997</v>
      </c>
      <c r="P61" s="44">
        <f t="shared" si="20"/>
        <v>2119.0652269085695</v>
      </c>
      <c r="Q61" s="45">
        <f t="shared" si="20"/>
        <v>1</v>
      </c>
      <c r="R61" s="46"/>
      <c r="S61" s="47"/>
    </row>
    <row r="62" spans="1:26 16383:16384" x14ac:dyDescent="0.25">
      <c r="A62" s="32" t="s">
        <v>126</v>
      </c>
      <c r="B62" s="33" t="s">
        <v>109</v>
      </c>
      <c r="C62" s="34" t="s">
        <v>110</v>
      </c>
      <c r="D62" s="35">
        <v>120</v>
      </c>
      <c r="E62" s="36">
        <v>303.71953701821297</v>
      </c>
      <c r="F62" s="37"/>
      <c r="G62" s="36"/>
      <c r="H62" s="37">
        <f t="shared" si="15"/>
        <v>120</v>
      </c>
      <c r="I62" s="38">
        <v>120</v>
      </c>
      <c r="J62" s="39">
        <f t="shared" si="16"/>
        <v>36446.34444218556</v>
      </c>
      <c r="K62" s="40">
        <f t="shared" si="17"/>
        <v>1</v>
      </c>
      <c r="L62" s="41"/>
      <c r="M62" s="42">
        <f t="shared" si="18"/>
        <v>0</v>
      </c>
      <c r="N62" s="40">
        <f t="shared" si="19"/>
        <v>0</v>
      </c>
      <c r="O62" s="43">
        <f t="shared" si="20"/>
        <v>120</v>
      </c>
      <c r="P62" s="44">
        <f t="shared" si="20"/>
        <v>36446.34444218556</v>
      </c>
      <c r="Q62" s="45">
        <f t="shared" si="20"/>
        <v>1</v>
      </c>
      <c r="R62" s="46"/>
      <c r="S62" s="47"/>
    </row>
    <row r="63" spans="1:26 16383:16384" s="65" customFormat="1" x14ac:dyDescent="0.25">
      <c r="A63" s="53" t="s">
        <v>127</v>
      </c>
      <c r="B63" s="54" t="s">
        <v>128</v>
      </c>
      <c r="C63" s="55"/>
      <c r="D63" s="56"/>
      <c r="E63" s="57"/>
      <c r="F63" s="57"/>
      <c r="G63" s="57"/>
      <c r="H63" s="58"/>
      <c r="I63" s="59"/>
      <c r="J63" s="60"/>
      <c r="K63" s="61"/>
      <c r="L63" s="59"/>
      <c r="M63" s="62"/>
      <c r="N63" s="61"/>
      <c r="O63" s="60"/>
      <c r="P63" s="62"/>
      <c r="Q63" s="61"/>
      <c r="R63" s="63"/>
      <c r="S63" s="47"/>
      <c r="Z63" s="66"/>
      <c r="XFC63"/>
      <c r="XFD63"/>
    </row>
    <row r="64" spans="1:26 16383:16384" x14ac:dyDescent="0.25">
      <c r="A64" s="32" t="s">
        <v>129</v>
      </c>
      <c r="B64" s="33" t="s">
        <v>130</v>
      </c>
      <c r="C64" s="34" t="s">
        <v>45</v>
      </c>
      <c r="D64" s="35">
        <v>802.3</v>
      </c>
      <c r="E64" s="36">
        <v>204.87212862005899</v>
      </c>
      <c r="F64" s="36"/>
      <c r="G64" s="36"/>
      <c r="H64" s="37">
        <f t="shared" ref="H64:H76" si="21">D64+F64-G64</f>
        <v>802.3</v>
      </c>
      <c r="I64" s="38">
        <v>650</v>
      </c>
      <c r="J64" s="39">
        <f t="shared" ref="J64:J76" si="22">I64*E64</f>
        <v>133166.88360303835</v>
      </c>
      <c r="K64" s="40">
        <f t="shared" ref="K64:K76" si="23">I64/H64</f>
        <v>0.81017075906768043</v>
      </c>
      <c r="L64" s="41"/>
      <c r="M64" s="42">
        <f t="shared" ref="M64:M76" si="24">L64*E64</f>
        <v>0</v>
      </c>
      <c r="N64" s="40">
        <f t="shared" ref="N64:N76" si="25">L64/H64</f>
        <v>0</v>
      </c>
      <c r="O64" s="43">
        <f t="shared" ref="O64:O76" si="26">I64+L64</f>
        <v>650</v>
      </c>
      <c r="P64" s="44">
        <f t="shared" ref="P64:P76" si="27">J64+M64</f>
        <v>133166.88360303835</v>
      </c>
      <c r="Q64" s="45">
        <f t="shared" ref="Q64:Q76" si="28">K64+N64</f>
        <v>0.81017075906768043</v>
      </c>
      <c r="R64" s="46"/>
      <c r="S64" s="47"/>
    </row>
    <row r="65" spans="1:19" ht="36" x14ac:dyDescent="0.25">
      <c r="A65" s="32" t="s">
        <v>131</v>
      </c>
      <c r="B65" s="33" t="s">
        <v>132</v>
      </c>
      <c r="C65" s="34" t="s">
        <v>45</v>
      </c>
      <c r="D65" s="35">
        <v>294.26</v>
      </c>
      <c r="E65" s="36">
        <v>105.949722188219</v>
      </c>
      <c r="F65" s="36"/>
      <c r="G65" s="36"/>
      <c r="H65" s="37">
        <f t="shared" si="21"/>
        <v>294.26</v>
      </c>
      <c r="I65" s="38">
        <v>235</v>
      </c>
      <c r="J65" s="39">
        <f t="shared" si="22"/>
        <v>24898.184714231465</v>
      </c>
      <c r="K65" s="40">
        <f t="shared" si="23"/>
        <v>0.79861347107999736</v>
      </c>
      <c r="L65" s="41"/>
      <c r="M65" s="42">
        <f t="shared" si="24"/>
        <v>0</v>
      </c>
      <c r="N65" s="40">
        <f t="shared" si="25"/>
        <v>0</v>
      </c>
      <c r="O65" s="43">
        <f t="shared" si="26"/>
        <v>235</v>
      </c>
      <c r="P65" s="44">
        <f t="shared" si="27"/>
        <v>24898.184714231465</v>
      </c>
      <c r="Q65" s="45">
        <f t="shared" si="28"/>
        <v>0.79861347107999736</v>
      </c>
      <c r="R65" s="46"/>
      <c r="S65" s="47"/>
    </row>
    <row r="66" spans="1:19" ht="24" x14ac:dyDescent="0.25">
      <c r="A66" s="32" t="s">
        <v>133</v>
      </c>
      <c r="B66" s="33" t="s">
        <v>134</v>
      </c>
      <c r="C66" s="34" t="s">
        <v>94</v>
      </c>
      <c r="D66" s="35">
        <v>23360</v>
      </c>
      <c r="E66" s="36">
        <v>9.9747384802386208</v>
      </c>
      <c r="F66" s="36"/>
      <c r="G66" s="36"/>
      <c r="H66" s="37">
        <f t="shared" si="21"/>
        <v>23360</v>
      </c>
      <c r="I66" s="38">
        <v>18908.8</v>
      </c>
      <c r="J66" s="39">
        <f t="shared" si="22"/>
        <v>188610.33497513604</v>
      </c>
      <c r="K66" s="40">
        <f t="shared" si="23"/>
        <v>0.80945205479452054</v>
      </c>
      <c r="L66" s="41"/>
      <c r="M66" s="42">
        <f t="shared" si="24"/>
        <v>0</v>
      </c>
      <c r="N66" s="40">
        <f t="shared" si="25"/>
        <v>0</v>
      </c>
      <c r="O66" s="43">
        <f t="shared" si="26"/>
        <v>18908.8</v>
      </c>
      <c r="P66" s="44">
        <f t="shared" si="27"/>
        <v>188610.33497513604</v>
      </c>
      <c r="Q66" s="45">
        <f t="shared" si="28"/>
        <v>0.80945205479452054</v>
      </c>
      <c r="R66" s="46"/>
      <c r="S66" s="47"/>
    </row>
    <row r="67" spans="1:19" ht="24" x14ac:dyDescent="0.25">
      <c r="A67" s="32" t="s">
        <v>135</v>
      </c>
      <c r="B67" s="33" t="s">
        <v>136</v>
      </c>
      <c r="C67" s="34" t="s">
        <v>85</v>
      </c>
      <c r="D67" s="35">
        <v>61.426000000000002</v>
      </c>
      <c r="E67" s="36">
        <v>585.04499999999996</v>
      </c>
      <c r="F67" s="36"/>
      <c r="G67" s="36"/>
      <c r="H67" s="37">
        <f t="shared" si="21"/>
        <v>61.426000000000002</v>
      </c>
      <c r="I67" s="38">
        <v>26.02</v>
      </c>
      <c r="J67" s="39">
        <f t="shared" si="22"/>
        <v>15222.870899999998</v>
      </c>
      <c r="K67" s="40">
        <f t="shared" si="23"/>
        <v>0.42359912740533323</v>
      </c>
      <c r="L67" s="41"/>
      <c r="M67" s="42">
        <f t="shared" si="24"/>
        <v>0</v>
      </c>
      <c r="N67" s="40">
        <f t="shared" si="25"/>
        <v>0</v>
      </c>
      <c r="O67" s="43">
        <f t="shared" si="26"/>
        <v>26.02</v>
      </c>
      <c r="P67" s="44">
        <f t="shared" si="27"/>
        <v>15222.870899999998</v>
      </c>
      <c r="Q67" s="45">
        <f t="shared" si="28"/>
        <v>0.42359912740533323</v>
      </c>
      <c r="R67" s="46"/>
      <c r="S67" s="47"/>
    </row>
    <row r="68" spans="1:19" ht="24" x14ac:dyDescent="0.25">
      <c r="A68" s="32" t="s">
        <v>137</v>
      </c>
      <c r="B68" s="33" t="s">
        <v>138</v>
      </c>
      <c r="C68" s="34" t="s">
        <v>85</v>
      </c>
      <c r="D68" s="35">
        <v>176.506</v>
      </c>
      <c r="E68" s="36">
        <v>598.31137234840105</v>
      </c>
      <c r="F68" s="36"/>
      <c r="G68" s="36"/>
      <c r="H68" s="37">
        <f t="shared" si="21"/>
        <v>176.506</v>
      </c>
      <c r="I68" s="38">
        <v>84.43</v>
      </c>
      <c r="J68" s="39">
        <f t="shared" si="22"/>
        <v>50515.429167375507</v>
      </c>
      <c r="K68" s="40">
        <f t="shared" si="23"/>
        <v>0.47834067963695287</v>
      </c>
      <c r="L68" s="41"/>
      <c r="M68" s="42">
        <f t="shared" si="24"/>
        <v>0</v>
      </c>
      <c r="N68" s="40">
        <f t="shared" si="25"/>
        <v>0</v>
      </c>
      <c r="O68" s="43">
        <f t="shared" si="26"/>
        <v>84.43</v>
      </c>
      <c r="P68" s="44">
        <f t="shared" si="27"/>
        <v>50515.429167375507</v>
      </c>
      <c r="Q68" s="45">
        <f t="shared" si="28"/>
        <v>0.47834067963695287</v>
      </c>
      <c r="R68" s="46"/>
      <c r="S68" s="47"/>
    </row>
    <row r="69" spans="1:19" ht="36" x14ac:dyDescent="0.25">
      <c r="A69" s="32" t="s">
        <v>139</v>
      </c>
      <c r="B69" s="33" t="s">
        <v>140</v>
      </c>
      <c r="C69" s="34" t="s">
        <v>45</v>
      </c>
      <c r="D69" s="35">
        <v>802.3</v>
      </c>
      <c r="E69" s="36">
        <v>26.9842925202245</v>
      </c>
      <c r="F69" s="36"/>
      <c r="G69" s="36"/>
      <c r="H69" s="37">
        <f t="shared" si="21"/>
        <v>802.3</v>
      </c>
      <c r="I69" s="38">
        <v>0</v>
      </c>
      <c r="J69" s="39">
        <f t="shared" si="22"/>
        <v>0</v>
      </c>
      <c r="K69" s="40">
        <f t="shared" si="23"/>
        <v>0</v>
      </c>
      <c r="L69" s="41"/>
      <c r="M69" s="42">
        <f t="shared" si="24"/>
        <v>0</v>
      </c>
      <c r="N69" s="40">
        <f t="shared" si="25"/>
        <v>0</v>
      </c>
      <c r="O69" s="43">
        <f t="shared" si="26"/>
        <v>0</v>
      </c>
      <c r="P69" s="44">
        <f t="shared" si="27"/>
        <v>0</v>
      </c>
      <c r="Q69" s="45">
        <f t="shared" si="28"/>
        <v>0</v>
      </c>
      <c r="R69" s="46"/>
      <c r="S69" s="47"/>
    </row>
    <row r="70" spans="1:19" x14ac:dyDescent="0.25">
      <c r="A70" s="32" t="s">
        <v>141</v>
      </c>
      <c r="B70" s="33" t="s">
        <v>142</v>
      </c>
      <c r="C70" s="34" t="s">
        <v>94</v>
      </c>
      <c r="D70" s="35">
        <v>79.090909090909093</v>
      </c>
      <c r="E70" s="36">
        <v>11.662194238173701</v>
      </c>
      <c r="F70" s="36"/>
      <c r="G70" s="36"/>
      <c r="H70" s="37">
        <f t="shared" si="21"/>
        <v>79.090909090909093</v>
      </c>
      <c r="I70" s="38">
        <v>0</v>
      </c>
      <c r="J70" s="39">
        <f t="shared" si="22"/>
        <v>0</v>
      </c>
      <c r="K70" s="40">
        <f t="shared" si="23"/>
        <v>0</v>
      </c>
      <c r="L70" s="41"/>
      <c r="M70" s="42">
        <f t="shared" si="24"/>
        <v>0</v>
      </c>
      <c r="N70" s="40">
        <f t="shared" si="25"/>
        <v>0</v>
      </c>
      <c r="O70" s="43">
        <f t="shared" si="26"/>
        <v>0</v>
      </c>
      <c r="P70" s="44">
        <f t="shared" si="27"/>
        <v>0</v>
      </c>
      <c r="Q70" s="45">
        <f t="shared" si="28"/>
        <v>0</v>
      </c>
      <c r="R70" s="46"/>
      <c r="S70" s="47"/>
    </row>
    <row r="71" spans="1:19" x14ac:dyDescent="0.25">
      <c r="A71" s="32" t="s">
        <v>143</v>
      </c>
      <c r="B71" s="33" t="s">
        <v>144</v>
      </c>
      <c r="C71" s="34" t="s">
        <v>107</v>
      </c>
      <c r="D71" s="35">
        <v>46</v>
      </c>
      <c r="E71" s="36">
        <v>18.2502032523876</v>
      </c>
      <c r="F71" s="36"/>
      <c r="G71" s="36"/>
      <c r="H71" s="37">
        <f t="shared" si="21"/>
        <v>46</v>
      </c>
      <c r="I71" s="38">
        <v>0</v>
      </c>
      <c r="J71" s="39">
        <f t="shared" si="22"/>
        <v>0</v>
      </c>
      <c r="K71" s="40">
        <f t="shared" si="23"/>
        <v>0</v>
      </c>
      <c r="L71" s="41"/>
      <c r="M71" s="42">
        <f t="shared" si="24"/>
        <v>0</v>
      </c>
      <c r="N71" s="40">
        <f t="shared" si="25"/>
        <v>0</v>
      </c>
      <c r="O71" s="43">
        <f t="shared" si="26"/>
        <v>0</v>
      </c>
      <c r="P71" s="44">
        <f t="shared" si="27"/>
        <v>0</v>
      </c>
      <c r="Q71" s="45">
        <f t="shared" si="28"/>
        <v>0</v>
      </c>
      <c r="R71" s="46"/>
      <c r="S71" s="47"/>
    </row>
    <row r="72" spans="1:19" ht="24" x14ac:dyDescent="0.25">
      <c r="A72" s="32" t="s">
        <v>145</v>
      </c>
      <c r="B72" s="33" t="s">
        <v>146</v>
      </c>
      <c r="C72" s="34" t="s">
        <v>67</v>
      </c>
      <c r="D72" s="35">
        <v>45.2</v>
      </c>
      <c r="E72" s="36">
        <v>835.93969915966602</v>
      </c>
      <c r="F72" s="36"/>
      <c r="G72" s="36"/>
      <c r="H72" s="37">
        <f t="shared" si="21"/>
        <v>45.2</v>
      </c>
      <c r="I72" s="38">
        <v>0</v>
      </c>
      <c r="J72" s="39">
        <f t="shared" si="22"/>
        <v>0</v>
      </c>
      <c r="K72" s="40">
        <f t="shared" si="23"/>
        <v>0</v>
      </c>
      <c r="L72" s="41"/>
      <c r="M72" s="42">
        <f t="shared" si="24"/>
        <v>0</v>
      </c>
      <c r="N72" s="40">
        <f t="shared" si="25"/>
        <v>0</v>
      </c>
      <c r="O72" s="43">
        <f t="shared" si="26"/>
        <v>0</v>
      </c>
      <c r="P72" s="44">
        <f t="shared" si="27"/>
        <v>0</v>
      </c>
      <c r="Q72" s="45">
        <f t="shared" si="28"/>
        <v>0</v>
      </c>
      <c r="R72" s="46"/>
      <c r="S72" s="47"/>
    </row>
    <row r="73" spans="1:19" ht="24" x14ac:dyDescent="0.25">
      <c r="A73" s="32" t="s">
        <v>147</v>
      </c>
      <c r="B73" s="33" t="s">
        <v>148</v>
      </c>
      <c r="C73" s="34" t="s">
        <v>67</v>
      </c>
      <c r="D73" s="35">
        <v>90.4</v>
      </c>
      <c r="E73" s="36">
        <v>28.282700478295499</v>
      </c>
      <c r="F73" s="36"/>
      <c r="G73" s="36"/>
      <c r="H73" s="37">
        <f t="shared" si="21"/>
        <v>90.4</v>
      </c>
      <c r="I73" s="38">
        <v>0</v>
      </c>
      <c r="J73" s="39">
        <f t="shared" si="22"/>
        <v>0</v>
      </c>
      <c r="K73" s="40">
        <f t="shared" si="23"/>
        <v>0</v>
      </c>
      <c r="L73" s="41"/>
      <c r="M73" s="42">
        <f t="shared" si="24"/>
        <v>0</v>
      </c>
      <c r="N73" s="40">
        <f t="shared" si="25"/>
        <v>0</v>
      </c>
      <c r="O73" s="43">
        <f t="shared" si="26"/>
        <v>0</v>
      </c>
      <c r="P73" s="44">
        <f t="shared" si="27"/>
        <v>0</v>
      </c>
      <c r="Q73" s="45">
        <f t="shared" si="28"/>
        <v>0</v>
      </c>
      <c r="R73" s="46"/>
      <c r="S73" s="47"/>
    </row>
    <row r="74" spans="1:19" x14ac:dyDescent="0.25">
      <c r="A74" s="32" t="s">
        <v>149</v>
      </c>
      <c r="B74" s="33" t="s">
        <v>150</v>
      </c>
      <c r="C74" s="34" t="s">
        <v>107</v>
      </c>
      <c r="D74" s="35">
        <v>36</v>
      </c>
      <c r="E74" s="36">
        <v>58.580964112138297</v>
      </c>
      <c r="F74" s="36"/>
      <c r="G74" s="36"/>
      <c r="H74" s="37">
        <f t="shared" si="21"/>
        <v>36</v>
      </c>
      <c r="I74" s="38">
        <v>0</v>
      </c>
      <c r="J74" s="39">
        <f t="shared" si="22"/>
        <v>0</v>
      </c>
      <c r="K74" s="40">
        <f t="shared" si="23"/>
        <v>0</v>
      </c>
      <c r="L74" s="41"/>
      <c r="M74" s="42">
        <f t="shared" si="24"/>
        <v>0</v>
      </c>
      <c r="N74" s="40">
        <f t="shared" si="25"/>
        <v>0</v>
      </c>
      <c r="O74" s="43">
        <f t="shared" si="26"/>
        <v>0</v>
      </c>
      <c r="P74" s="44">
        <f t="shared" si="27"/>
        <v>0</v>
      </c>
      <c r="Q74" s="45">
        <f t="shared" si="28"/>
        <v>0</v>
      </c>
      <c r="R74" s="46"/>
      <c r="S74" s="47"/>
    </row>
    <row r="75" spans="1:19" x14ac:dyDescent="0.25">
      <c r="A75" s="32" t="s">
        <v>151</v>
      </c>
      <c r="B75" s="33" t="s">
        <v>152</v>
      </c>
      <c r="C75" s="34" t="s">
        <v>67</v>
      </c>
      <c r="D75" s="35">
        <v>142</v>
      </c>
      <c r="E75" s="36">
        <v>3811.3734793899698</v>
      </c>
      <c r="F75" s="36"/>
      <c r="G75" s="36"/>
      <c r="H75" s="37">
        <f t="shared" si="21"/>
        <v>142</v>
      </c>
      <c r="I75" s="38">
        <v>22</v>
      </c>
      <c r="J75" s="39">
        <f t="shared" si="22"/>
        <v>83850.216546579337</v>
      </c>
      <c r="K75" s="40">
        <f t="shared" si="23"/>
        <v>0.15492957746478872</v>
      </c>
      <c r="L75" s="41"/>
      <c r="M75" s="42">
        <f t="shared" si="24"/>
        <v>0</v>
      </c>
      <c r="N75" s="40">
        <f t="shared" si="25"/>
        <v>0</v>
      </c>
      <c r="O75" s="43">
        <f t="shared" si="26"/>
        <v>22</v>
      </c>
      <c r="P75" s="44">
        <f t="shared" si="27"/>
        <v>83850.216546579337</v>
      </c>
      <c r="Q75" s="45">
        <f t="shared" si="28"/>
        <v>0.15492957746478872</v>
      </c>
      <c r="R75" s="46"/>
      <c r="S75" s="47"/>
    </row>
    <row r="76" spans="1:19" x14ac:dyDescent="0.25">
      <c r="A76" s="32" t="s">
        <v>153</v>
      </c>
      <c r="B76" s="33" t="s">
        <v>154</v>
      </c>
      <c r="C76" s="34" t="s">
        <v>107</v>
      </c>
      <c r="D76" s="35">
        <v>2</v>
      </c>
      <c r="E76" s="36">
        <v>434600.65569339</v>
      </c>
      <c r="F76" s="36"/>
      <c r="G76" s="36"/>
      <c r="H76" s="37">
        <f t="shared" si="21"/>
        <v>2</v>
      </c>
      <c r="I76" s="38">
        <v>1.2</v>
      </c>
      <c r="J76" s="39">
        <f t="shared" si="22"/>
        <v>521520.786832068</v>
      </c>
      <c r="K76" s="40">
        <f t="shared" si="23"/>
        <v>0.6</v>
      </c>
      <c r="L76" s="41"/>
      <c r="M76" s="42">
        <f t="shared" si="24"/>
        <v>0</v>
      </c>
      <c r="N76" s="40">
        <f t="shared" si="25"/>
        <v>0</v>
      </c>
      <c r="O76" s="43">
        <f t="shared" si="26"/>
        <v>1.2</v>
      </c>
      <c r="P76" s="44">
        <f t="shared" si="27"/>
        <v>521520.786832068</v>
      </c>
      <c r="Q76" s="45">
        <f t="shared" si="28"/>
        <v>0.6</v>
      </c>
      <c r="R76" s="46"/>
      <c r="S76" s="47"/>
    </row>
    <row r="77" spans="1:19" x14ac:dyDescent="0.25">
      <c r="A77" s="24">
        <v>4</v>
      </c>
      <c r="B77" s="25" t="s">
        <v>155</v>
      </c>
      <c r="C77" s="26"/>
      <c r="D77" s="27"/>
      <c r="E77" s="48"/>
      <c r="F77" s="48"/>
      <c r="G77" s="48"/>
      <c r="H77" s="49"/>
      <c r="I77" s="28"/>
      <c r="J77" s="29"/>
      <c r="K77" s="30"/>
      <c r="L77" s="28"/>
      <c r="M77" s="31">
        <f>SUM(M78:M93)</f>
        <v>43794.829528080205</v>
      </c>
      <c r="N77" s="30"/>
      <c r="O77" s="29"/>
      <c r="P77" s="31">
        <f>SUM(P78:P93)</f>
        <v>165140.21524350924</v>
      </c>
      <c r="Q77" s="30"/>
      <c r="R77" s="46"/>
      <c r="S77" s="47"/>
    </row>
    <row r="78" spans="1:19" ht="24" x14ac:dyDescent="0.25">
      <c r="A78" s="32" t="s">
        <v>156</v>
      </c>
      <c r="B78" s="33" t="s">
        <v>157</v>
      </c>
      <c r="C78" s="34" t="s">
        <v>85</v>
      </c>
      <c r="D78" s="35">
        <v>595.5</v>
      </c>
      <c r="E78" s="36">
        <v>29.8942162272415</v>
      </c>
      <c r="F78" s="37">
        <v>1332</v>
      </c>
      <c r="G78" s="36"/>
      <c r="H78" s="37">
        <f t="shared" ref="H78:H93" si="29">D78+F78-G78</f>
        <v>1927.5</v>
      </c>
      <c r="I78" s="38">
        <v>595.5</v>
      </c>
      <c r="J78" s="39">
        <f t="shared" ref="J78:J93" si="30">I78*E78</f>
        <v>17802.005763322315</v>
      </c>
      <c r="K78" s="40">
        <f t="shared" ref="K78:K93" si="31">I78/H78</f>
        <v>0.30894941634241246</v>
      </c>
      <c r="L78" s="41">
        <v>1332</v>
      </c>
      <c r="M78" s="42">
        <f t="shared" ref="M78:M93" si="32">L78*E78</f>
        <v>39819.096014685681</v>
      </c>
      <c r="N78" s="40">
        <f t="shared" ref="N78:N93" si="33">L78/H78</f>
        <v>0.69105058365758754</v>
      </c>
      <c r="O78" s="43">
        <f t="shared" ref="O78:O93" si="34">I78+L78</f>
        <v>1927.5</v>
      </c>
      <c r="P78" s="44">
        <f t="shared" ref="P78:P93" si="35">J78+M78</f>
        <v>57621.101778008</v>
      </c>
      <c r="Q78" s="45">
        <f t="shared" ref="Q78:Q93" si="36">K78+N78</f>
        <v>1</v>
      </c>
      <c r="R78" s="46"/>
      <c r="S78" s="47"/>
    </row>
    <row r="79" spans="1:19" x14ac:dyDescent="0.25">
      <c r="A79" s="32" t="s">
        <v>158</v>
      </c>
      <c r="B79" s="33" t="s">
        <v>159</v>
      </c>
      <c r="C79" s="34" t="s">
        <v>45</v>
      </c>
      <c r="D79" s="35">
        <v>71.099999999999994</v>
      </c>
      <c r="E79" s="36">
        <v>3.7724010944060402</v>
      </c>
      <c r="F79" s="37">
        <v>1053.9000000000001</v>
      </c>
      <c r="G79" s="36"/>
      <c r="H79" s="37">
        <f t="shared" si="29"/>
        <v>1125</v>
      </c>
      <c r="I79" s="38">
        <v>71.099999999999994</v>
      </c>
      <c r="J79" s="39">
        <f t="shared" si="30"/>
        <v>268.21771781226943</v>
      </c>
      <c r="K79" s="40">
        <f t="shared" si="31"/>
        <v>6.3199999999999992E-2</v>
      </c>
      <c r="L79" s="41">
        <v>1053.9000000000001</v>
      </c>
      <c r="M79" s="42">
        <f t="shared" si="32"/>
        <v>3975.7335133945262</v>
      </c>
      <c r="N79" s="40">
        <f t="shared" si="33"/>
        <v>0.93680000000000008</v>
      </c>
      <c r="O79" s="43">
        <f t="shared" si="34"/>
        <v>1125</v>
      </c>
      <c r="P79" s="44">
        <f t="shared" si="35"/>
        <v>4243.9512312067955</v>
      </c>
      <c r="Q79" s="45">
        <f t="shared" si="36"/>
        <v>1</v>
      </c>
      <c r="R79" s="46"/>
      <c r="S79" s="47"/>
    </row>
    <row r="80" spans="1:19" x14ac:dyDescent="0.25">
      <c r="A80" s="32" t="s">
        <v>160</v>
      </c>
      <c r="B80" s="33" t="s">
        <v>150</v>
      </c>
      <c r="C80" s="34" t="s">
        <v>107</v>
      </c>
      <c r="D80" s="35">
        <v>88.001999999999995</v>
      </c>
      <c r="E80" s="36">
        <v>58.580964112138297</v>
      </c>
      <c r="F80" s="37"/>
      <c r="G80" s="36"/>
      <c r="H80" s="37">
        <f t="shared" si="29"/>
        <v>88.001999999999995</v>
      </c>
      <c r="I80" s="38">
        <v>40</v>
      </c>
      <c r="J80" s="39">
        <f t="shared" si="30"/>
        <v>2343.2385644855317</v>
      </c>
      <c r="K80" s="40">
        <f t="shared" si="31"/>
        <v>0.45453512420172271</v>
      </c>
      <c r="L80" s="41"/>
      <c r="M80" s="42">
        <f t="shared" si="32"/>
        <v>0</v>
      </c>
      <c r="N80" s="40">
        <f t="shared" si="33"/>
        <v>0</v>
      </c>
      <c r="O80" s="43">
        <f t="shared" si="34"/>
        <v>40</v>
      </c>
      <c r="P80" s="44">
        <f t="shared" si="35"/>
        <v>2343.2385644855317</v>
      </c>
      <c r="Q80" s="45">
        <f t="shared" si="36"/>
        <v>0.45453512420172271</v>
      </c>
      <c r="R80" s="46"/>
      <c r="S80" s="47"/>
    </row>
    <row r="81" spans="1:19" ht="24" x14ac:dyDescent="0.25">
      <c r="A81" s="32" t="s">
        <v>161</v>
      </c>
      <c r="B81" s="33" t="s">
        <v>162</v>
      </c>
      <c r="C81" s="34" t="s">
        <v>45</v>
      </c>
      <c r="D81" s="35">
        <v>88.001999999999995</v>
      </c>
      <c r="E81" s="36">
        <v>5.2948611782319297</v>
      </c>
      <c r="F81" s="37"/>
      <c r="G81" s="36"/>
      <c r="H81" s="37">
        <f t="shared" si="29"/>
        <v>88.001999999999995</v>
      </c>
      <c r="I81" s="38">
        <v>40</v>
      </c>
      <c r="J81" s="39">
        <f t="shared" si="30"/>
        <v>211.79444712927719</v>
      </c>
      <c r="K81" s="40">
        <f t="shared" si="31"/>
        <v>0.45453512420172271</v>
      </c>
      <c r="L81" s="41"/>
      <c r="M81" s="42">
        <f t="shared" si="32"/>
        <v>0</v>
      </c>
      <c r="N81" s="40">
        <f t="shared" si="33"/>
        <v>0</v>
      </c>
      <c r="O81" s="43">
        <f t="shared" si="34"/>
        <v>40</v>
      </c>
      <c r="P81" s="44">
        <f t="shared" si="35"/>
        <v>211.79444712927719</v>
      </c>
      <c r="Q81" s="45">
        <f t="shared" si="36"/>
        <v>0.45453512420172271</v>
      </c>
      <c r="R81" s="46"/>
      <c r="S81" s="47"/>
    </row>
    <row r="82" spans="1:19" ht="24" x14ac:dyDescent="0.25">
      <c r="A82" s="32" t="s">
        <v>163</v>
      </c>
      <c r="B82" s="33" t="s">
        <v>164</v>
      </c>
      <c r="C82" s="34" t="s">
        <v>85</v>
      </c>
      <c r="D82" s="35">
        <v>11.000249999999999</v>
      </c>
      <c r="E82" s="36">
        <v>118.271899122829</v>
      </c>
      <c r="F82" s="37"/>
      <c r="G82" s="36"/>
      <c r="H82" s="37">
        <f t="shared" si="29"/>
        <v>11.000249999999999</v>
      </c>
      <c r="I82" s="38">
        <v>5</v>
      </c>
      <c r="J82" s="39">
        <f t="shared" si="30"/>
        <v>591.35949561414498</v>
      </c>
      <c r="K82" s="40">
        <f t="shared" si="31"/>
        <v>0.45453512420172271</v>
      </c>
      <c r="L82" s="41"/>
      <c r="M82" s="42">
        <f t="shared" si="32"/>
        <v>0</v>
      </c>
      <c r="N82" s="40">
        <f t="shared" si="33"/>
        <v>0</v>
      </c>
      <c r="O82" s="43">
        <f t="shared" si="34"/>
        <v>5</v>
      </c>
      <c r="P82" s="44">
        <f t="shared" si="35"/>
        <v>591.35949561414498</v>
      </c>
      <c r="Q82" s="45">
        <f t="shared" si="36"/>
        <v>0.45453512420172271</v>
      </c>
      <c r="R82" s="46"/>
      <c r="S82" s="47"/>
    </row>
    <row r="83" spans="1:19" ht="24" x14ac:dyDescent="0.25">
      <c r="A83" s="32" t="s">
        <v>165</v>
      </c>
      <c r="B83" s="33" t="s">
        <v>166</v>
      </c>
      <c r="C83" s="34" t="s">
        <v>45</v>
      </c>
      <c r="D83" s="35">
        <v>473.52600000000001</v>
      </c>
      <c r="E83" s="36">
        <v>123.64663920677999</v>
      </c>
      <c r="F83" s="37"/>
      <c r="G83" s="36"/>
      <c r="H83" s="37">
        <f t="shared" si="29"/>
        <v>473.52600000000001</v>
      </c>
      <c r="I83" s="38">
        <v>473.52600000000001</v>
      </c>
      <c r="J83" s="39">
        <f t="shared" si="30"/>
        <v>58549.898477029703</v>
      </c>
      <c r="K83" s="40">
        <f t="shared" si="31"/>
        <v>1</v>
      </c>
      <c r="L83" s="41"/>
      <c r="M83" s="42">
        <f t="shared" si="32"/>
        <v>0</v>
      </c>
      <c r="N83" s="40">
        <f t="shared" si="33"/>
        <v>0</v>
      </c>
      <c r="O83" s="43">
        <f t="shared" si="34"/>
        <v>473.52600000000001</v>
      </c>
      <c r="P83" s="44">
        <f t="shared" si="35"/>
        <v>58549.898477029703</v>
      </c>
      <c r="Q83" s="45">
        <f t="shared" si="36"/>
        <v>1</v>
      </c>
      <c r="R83" s="46"/>
      <c r="S83" s="47"/>
    </row>
    <row r="84" spans="1:19" ht="24" x14ac:dyDescent="0.25">
      <c r="A84" s="32" t="s">
        <v>167</v>
      </c>
      <c r="B84" s="33" t="s">
        <v>168</v>
      </c>
      <c r="C84" s="34" t="s">
        <v>169</v>
      </c>
      <c r="D84" s="35">
        <v>473.52600000000001</v>
      </c>
      <c r="E84" s="36">
        <v>2.8301197993323801</v>
      </c>
      <c r="F84" s="37"/>
      <c r="G84" s="36"/>
      <c r="H84" s="37">
        <f t="shared" si="29"/>
        <v>473.52600000000001</v>
      </c>
      <c r="I84" s="38">
        <v>473.52600000000001</v>
      </c>
      <c r="J84" s="39">
        <f t="shared" si="30"/>
        <v>1340.1353080986646</v>
      </c>
      <c r="K84" s="40">
        <f t="shared" si="31"/>
        <v>1</v>
      </c>
      <c r="L84" s="41"/>
      <c r="M84" s="42">
        <f t="shared" si="32"/>
        <v>0</v>
      </c>
      <c r="N84" s="40">
        <f t="shared" si="33"/>
        <v>0</v>
      </c>
      <c r="O84" s="43">
        <f t="shared" si="34"/>
        <v>473.52600000000001</v>
      </c>
      <c r="P84" s="44">
        <f t="shared" si="35"/>
        <v>1340.1353080986646</v>
      </c>
      <c r="Q84" s="45">
        <f t="shared" si="36"/>
        <v>1</v>
      </c>
      <c r="R84" s="46"/>
      <c r="S84" s="47"/>
    </row>
    <row r="85" spans="1:19" ht="24" x14ac:dyDescent="0.25">
      <c r="A85" s="32" t="s">
        <v>170</v>
      </c>
      <c r="B85" s="33" t="s">
        <v>171</v>
      </c>
      <c r="C85" s="34" t="s">
        <v>45</v>
      </c>
      <c r="D85" s="35">
        <v>1025.973</v>
      </c>
      <c r="E85" s="36">
        <v>4.0123948022012499</v>
      </c>
      <c r="F85" s="37"/>
      <c r="G85" s="36"/>
      <c r="H85" s="37">
        <f t="shared" si="29"/>
        <v>1025.973</v>
      </c>
      <c r="I85" s="38">
        <v>1025.97</v>
      </c>
      <c r="J85" s="39">
        <f t="shared" si="30"/>
        <v>4116.5966952144163</v>
      </c>
      <c r="K85" s="40">
        <f t="shared" si="31"/>
        <v>0.99999707594644316</v>
      </c>
      <c r="L85" s="41"/>
      <c r="M85" s="42">
        <f t="shared" si="32"/>
        <v>0</v>
      </c>
      <c r="N85" s="40">
        <f t="shared" si="33"/>
        <v>0</v>
      </c>
      <c r="O85" s="43">
        <f t="shared" si="34"/>
        <v>1025.97</v>
      </c>
      <c r="P85" s="44">
        <f t="shared" si="35"/>
        <v>4116.5966952144163</v>
      </c>
      <c r="Q85" s="45">
        <f t="shared" si="36"/>
        <v>0.99999707594644316</v>
      </c>
      <c r="R85" s="46"/>
      <c r="S85" s="47"/>
    </row>
    <row r="86" spans="1:19" ht="24" x14ac:dyDescent="0.25">
      <c r="A86" s="32" t="s">
        <v>172</v>
      </c>
      <c r="B86" s="33" t="s">
        <v>173</v>
      </c>
      <c r="C86" s="34" t="s">
        <v>45</v>
      </c>
      <c r="D86" s="35">
        <v>473.52600000000001</v>
      </c>
      <c r="E86" s="36">
        <v>9.4059863918987805</v>
      </c>
      <c r="F86" s="37"/>
      <c r="G86" s="36"/>
      <c r="H86" s="37">
        <f t="shared" si="29"/>
        <v>473.52600000000001</v>
      </c>
      <c r="I86" s="38">
        <v>473.52</v>
      </c>
      <c r="J86" s="39">
        <f t="shared" si="30"/>
        <v>4453.9226762919106</v>
      </c>
      <c r="K86" s="40">
        <f t="shared" si="31"/>
        <v>0.9999873291012531</v>
      </c>
      <c r="L86" s="41"/>
      <c r="M86" s="42">
        <f t="shared" si="32"/>
        <v>0</v>
      </c>
      <c r="N86" s="40">
        <f t="shared" si="33"/>
        <v>0</v>
      </c>
      <c r="O86" s="43">
        <f t="shared" si="34"/>
        <v>473.52</v>
      </c>
      <c r="P86" s="44">
        <f t="shared" si="35"/>
        <v>4453.9226762919106</v>
      </c>
      <c r="Q86" s="45">
        <f t="shared" si="36"/>
        <v>0.9999873291012531</v>
      </c>
      <c r="R86" s="46"/>
      <c r="S86" s="47"/>
    </row>
    <row r="87" spans="1:19" x14ac:dyDescent="0.25">
      <c r="A87" s="32" t="s">
        <v>174</v>
      </c>
      <c r="B87" s="33" t="s">
        <v>175</v>
      </c>
      <c r="C87" s="34" t="s">
        <v>94</v>
      </c>
      <c r="D87" s="35">
        <v>47.352600000000002</v>
      </c>
      <c r="E87" s="36">
        <v>4.3654135466826203</v>
      </c>
      <c r="F87" s="37"/>
      <c r="G87" s="36"/>
      <c r="H87" s="37">
        <f t="shared" si="29"/>
        <v>47.352600000000002</v>
      </c>
      <c r="I87" s="38">
        <v>47.352600000000002</v>
      </c>
      <c r="J87" s="39">
        <f t="shared" si="30"/>
        <v>206.71368151064345</v>
      </c>
      <c r="K87" s="40">
        <f t="shared" si="31"/>
        <v>1</v>
      </c>
      <c r="L87" s="41"/>
      <c r="M87" s="42">
        <f t="shared" si="32"/>
        <v>0</v>
      </c>
      <c r="N87" s="40">
        <f t="shared" si="33"/>
        <v>0</v>
      </c>
      <c r="O87" s="43">
        <f t="shared" si="34"/>
        <v>47.352600000000002</v>
      </c>
      <c r="P87" s="44">
        <f t="shared" si="35"/>
        <v>206.71368151064345</v>
      </c>
      <c r="Q87" s="45">
        <f t="shared" si="36"/>
        <v>1</v>
      </c>
      <c r="R87" s="46"/>
      <c r="S87" s="47"/>
    </row>
    <row r="88" spans="1:19" ht="24" x14ac:dyDescent="0.25">
      <c r="A88" s="32" t="s">
        <v>176</v>
      </c>
      <c r="B88" s="33" t="s">
        <v>134</v>
      </c>
      <c r="C88" s="34" t="s">
        <v>94</v>
      </c>
      <c r="D88" s="35">
        <v>71.028899999999993</v>
      </c>
      <c r="E88" s="36">
        <v>9.9747384802386208</v>
      </c>
      <c r="F88" s="37"/>
      <c r="G88" s="36"/>
      <c r="H88" s="37">
        <f t="shared" si="29"/>
        <v>71.028899999999993</v>
      </c>
      <c r="I88" s="38">
        <v>71.028899999999993</v>
      </c>
      <c r="J88" s="39">
        <f t="shared" si="30"/>
        <v>708.49470203902092</v>
      </c>
      <c r="K88" s="40">
        <f t="shared" si="31"/>
        <v>1</v>
      </c>
      <c r="L88" s="41"/>
      <c r="M88" s="42">
        <f t="shared" si="32"/>
        <v>0</v>
      </c>
      <c r="N88" s="40">
        <f t="shared" si="33"/>
        <v>0</v>
      </c>
      <c r="O88" s="43">
        <f t="shared" si="34"/>
        <v>71.028899999999993</v>
      </c>
      <c r="P88" s="44">
        <f t="shared" si="35"/>
        <v>708.49470203902092</v>
      </c>
      <c r="Q88" s="45">
        <f t="shared" si="36"/>
        <v>1</v>
      </c>
      <c r="R88" s="46"/>
      <c r="S88" s="47"/>
    </row>
    <row r="89" spans="1:19" x14ac:dyDescent="0.25">
      <c r="A89" s="32" t="s">
        <v>177</v>
      </c>
      <c r="B89" s="33" t="s">
        <v>178</v>
      </c>
      <c r="C89" s="34" t="s">
        <v>41</v>
      </c>
      <c r="D89" s="35">
        <v>14.205780000000001</v>
      </c>
      <c r="E89" s="36">
        <v>29.954214654190299</v>
      </c>
      <c r="F89" s="37"/>
      <c r="G89" s="36"/>
      <c r="H89" s="37">
        <f t="shared" si="29"/>
        <v>14.205780000000001</v>
      </c>
      <c r="I89" s="38">
        <v>14.205780000000001</v>
      </c>
      <c r="J89" s="39">
        <f t="shared" si="30"/>
        <v>425.52298345020347</v>
      </c>
      <c r="K89" s="40">
        <f t="shared" si="31"/>
        <v>1</v>
      </c>
      <c r="L89" s="41"/>
      <c r="M89" s="42">
        <f t="shared" si="32"/>
        <v>0</v>
      </c>
      <c r="N89" s="40">
        <f t="shared" si="33"/>
        <v>0</v>
      </c>
      <c r="O89" s="43">
        <f t="shared" si="34"/>
        <v>14.205780000000001</v>
      </c>
      <c r="P89" s="44">
        <f t="shared" si="35"/>
        <v>425.52298345020347</v>
      </c>
      <c r="Q89" s="45">
        <f t="shared" si="36"/>
        <v>1</v>
      </c>
      <c r="R89" s="46"/>
      <c r="S89" s="47"/>
    </row>
    <row r="90" spans="1:19" ht="24" x14ac:dyDescent="0.25">
      <c r="A90" s="32" t="s">
        <v>179</v>
      </c>
      <c r="B90" s="33" t="s">
        <v>104</v>
      </c>
      <c r="C90" s="34" t="s">
        <v>45</v>
      </c>
      <c r="D90" s="35">
        <v>47.352600000000002</v>
      </c>
      <c r="E90" s="36">
        <v>339.86108945149903</v>
      </c>
      <c r="F90" s="37"/>
      <c r="G90" s="36"/>
      <c r="H90" s="37">
        <f t="shared" si="29"/>
        <v>47.352600000000002</v>
      </c>
      <c r="I90" s="38">
        <v>47.352600000000002</v>
      </c>
      <c r="J90" s="39">
        <f t="shared" si="30"/>
        <v>16093.306224361053</v>
      </c>
      <c r="K90" s="40">
        <f t="shared" si="31"/>
        <v>1</v>
      </c>
      <c r="L90" s="41"/>
      <c r="M90" s="42">
        <f t="shared" si="32"/>
        <v>0</v>
      </c>
      <c r="N90" s="40">
        <f t="shared" si="33"/>
        <v>0</v>
      </c>
      <c r="O90" s="43">
        <f t="shared" si="34"/>
        <v>47.352600000000002</v>
      </c>
      <c r="P90" s="44">
        <f t="shared" si="35"/>
        <v>16093.306224361053</v>
      </c>
      <c r="Q90" s="45">
        <f t="shared" si="36"/>
        <v>1</v>
      </c>
      <c r="R90" s="46"/>
      <c r="S90" s="47"/>
    </row>
    <row r="91" spans="1:19" ht="24" x14ac:dyDescent="0.25">
      <c r="A91" s="32" t="s">
        <v>180</v>
      </c>
      <c r="B91" s="33" t="s">
        <v>100</v>
      </c>
      <c r="C91" s="34" t="s">
        <v>67</v>
      </c>
      <c r="D91" s="35">
        <v>23.676300000000001</v>
      </c>
      <c r="E91" s="36">
        <v>27.921998935243298</v>
      </c>
      <c r="F91" s="37"/>
      <c r="G91" s="36"/>
      <c r="H91" s="37">
        <f t="shared" si="29"/>
        <v>23.676300000000001</v>
      </c>
      <c r="I91" s="38">
        <v>23.676300000000001</v>
      </c>
      <c r="J91" s="39">
        <f t="shared" si="30"/>
        <v>661.08962339050095</v>
      </c>
      <c r="K91" s="40">
        <f t="shared" si="31"/>
        <v>1</v>
      </c>
      <c r="L91" s="41"/>
      <c r="M91" s="42">
        <f t="shared" si="32"/>
        <v>0</v>
      </c>
      <c r="N91" s="40">
        <f t="shared" si="33"/>
        <v>0</v>
      </c>
      <c r="O91" s="43">
        <f t="shared" si="34"/>
        <v>23.676300000000001</v>
      </c>
      <c r="P91" s="44">
        <f t="shared" si="35"/>
        <v>661.08962339050095</v>
      </c>
      <c r="Q91" s="45">
        <f t="shared" si="36"/>
        <v>1</v>
      </c>
      <c r="R91" s="46"/>
      <c r="S91" s="47"/>
    </row>
    <row r="92" spans="1:19" ht="24" x14ac:dyDescent="0.25">
      <c r="A92" s="32" t="s">
        <v>181</v>
      </c>
      <c r="B92" s="33" t="s">
        <v>182</v>
      </c>
      <c r="C92" s="34" t="s">
        <v>94</v>
      </c>
      <c r="D92" s="35">
        <v>23.676300000000001</v>
      </c>
      <c r="E92" s="36">
        <v>573.27746969245095</v>
      </c>
      <c r="F92" s="37"/>
      <c r="G92" s="36"/>
      <c r="H92" s="37">
        <f t="shared" si="29"/>
        <v>23.676300000000001</v>
      </c>
      <c r="I92" s="38">
        <v>23.676300000000001</v>
      </c>
      <c r="J92" s="39">
        <f t="shared" si="30"/>
        <v>13573.089355679376</v>
      </c>
      <c r="K92" s="40">
        <f t="shared" si="31"/>
        <v>1</v>
      </c>
      <c r="L92" s="41"/>
      <c r="M92" s="42">
        <f t="shared" si="32"/>
        <v>0</v>
      </c>
      <c r="N92" s="40">
        <f t="shared" si="33"/>
        <v>0</v>
      </c>
      <c r="O92" s="43">
        <f t="shared" si="34"/>
        <v>23.676300000000001</v>
      </c>
      <c r="P92" s="44">
        <f t="shared" si="35"/>
        <v>13573.089355679376</v>
      </c>
      <c r="Q92" s="45">
        <f t="shared" si="36"/>
        <v>1</v>
      </c>
      <c r="R92" s="46"/>
      <c r="S92" s="47"/>
    </row>
    <row r="93" spans="1:19" x14ac:dyDescent="0.25">
      <c r="A93" s="32" t="s">
        <v>183</v>
      </c>
      <c r="B93" s="33" t="s">
        <v>184</v>
      </c>
      <c r="C93" s="34" t="s">
        <v>45</v>
      </c>
      <c r="D93" s="35">
        <v>3156.84</v>
      </c>
      <c r="E93" s="36">
        <v>4.2073896897848604</v>
      </c>
      <c r="F93" s="37"/>
      <c r="G93" s="36"/>
      <c r="H93" s="37">
        <f t="shared" si="29"/>
        <v>3156.84</v>
      </c>
      <c r="I93" s="38">
        <v>0</v>
      </c>
      <c r="J93" s="39">
        <f t="shared" si="30"/>
        <v>0</v>
      </c>
      <c r="K93" s="40">
        <f t="shared" si="31"/>
        <v>0</v>
      </c>
      <c r="L93" s="41"/>
      <c r="M93" s="42">
        <f t="shared" si="32"/>
        <v>0</v>
      </c>
      <c r="N93" s="40">
        <f t="shared" si="33"/>
        <v>0</v>
      </c>
      <c r="O93" s="43">
        <f t="shared" si="34"/>
        <v>0</v>
      </c>
      <c r="P93" s="44">
        <f t="shared" si="35"/>
        <v>0</v>
      </c>
      <c r="Q93" s="45">
        <f t="shared" si="36"/>
        <v>0</v>
      </c>
      <c r="R93" s="46"/>
      <c r="S93" s="47"/>
    </row>
    <row r="94" spans="1:19" x14ac:dyDescent="0.25">
      <c r="A94" s="24">
        <v>5</v>
      </c>
      <c r="B94" s="25" t="s">
        <v>185</v>
      </c>
      <c r="C94" s="26"/>
      <c r="D94" s="27"/>
      <c r="E94" s="48"/>
      <c r="F94" s="48"/>
      <c r="G94" s="48"/>
      <c r="H94" s="49"/>
      <c r="I94" s="28"/>
      <c r="J94" s="29"/>
      <c r="K94" s="30"/>
      <c r="L94" s="28"/>
      <c r="M94" s="31">
        <f>SUM(M95:M107)</f>
        <v>11694.191205724905</v>
      </c>
      <c r="N94" s="30"/>
      <c r="O94" s="29"/>
      <c r="P94" s="31">
        <f>SUM(P95:P107)</f>
        <v>45421.741108490642</v>
      </c>
      <c r="Q94" s="30"/>
      <c r="R94" s="46"/>
      <c r="S94" s="47"/>
    </row>
    <row r="95" spans="1:19" ht="24" x14ac:dyDescent="0.25">
      <c r="A95" s="32" t="s">
        <v>186</v>
      </c>
      <c r="B95" s="33" t="s">
        <v>187</v>
      </c>
      <c r="C95" s="34" t="s">
        <v>67</v>
      </c>
      <c r="D95" s="35">
        <v>7</v>
      </c>
      <c r="E95" s="36">
        <v>22.468746529745399</v>
      </c>
      <c r="F95" s="37">
        <v>7.8</v>
      </c>
      <c r="G95" s="36"/>
      <c r="H95" s="37">
        <f t="shared" ref="H95:H107" si="37">D95+F95-G95</f>
        <v>14.8</v>
      </c>
      <c r="I95" s="38">
        <v>7</v>
      </c>
      <c r="J95" s="39">
        <f t="shared" ref="J95:J107" si="38">I95*E95</f>
        <v>157.28122570821779</v>
      </c>
      <c r="K95" s="40">
        <f t="shared" ref="K95:K107" si="39">I95/H95</f>
        <v>0.47297297297297297</v>
      </c>
      <c r="L95" s="41">
        <v>3.5</v>
      </c>
      <c r="M95" s="42">
        <f t="shared" ref="M95:M107" si="40">L95*E95</f>
        <v>78.640612854108895</v>
      </c>
      <c r="N95" s="40">
        <f t="shared" ref="N95:N107" si="41">L95/H95</f>
        <v>0.23648648648648649</v>
      </c>
      <c r="O95" s="43">
        <f t="shared" ref="O95:O107" si="42">I95+L95</f>
        <v>10.5</v>
      </c>
      <c r="P95" s="44">
        <f t="shared" ref="P95:P107" si="43">J95+M95</f>
        <v>235.92183856232668</v>
      </c>
      <c r="Q95" s="45">
        <f t="shared" ref="Q95:Q107" si="44">K95+N95</f>
        <v>0.70945945945945943</v>
      </c>
      <c r="R95" s="46"/>
      <c r="S95" s="47"/>
    </row>
    <row r="96" spans="1:19" ht="24" x14ac:dyDescent="0.25">
      <c r="A96" s="32" t="s">
        <v>188</v>
      </c>
      <c r="B96" s="33" t="s">
        <v>162</v>
      </c>
      <c r="C96" s="34" t="s">
        <v>45</v>
      </c>
      <c r="D96" s="35">
        <v>12</v>
      </c>
      <c r="E96" s="36">
        <v>5.2948611782319297</v>
      </c>
      <c r="F96" s="37">
        <v>11.7</v>
      </c>
      <c r="G96" s="36"/>
      <c r="H96" s="37">
        <f t="shared" si="37"/>
        <v>23.7</v>
      </c>
      <c r="I96" s="38">
        <v>12</v>
      </c>
      <c r="J96" s="39">
        <f t="shared" si="38"/>
        <v>63.538334138783156</v>
      </c>
      <c r="K96" s="40">
        <f t="shared" si="39"/>
        <v>0.50632911392405067</v>
      </c>
      <c r="L96" s="41">
        <v>6</v>
      </c>
      <c r="M96" s="42">
        <f t="shared" si="40"/>
        <v>31.769167069391578</v>
      </c>
      <c r="N96" s="40">
        <f t="shared" si="41"/>
        <v>0.25316455696202533</v>
      </c>
      <c r="O96" s="43">
        <f t="shared" si="42"/>
        <v>18</v>
      </c>
      <c r="P96" s="44">
        <f t="shared" si="43"/>
        <v>95.307501208174727</v>
      </c>
      <c r="Q96" s="45">
        <f t="shared" si="44"/>
        <v>0.759493670886076</v>
      </c>
      <c r="R96" s="46"/>
      <c r="S96" s="47"/>
    </row>
    <row r="97" spans="1:26 16383:16384" x14ac:dyDescent="0.25">
      <c r="A97" s="32" t="s">
        <v>189</v>
      </c>
      <c r="B97" s="33" t="s">
        <v>190</v>
      </c>
      <c r="C97" s="34" t="s">
        <v>67</v>
      </c>
      <c r="D97" s="35">
        <v>7.2</v>
      </c>
      <c r="E97" s="36">
        <v>29.166735300487201</v>
      </c>
      <c r="F97" s="37">
        <v>14.4</v>
      </c>
      <c r="G97" s="36"/>
      <c r="H97" s="37">
        <f t="shared" si="37"/>
        <v>21.6</v>
      </c>
      <c r="I97" s="38">
        <v>7.2</v>
      </c>
      <c r="J97" s="39">
        <f t="shared" si="38"/>
        <v>210.00049416350785</v>
      </c>
      <c r="K97" s="40">
        <f t="shared" si="39"/>
        <v>0.33333333333333331</v>
      </c>
      <c r="L97" s="41">
        <v>3.6</v>
      </c>
      <c r="M97" s="42">
        <f t="shared" si="40"/>
        <v>105.00024708175393</v>
      </c>
      <c r="N97" s="40">
        <f t="shared" si="41"/>
        <v>0.16666666666666666</v>
      </c>
      <c r="O97" s="43">
        <f t="shared" si="42"/>
        <v>10.8</v>
      </c>
      <c r="P97" s="44">
        <f t="shared" si="43"/>
        <v>315.00074124526179</v>
      </c>
      <c r="Q97" s="45">
        <f t="shared" si="44"/>
        <v>0.5</v>
      </c>
      <c r="R97" s="46"/>
      <c r="S97" s="47"/>
    </row>
    <row r="98" spans="1:26 16383:16384" ht="24" x14ac:dyDescent="0.25">
      <c r="A98" s="32" t="s">
        <v>191</v>
      </c>
      <c r="B98" s="33" t="s">
        <v>164</v>
      </c>
      <c r="C98" s="34" t="s">
        <v>85</v>
      </c>
      <c r="D98" s="35">
        <v>2.1</v>
      </c>
      <c r="E98" s="36">
        <v>118.271899122829</v>
      </c>
      <c r="F98" s="37">
        <v>3.12</v>
      </c>
      <c r="G98" s="36"/>
      <c r="H98" s="37">
        <f t="shared" si="37"/>
        <v>5.2200000000000006</v>
      </c>
      <c r="I98" s="38">
        <v>2.1</v>
      </c>
      <c r="J98" s="39">
        <f t="shared" si="38"/>
        <v>248.3709881579409</v>
      </c>
      <c r="K98" s="40">
        <f t="shared" si="39"/>
        <v>0.4022988505747126</v>
      </c>
      <c r="L98" s="41">
        <v>1.05</v>
      </c>
      <c r="M98" s="42">
        <f t="shared" si="40"/>
        <v>124.18549407897045</v>
      </c>
      <c r="N98" s="40">
        <f t="shared" si="41"/>
        <v>0.2011494252873563</v>
      </c>
      <c r="O98" s="43">
        <f t="shared" si="42"/>
        <v>3.1500000000000004</v>
      </c>
      <c r="P98" s="44">
        <f t="shared" si="43"/>
        <v>372.55648223691134</v>
      </c>
      <c r="Q98" s="45">
        <f t="shared" si="44"/>
        <v>0.60344827586206895</v>
      </c>
      <c r="R98" s="46"/>
      <c r="S98" s="47"/>
    </row>
    <row r="99" spans="1:26 16383:16384" x14ac:dyDescent="0.25">
      <c r="A99" s="32" t="s">
        <v>192</v>
      </c>
      <c r="B99" s="33" t="s">
        <v>116</v>
      </c>
      <c r="C99" s="34" t="s">
        <v>85</v>
      </c>
      <c r="D99" s="35">
        <v>147</v>
      </c>
      <c r="E99" s="36">
        <v>13.4546472432692</v>
      </c>
      <c r="F99" s="37">
        <v>99.84</v>
      </c>
      <c r="G99" s="36"/>
      <c r="H99" s="37">
        <f t="shared" si="37"/>
        <v>246.84</v>
      </c>
      <c r="I99" s="38">
        <v>147</v>
      </c>
      <c r="J99" s="39">
        <f t="shared" si="38"/>
        <v>1977.8331447605724</v>
      </c>
      <c r="K99" s="40">
        <f t="shared" si="39"/>
        <v>0.5955274671852212</v>
      </c>
      <c r="L99" s="41">
        <v>73.5</v>
      </c>
      <c r="M99" s="42">
        <f t="shared" si="40"/>
        <v>988.9165723802862</v>
      </c>
      <c r="N99" s="40">
        <f t="shared" si="41"/>
        <v>0.2977637335926106</v>
      </c>
      <c r="O99" s="43">
        <f t="shared" si="42"/>
        <v>220.5</v>
      </c>
      <c r="P99" s="44">
        <f t="shared" si="43"/>
        <v>2966.7497171408586</v>
      </c>
      <c r="Q99" s="45">
        <f t="shared" si="44"/>
        <v>0.89329120077783175</v>
      </c>
      <c r="R99" s="46"/>
      <c r="S99" s="47"/>
    </row>
    <row r="100" spans="1:26 16383:16384" x14ac:dyDescent="0.25">
      <c r="A100" s="32" t="s">
        <v>193</v>
      </c>
      <c r="B100" s="33" t="s">
        <v>194</v>
      </c>
      <c r="C100" s="34" t="s">
        <v>85</v>
      </c>
      <c r="D100" s="35">
        <v>147</v>
      </c>
      <c r="E100" s="36">
        <v>6.5943641075947204</v>
      </c>
      <c r="F100" s="37">
        <v>99.84</v>
      </c>
      <c r="G100" s="36"/>
      <c r="H100" s="37">
        <f t="shared" si="37"/>
        <v>246.84</v>
      </c>
      <c r="I100" s="38">
        <v>147</v>
      </c>
      <c r="J100" s="39">
        <f t="shared" si="38"/>
        <v>969.37152381642386</v>
      </c>
      <c r="K100" s="40">
        <f t="shared" si="39"/>
        <v>0.5955274671852212</v>
      </c>
      <c r="L100" s="41">
        <v>73.5</v>
      </c>
      <c r="M100" s="42">
        <f t="shared" si="40"/>
        <v>484.68576190821193</v>
      </c>
      <c r="N100" s="40">
        <f t="shared" si="41"/>
        <v>0.2977637335926106</v>
      </c>
      <c r="O100" s="43">
        <f t="shared" si="42"/>
        <v>220.5</v>
      </c>
      <c r="P100" s="44">
        <f t="shared" si="43"/>
        <v>1454.0572857246357</v>
      </c>
      <c r="Q100" s="45">
        <f t="shared" si="44"/>
        <v>0.89329120077783175</v>
      </c>
      <c r="R100" s="46"/>
      <c r="S100" s="47"/>
    </row>
    <row r="101" spans="1:26 16383:16384" x14ac:dyDescent="0.25">
      <c r="A101" s="32" t="s">
        <v>195</v>
      </c>
      <c r="B101" s="33" t="s">
        <v>196</v>
      </c>
      <c r="C101" s="34" t="s">
        <v>85</v>
      </c>
      <c r="D101" s="35">
        <v>147</v>
      </c>
      <c r="E101" s="36">
        <v>5.9998426948803703</v>
      </c>
      <c r="F101" s="37">
        <v>99.84</v>
      </c>
      <c r="G101" s="36"/>
      <c r="H101" s="37">
        <f t="shared" si="37"/>
        <v>246.84</v>
      </c>
      <c r="I101" s="38">
        <v>147</v>
      </c>
      <c r="J101" s="39">
        <f t="shared" si="38"/>
        <v>881.97687614741437</v>
      </c>
      <c r="K101" s="40">
        <f t="shared" si="39"/>
        <v>0.5955274671852212</v>
      </c>
      <c r="L101" s="41">
        <v>73.5</v>
      </c>
      <c r="M101" s="42">
        <f t="shared" si="40"/>
        <v>440.98843807370719</v>
      </c>
      <c r="N101" s="40">
        <f t="shared" si="41"/>
        <v>0.2977637335926106</v>
      </c>
      <c r="O101" s="43">
        <f t="shared" si="42"/>
        <v>220.5</v>
      </c>
      <c r="P101" s="44">
        <f t="shared" si="43"/>
        <v>1322.9653142211216</v>
      </c>
      <c r="Q101" s="45">
        <f t="shared" si="44"/>
        <v>0.89329120077783175</v>
      </c>
      <c r="R101" s="46"/>
      <c r="S101" s="47"/>
    </row>
    <row r="102" spans="1:26 16383:16384" ht="36" x14ac:dyDescent="0.25">
      <c r="A102" s="32" t="s">
        <v>197</v>
      </c>
      <c r="B102" s="33" t="s">
        <v>198</v>
      </c>
      <c r="C102" s="34" t="s">
        <v>45</v>
      </c>
      <c r="D102" s="35">
        <v>1.05</v>
      </c>
      <c r="E102" s="36">
        <v>623.17203254645801</v>
      </c>
      <c r="F102" s="37">
        <v>0.59</v>
      </c>
      <c r="G102" s="36"/>
      <c r="H102" s="37">
        <f t="shared" si="37"/>
        <v>1.6400000000000001</v>
      </c>
      <c r="I102" s="38">
        <v>1.05</v>
      </c>
      <c r="J102" s="39">
        <f t="shared" si="38"/>
        <v>654.33063417378094</v>
      </c>
      <c r="K102" s="40">
        <f t="shared" si="39"/>
        <v>0.6402439024390244</v>
      </c>
      <c r="L102" s="41">
        <v>0.28999999999999998</v>
      </c>
      <c r="M102" s="42">
        <f t="shared" si="40"/>
        <v>180.71988943847282</v>
      </c>
      <c r="N102" s="40">
        <f t="shared" si="41"/>
        <v>0.17682926829268289</v>
      </c>
      <c r="O102" s="43">
        <f t="shared" si="42"/>
        <v>1.34</v>
      </c>
      <c r="P102" s="44">
        <f t="shared" si="43"/>
        <v>835.05052361225376</v>
      </c>
      <c r="Q102" s="45">
        <f t="shared" si="44"/>
        <v>0.81707317073170727</v>
      </c>
      <c r="R102" s="46"/>
      <c r="S102" s="47"/>
    </row>
    <row r="103" spans="1:26 16383:16384" ht="24" x14ac:dyDescent="0.25">
      <c r="A103" s="32" t="s">
        <v>199</v>
      </c>
      <c r="B103" s="33" t="s">
        <v>136</v>
      </c>
      <c r="C103" s="34" t="s">
        <v>85</v>
      </c>
      <c r="D103" s="35">
        <v>20.3</v>
      </c>
      <c r="E103" s="36">
        <v>585.04499999999996</v>
      </c>
      <c r="F103" s="37">
        <v>14.04</v>
      </c>
      <c r="G103" s="36"/>
      <c r="H103" s="37">
        <f t="shared" si="37"/>
        <v>34.340000000000003</v>
      </c>
      <c r="I103" s="38">
        <v>20.3</v>
      </c>
      <c r="J103" s="39">
        <f t="shared" si="38"/>
        <v>11876.413499999999</v>
      </c>
      <c r="K103" s="40">
        <f t="shared" si="39"/>
        <v>0.59114735002912056</v>
      </c>
      <c r="L103" s="41">
        <v>7.02</v>
      </c>
      <c r="M103" s="42">
        <f t="shared" si="40"/>
        <v>4107.0158999999994</v>
      </c>
      <c r="N103" s="40">
        <f t="shared" si="41"/>
        <v>0.20442632498543969</v>
      </c>
      <c r="O103" s="43">
        <f t="shared" si="42"/>
        <v>27.32</v>
      </c>
      <c r="P103" s="44">
        <f t="shared" si="43"/>
        <v>15983.429399999997</v>
      </c>
      <c r="Q103" s="45">
        <f t="shared" si="44"/>
        <v>0.79557367501456022</v>
      </c>
      <c r="R103" s="46"/>
      <c r="S103" s="47"/>
    </row>
    <row r="104" spans="1:26 16383:16384" ht="24" x14ac:dyDescent="0.25">
      <c r="A104" s="32" t="s">
        <v>200</v>
      </c>
      <c r="B104" s="33" t="s">
        <v>134</v>
      </c>
      <c r="C104" s="34" t="s">
        <v>94</v>
      </c>
      <c r="D104" s="35">
        <v>359.09090909090901</v>
      </c>
      <c r="E104" s="36">
        <v>9.9747384802386208</v>
      </c>
      <c r="F104" s="37">
        <v>312.41000000000003</v>
      </c>
      <c r="G104" s="36"/>
      <c r="H104" s="37">
        <f t="shared" si="37"/>
        <v>671.50090909090909</v>
      </c>
      <c r="I104" s="38">
        <v>359.09</v>
      </c>
      <c r="J104" s="39">
        <f t="shared" si="38"/>
        <v>3581.8288408688859</v>
      </c>
      <c r="K104" s="40">
        <f t="shared" si="39"/>
        <v>0.53475728050188787</v>
      </c>
      <c r="L104" s="41">
        <v>106</v>
      </c>
      <c r="M104" s="42">
        <f t="shared" si="40"/>
        <v>1057.3222789052938</v>
      </c>
      <c r="N104" s="40">
        <f t="shared" si="41"/>
        <v>0.15785533357431317</v>
      </c>
      <c r="O104" s="43">
        <f t="shared" si="42"/>
        <v>465.09</v>
      </c>
      <c r="P104" s="44">
        <f t="shared" si="43"/>
        <v>4639.1511197741802</v>
      </c>
      <c r="Q104" s="45">
        <f t="shared" si="44"/>
        <v>0.69261261407620101</v>
      </c>
      <c r="R104" s="46"/>
      <c r="S104" s="47"/>
    </row>
    <row r="105" spans="1:26 16383:16384" ht="36" x14ac:dyDescent="0.25">
      <c r="A105" s="32" t="s">
        <v>201</v>
      </c>
      <c r="B105" s="33" t="s">
        <v>202</v>
      </c>
      <c r="C105" s="34" t="s">
        <v>45</v>
      </c>
      <c r="D105" s="35">
        <v>111</v>
      </c>
      <c r="E105" s="36">
        <v>74.156537748519597</v>
      </c>
      <c r="F105" s="37">
        <v>70.2</v>
      </c>
      <c r="G105" s="36"/>
      <c r="H105" s="37">
        <f t="shared" si="37"/>
        <v>181.2</v>
      </c>
      <c r="I105" s="38">
        <v>111</v>
      </c>
      <c r="J105" s="39">
        <f t="shared" si="38"/>
        <v>8231.3756900856752</v>
      </c>
      <c r="K105" s="40">
        <f t="shared" si="39"/>
        <v>0.61258278145695366</v>
      </c>
      <c r="L105" s="41">
        <v>35.1</v>
      </c>
      <c r="M105" s="42">
        <f t="shared" si="40"/>
        <v>2602.8944749730381</v>
      </c>
      <c r="N105" s="40">
        <f t="shared" si="41"/>
        <v>0.1937086092715232</v>
      </c>
      <c r="O105" s="43">
        <f t="shared" si="42"/>
        <v>146.1</v>
      </c>
      <c r="P105" s="44">
        <f t="shared" si="43"/>
        <v>10834.270165058713</v>
      </c>
      <c r="Q105" s="45">
        <f t="shared" si="44"/>
        <v>0.80629139072847689</v>
      </c>
      <c r="R105" s="46"/>
      <c r="S105" s="47"/>
    </row>
    <row r="106" spans="1:26 16383:16384" x14ac:dyDescent="0.25">
      <c r="A106" s="32" t="s">
        <v>203</v>
      </c>
      <c r="B106" s="33" t="s">
        <v>204</v>
      </c>
      <c r="C106" s="34" t="s">
        <v>45</v>
      </c>
      <c r="D106" s="35">
        <v>114.5</v>
      </c>
      <c r="E106" s="36">
        <v>41.813632721508803</v>
      </c>
      <c r="F106" s="37">
        <v>70.2</v>
      </c>
      <c r="G106" s="36"/>
      <c r="H106" s="37">
        <f t="shared" si="37"/>
        <v>184.7</v>
      </c>
      <c r="I106" s="38">
        <v>114.5</v>
      </c>
      <c r="J106" s="39">
        <f t="shared" si="38"/>
        <v>4787.6609466127584</v>
      </c>
      <c r="K106" s="40">
        <f t="shared" si="39"/>
        <v>0.61992420140768822</v>
      </c>
      <c r="L106" s="41">
        <v>35.1</v>
      </c>
      <c r="M106" s="42">
        <f t="shared" si="40"/>
        <v>1467.658508524959</v>
      </c>
      <c r="N106" s="40">
        <f t="shared" si="41"/>
        <v>0.19003789929615594</v>
      </c>
      <c r="O106" s="43">
        <f t="shared" si="42"/>
        <v>149.6</v>
      </c>
      <c r="P106" s="44">
        <f t="shared" si="43"/>
        <v>6255.3194551377173</v>
      </c>
      <c r="Q106" s="45">
        <f t="shared" si="44"/>
        <v>0.80996210070384422</v>
      </c>
      <c r="R106" s="46"/>
      <c r="S106" s="47"/>
    </row>
    <row r="107" spans="1:26 16383:16384" ht="24" x14ac:dyDescent="0.25">
      <c r="A107" s="32" t="s">
        <v>205</v>
      </c>
      <c r="B107" s="33" t="s">
        <v>206</v>
      </c>
      <c r="C107" s="34" t="s">
        <v>45</v>
      </c>
      <c r="D107" s="35">
        <v>21</v>
      </c>
      <c r="E107" s="36">
        <v>4.1698906729418601</v>
      </c>
      <c r="F107" s="37">
        <v>11.7</v>
      </c>
      <c r="G107" s="36"/>
      <c r="H107" s="37">
        <f t="shared" si="37"/>
        <v>32.700000000000003</v>
      </c>
      <c r="I107" s="38">
        <v>21</v>
      </c>
      <c r="J107" s="39">
        <f t="shared" si="38"/>
        <v>87.567704131779067</v>
      </c>
      <c r="K107" s="40">
        <f t="shared" si="39"/>
        <v>0.64220183486238525</v>
      </c>
      <c r="L107" s="41">
        <v>5.85</v>
      </c>
      <c r="M107" s="42">
        <f t="shared" si="40"/>
        <v>24.393860436709879</v>
      </c>
      <c r="N107" s="40">
        <f t="shared" si="41"/>
        <v>0.17889908256880732</v>
      </c>
      <c r="O107" s="43">
        <f t="shared" si="42"/>
        <v>26.85</v>
      </c>
      <c r="P107" s="44">
        <f t="shared" si="43"/>
        <v>111.96156456848894</v>
      </c>
      <c r="Q107" s="45">
        <f t="shared" si="44"/>
        <v>0.82110091743119251</v>
      </c>
      <c r="R107" s="46"/>
      <c r="S107" s="47"/>
    </row>
    <row r="108" spans="1:26 16383:16384" x14ac:dyDescent="0.25">
      <c r="A108" s="24">
        <v>6</v>
      </c>
      <c r="B108" s="25" t="s">
        <v>207</v>
      </c>
      <c r="C108" s="26"/>
      <c r="D108" s="27"/>
      <c r="E108" s="48"/>
      <c r="F108" s="48"/>
      <c r="G108" s="48"/>
      <c r="H108" s="49"/>
      <c r="I108" s="28"/>
      <c r="J108" s="29"/>
      <c r="K108" s="30"/>
      <c r="L108" s="28"/>
      <c r="M108" s="31">
        <f>SUM(M110:M118)</f>
        <v>0</v>
      </c>
      <c r="N108" s="30"/>
      <c r="O108" s="29"/>
      <c r="P108" s="31">
        <f>SUM(P110:P118)</f>
        <v>29076.677661637052</v>
      </c>
      <c r="Q108" s="30"/>
      <c r="R108" s="46"/>
      <c r="S108" s="47"/>
    </row>
    <row r="109" spans="1:26 16383:16384" s="65" customFormat="1" x14ac:dyDescent="0.25">
      <c r="A109" s="53" t="s">
        <v>208</v>
      </c>
      <c r="B109" s="67" t="s">
        <v>209</v>
      </c>
      <c r="C109" s="55"/>
      <c r="D109" s="56"/>
      <c r="E109" s="57"/>
      <c r="F109" s="57"/>
      <c r="G109" s="57"/>
      <c r="H109" s="58"/>
      <c r="I109" s="59"/>
      <c r="J109" s="60"/>
      <c r="K109" s="61"/>
      <c r="L109" s="59"/>
      <c r="M109" s="62"/>
      <c r="N109" s="61"/>
      <c r="O109" s="60"/>
      <c r="P109" s="62"/>
      <c r="Q109" s="61"/>
      <c r="R109" s="63"/>
      <c r="S109" s="47"/>
      <c r="Z109" s="66"/>
      <c r="XFC109"/>
      <c r="XFD109"/>
    </row>
    <row r="110" spans="1:26 16383:16384" x14ac:dyDescent="0.25">
      <c r="A110" s="32" t="s">
        <v>210</v>
      </c>
      <c r="B110" s="33" t="s">
        <v>211</v>
      </c>
      <c r="C110" s="34" t="s">
        <v>107</v>
      </c>
      <c r="D110" s="35">
        <v>6</v>
      </c>
      <c r="E110" s="36">
        <v>42.448887066278601</v>
      </c>
      <c r="F110" s="36"/>
      <c r="G110" s="36"/>
      <c r="H110" s="37">
        <f>D110+F110-G110</f>
        <v>6</v>
      </c>
      <c r="I110" s="38">
        <v>6</v>
      </c>
      <c r="J110" s="39">
        <f>I110*E110</f>
        <v>254.69332239767161</v>
      </c>
      <c r="K110" s="40">
        <f>I110/H110</f>
        <v>1</v>
      </c>
      <c r="L110" s="41"/>
      <c r="M110" s="42">
        <f>L110*E110</f>
        <v>0</v>
      </c>
      <c r="N110" s="40">
        <f>L110/H110</f>
        <v>0</v>
      </c>
      <c r="O110" s="43">
        <f t="shared" ref="O110:Q113" si="45">I110+L110</f>
        <v>6</v>
      </c>
      <c r="P110" s="44">
        <f t="shared" si="45"/>
        <v>254.69332239767161</v>
      </c>
      <c r="Q110" s="45">
        <f t="shared" si="45"/>
        <v>1</v>
      </c>
      <c r="R110" s="46"/>
      <c r="S110" s="47"/>
    </row>
    <row r="111" spans="1:26 16383:16384" x14ac:dyDescent="0.25">
      <c r="A111" s="32" t="s">
        <v>212</v>
      </c>
      <c r="B111" s="33" t="s">
        <v>213</v>
      </c>
      <c r="C111" s="34" t="s">
        <v>45</v>
      </c>
      <c r="D111" s="35">
        <v>32</v>
      </c>
      <c r="E111" s="36">
        <v>589.11705440693504</v>
      </c>
      <c r="F111" s="36"/>
      <c r="G111" s="36"/>
      <c r="H111" s="37">
        <f>D111+F111-G111</f>
        <v>32</v>
      </c>
      <c r="I111" s="38">
        <v>32</v>
      </c>
      <c r="J111" s="39">
        <f>I111*E111</f>
        <v>18851.745741021921</v>
      </c>
      <c r="K111" s="40">
        <f>I111/H111</f>
        <v>1</v>
      </c>
      <c r="L111" s="41"/>
      <c r="M111" s="42">
        <f>L111*E111</f>
        <v>0</v>
      </c>
      <c r="N111" s="40">
        <f>L111/H111</f>
        <v>0</v>
      </c>
      <c r="O111" s="43">
        <f t="shared" si="45"/>
        <v>32</v>
      </c>
      <c r="P111" s="44">
        <f t="shared" si="45"/>
        <v>18851.745741021921</v>
      </c>
      <c r="Q111" s="45">
        <f t="shared" si="45"/>
        <v>1</v>
      </c>
      <c r="R111" s="46"/>
      <c r="S111" s="47"/>
    </row>
    <row r="112" spans="1:26 16383:16384" ht="24" x14ac:dyDescent="0.25">
      <c r="A112" s="32" t="s">
        <v>214</v>
      </c>
      <c r="B112" s="33" t="s">
        <v>215</v>
      </c>
      <c r="C112" s="34" t="s">
        <v>67</v>
      </c>
      <c r="D112" s="35">
        <v>200</v>
      </c>
      <c r="E112" s="36">
        <v>22.821901650651199</v>
      </c>
      <c r="F112" s="36"/>
      <c r="G112" s="36"/>
      <c r="H112" s="37">
        <f>D112+F112-G112</f>
        <v>200</v>
      </c>
      <c r="I112" s="38">
        <v>200</v>
      </c>
      <c r="J112" s="39">
        <f>I112*E112</f>
        <v>4564.3803301302396</v>
      </c>
      <c r="K112" s="40">
        <f>I112/H112</f>
        <v>1</v>
      </c>
      <c r="L112" s="41"/>
      <c r="M112" s="42">
        <f>L112*E112</f>
        <v>0</v>
      </c>
      <c r="N112" s="40">
        <f>L112/H112</f>
        <v>0</v>
      </c>
      <c r="O112" s="43">
        <f t="shared" si="45"/>
        <v>200</v>
      </c>
      <c r="P112" s="44">
        <f t="shared" si="45"/>
        <v>4564.3803301302396</v>
      </c>
      <c r="Q112" s="45">
        <f t="shared" si="45"/>
        <v>1</v>
      </c>
      <c r="R112" s="46"/>
      <c r="S112" s="47"/>
    </row>
    <row r="113" spans="1:26 16383:16384" ht="24" x14ac:dyDescent="0.25">
      <c r="A113" s="32" t="s">
        <v>216</v>
      </c>
      <c r="B113" s="33" t="s">
        <v>217</v>
      </c>
      <c r="C113" s="34" t="s">
        <v>67</v>
      </c>
      <c r="D113" s="35">
        <v>200</v>
      </c>
      <c r="E113" s="36">
        <v>27.029291340436099</v>
      </c>
      <c r="F113" s="36"/>
      <c r="G113" s="36"/>
      <c r="H113" s="37">
        <f>D113+F113-G113</f>
        <v>200</v>
      </c>
      <c r="I113" s="38">
        <v>200</v>
      </c>
      <c r="J113" s="39">
        <f>I113*E113</f>
        <v>5405.8582680872196</v>
      </c>
      <c r="K113" s="40">
        <f>I113/H113</f>
        <v>1</v>
      </c>
      <c r="L113" s="41"/>
      <c r="M113" s="42">
        <f>L113*E113</f>
        <v>0</v>
      </c>
      <c r="N113" s="40">
        <f>L113/H113</f>
        <v>0</v>
      </c>
      <c r="O113" s="43">
        <f t="shared" si="45"/>
        <v>200</v>
      </c>
      <c r="P113" s="44">
        <f t="shared" si="45"/>
        <v>5405.8582680872196</v>
      </c>
      <c r="Q113" s="45">
        <f t="shared" si="45"/>
        <v>1</v>
      </c>
      <c r="R113" s="46"/>
      <c r="S113" s="47"/>
    </row>
    <row r="114" spans="1:26 16383:16384" s="65" customFormat="1" x14ac:dyDescent="0.25">
      <c r="A114" s="53" t="s">
        <v>218</v>
      </c>
      <c r="B114" s="67" t="s">
        <v>219</v>
      </c>
      <c r="C114" s="55"/>
      <c r="D114" s="56"/>
      <c r="E114" s="57"/>
      <c r="F114" s="57"/>
      <c r="G114" s="57"/>
      <c r="H114" s="58"/>
      <c r="I114" s="59"/>
      <c r="J114" s="60"/>
      <c r="K114" s="61"/>
      <c r="L114" s="59"/>
      <c r="M114" s="62"/>
      <c r="N114" s="61"/>
      <c r="O114" s="60"/>
      <c r="P114" s="62"/>
      <c r="Q114" s="61"/>
      <c r="R114" s="63"/>
      <c r="S114" s="47"/>
      <c r="Z114" s="66"/>
      <c r="XFC114"/>
      <c r="XFD114"/>
    </row>
    <row r="115" spans="1:26 16383:16384" x14ac:dyDescent="0.25">
      <c r="A115" s="32" t="s">
        <v>220</v>
      </c>
      <c r="B115" s="33" t="s">
        <v>221</v>
      </c>
      <c r="C115" s="34" t="s">
        <v>45</v>
      </c>
      <c r="D115" s="35">
        <v>140</v>
      </c>
      <c r="E115" s="36">
        <v>22.259416398006199</v>
      </c>
      <c r="F115" s="36"/>
      <c r="G115" s="36"/>
      <c r="H115" s="37">
        <f>D115+F115-G115</f>
        <v>140</v>
      </c>
      <c r="I115" s="38">
        <v>0</v>
      </c>
      <c r="J115" s="39">
        <f>I115*E115</f>
        <v>0</v>
      </c>
      <c r="K115" s="40">
        <f>I115/H115</f>
        <v>0</v>
      </c>
      <c r="L115" s="41"/>
      <c r="M115" s="42">
        <f>L115*E115</f>
        <v>0</v>
      </c>
      <c r="N115" s="40">
        <f>L115/H115</f>
        <v>0</v>
      </c>
      <c r="O115" s="43">
        <f t="shared" ref="O115:Q118" si="46">I115+L115</f>
        <v>0</v>
      </c>
      <c r="P115" s="44">
        <f t="shared" si="46"/>
        <v>0</v>
      </c>
      <c r="Q115" s="45">
        <f t="shared" si="46"/>
        <v>0</v>
      </c>
      <c r="R115" s="46"/>
      <c r="S115" s="47"/>
    </row>
    <row r="116" spans="1:26 16383:16384" ht="24" x14ac:dyDescent="0.25">
      <c r="A116" s="32" t="s">
        <v>222</v>
      </c>
      <c r="B116" s="33" t="s">
        <v>223</v>
      </c>
      <c r="C116" s="34" t="s">
        <v>45</v>
      </c>
      <c r="D116" s="35">
        <v>160</v>
      </c>
      <c r="E116" s="36">
        <v>78.905431241045505</v>
      </c>
      <c r="F116" s="36"/>
      <c r="G116" s="36"/>
      <c r="H116" s="37">
        <f>D116+F116-G116</f>
        <v>160</v>
      </c>
      <c r="I116" s="38">
        <v>0</v>
      </c>
      <c r="J116" s="39">
        <f>I116*E116</f>
        <v>0</v>
      </c>
      <c r="K116" s="40">
        <f>I116/H116</f>
        <v>0</v>
      </c>
      <c r="L116" s="41"/>
      <c r="M116" s="42">
        <f>L116*E116</f>
        <v>0</v>
      </c>
      <c r="N116" s="40">
        <f>L116/H116</f>
        <v>0</v>
      </c>
      <c r="O116" s="43">
        <f t="shared" si="46"/>
        <v>0</v>
      </c>
      <c r="P116" s="44">
        <f t="shared" si="46"/>
        <v>0</v>
      </c>
      <c r="Q116" s="45">
        <f t="shared" si="46"/>
        <v>0</v>
      </c>
      <c r="R116" s="46"/>
      <c r="S116" s="47"/>
    </row>
    <row r="117" spans="1:26 16383:16384" ht="24" x14ac:dyDescent="0.25">
      <c r="A117" s="32" t="s">
        <v>224</v>
      </c>
      <c r="B117" s="33" t="s">
        <v>225</v>
      </c>
      <c r="C117" s="34" t="s">
        <v>45</v>
      </c>
      <c r="D117" s="35">
        <v>40</v>
      </c>
      <c r="E117" s="36">
        <v>737.815655796177</v>
      </c>
      <c r="F117" s="36"/>
      <c r="G117" s="36"/>
      <c r="H117" s="37">
        <f>D117+F117-G117</f>
        <v>40</v>
      </c>
      <c r="I117" s="38">
        <v>0</v>
      </c>
      <c r="J117" s="39">
        <f>I117*E117</f>
        <v>0</v>
      </c>
      <c r="K117" s="40">
        <f>I117/H117</f>
        <v>0</v>
      </c>
      <c r="L117" s="41"/>
      <c r="M117" s="42">
        <f>L117*E117</f>
        <v>0</v>
      </c>
      <c r="N117" s="40">
        <f>L117/H117</f>
        <v>0</v>
      </c>
      <c r="O117" s="43">
        <f t="shared" si="46"/>
        <v>0</v>
      </c>
      <c r="P117" s="44">
        <f t="shared" si="46"/>
        <v>0</v>
      </c>
      <c r="Q117" s="45">
        <f t="shared" si="46"/>
        <v>0</v>
      </c>
      <c r="R117" s="46"/>
      <c r="S117" s="47"/>
    </row>
    <row r="118" spans="1:26 16383:16384" x14ac:dyDescent="0.25">
      <c r="A118" s="32" t="s">
        <v>226</v>
      </c>
      <c r="B118" s="33" t="s">
        <v>227</v>
      </c>
      <c r="C118" s="34" t="s">
        <v>107</v>
      </c>
      <c r="D118" s="35">
        <v>100</v>
      </c>
      <c r="E118" s="36">
        <v>68.893193743963906</v>
      </c>
      <c r="F118" s="36"/>
      <c r="G118" s="36"/>
      <c r="H118" s="37">
        <f>D118+F118-G118</f>
        <v>100</v>
      </c>
      <c r="I118" s="38">
        <v>0</v>
      </c>
      <c r="J118" s="39">
        <f>I118*E118</f>
        <v>0</v>
      </c>
      <c r="K118" s="40">
        <f>I118/H118</f>
        <v>0</v>
      </c>
      <c r="L118" s="41"/>
      <c r="M118" s="42">
        <f>L118*E118</f>
        <v>0</v>
      </c>
      <c r="N118" s="40">
        <f>L118/H118</f>
        <v>0</v>
      </c>
      <c r="O118" s="43">
        <f t="shared" si="46"/>
        <v>0</v>
      </c>
      <c r="P118" s="44">
        <f t="shared" si="46"/>
        <v>0</v>
      </c>
      <c r="Q118" s="45">
        <f t="shared" si="46"/>
        <v>0</v>
      </c>
      <c r="R118" s="46"/>
      <c r="S118" s="47"/>
    </row>
    <row r="119" spans="1:26 16383:16384" x14ac:dyDescent="0.25">
      <c r="A119" s="24">
        <v>7</v>
      </c>
      <c r="B119" s="25" t="s">
        <v>228</v>
      </c>
      <c r="C119" s="26"/>
      <c r="D119" s="27"/>
      <c r="E119" s="48"/>
      <c r="F119" s="48"/>
      <c r="G119" s="48"/>
      <c r="H119" s="49"/>
      <c r="I119" s="28"/>
      <c r="J119" s="29"/>
      <c r="K119" s="30"/>
      <c r="L119" s="28"/>
      <c r="M119" s="31">
        <f>SUM(M120)</f>
        <v>13608.013112672743</v>
      </c>
      <c r="N119" s="30"/>
      <c r="O119" s="29"/>
      <c r="P119" s="31">
        <f>SUM(P120)</f>
        <v>192411.32965905112</v>
      </c>
      <c r="Q119" s="30"/>
      <c r="R119" s="46"/>
      <c r="S119" s="47"/>
    </row>
    <row r="120" spans="1:26 16383:16384" x14ac:dyDescent="0.25">
      <c r="A120" s="32" t="s">
        <v>229</v>
      </c>
      <c r="B120" s="33" t="s">
        <v>230</v>
      </c>
      <c r="C120" s="34" t="s">
        <v>74</v>
      </c>
      <c r="D120" s="35">
        <v>1</v>
      </c>
      <c r="E120" s="36">
        <v>258954.00177310899</v>
      </c>
      <c r="F120" s="36"/>
      <c r="G120" s="36"/>
      <c r="H120" s="37">
        <f>D120+F120-G120</f>
        <v>1</v>
      </c>
      <c r="I120" s="38">
        <v>0.69048292485181495</v>
      </c>
      <c r="J120" s="39">
        <f>I120*E120</f>
        <v>178803.31654637837</v>
      </c>
      <c r="K120" s="40">
        <f>I120/H120</f>
        <v>0.69048292485181495</v>
      </c>
      <c r="L120" s="41">
        <v>5.2549923999999998E-2</v>
      </c>
      <c r="M120" s="42">
        <f>L120*E120</f>
        <v>13608.013112672743</v>
      </c>
      <c r="N120" s="40">
        <f>L120/H120</f>
        <v>5.2549923999999998E-2</v>
      </c>
      <c r="O120" s="43">
        <f>I120+L120</f>
        <v>0.74303284885181498</v>
      </c>
      <c r="P120" s="44">
        <f>J120+M120</f>
        <v>192411.32965905112</v>
      </c>
      <c r="Q120" s="45">
        <f>K120+N120</f>
        <v>0.74303284885181498</v>
      </c>
      <c r="R120" s="46"/>
      <c r="S120" s="47"/>
    </row>
    <row r="121" spans="1:26 16383:16384" x14ac:dyDescent="0.25">
      <c r="A121" s="24">
        <v>8</v>
      </c>
      <c r="B121" s="25" t="s">
        <v>231</v>
      </c>
      <c r="C121" s="26"/>
      <c r="D121" s="27"/>
      <c r="E121" s="48"/>
      <c r="F121" s="48"/>
      <c r="G121" s="48"/>
      <c r="H121" s="49"/>
      <c r="I121" s="28"/>
      <c r="J121" s="29"/>
      <c r="K121" s="30"/>
      <c r="L121" s="28"/>
      <c r="M121" s="31">
        <f>SUM(M122:M124)</f>
        <v>366317.43</v>
      </c>
      <c r="N121" s="30"/>
      <c r="O121" s="29"/>
      <c r="P121" s="31">
        <f>SUM(P122:P124)</f>
        <v>366317.43</v>
      </c>
      <c r="Q121" s="30"/>
      <c r="R121" s="46"/>
      <c r="S121" s="47"/>
    </row>
    <row r="122" spans="1:26 16383:16384" ht="24" x14ac:dyDescent="0.25">
      <c r="A122" s="32" t="s">
        <v>232</v>
      </c>
      <c r="B122" s="33" t="s">
        <v>233</v>
      </c>
      <c r="C122" s="34" t="s">
        <v>88</v>
      </c>
      <c r="D122" s="35">
        <v>0</v>
      </c>
      <c r="E122" s="36">
        <v>2420.4225000000001</v>
      </c>
      <c r="F122" s="37">
        <v>2</v>
      </c>
      <c r="G122" s="36"/>
      <c r="H122" s="37">
        <f>D122+F122-G122</f>
        <v>2</v>
      </c>
      <c r="I122" s="38">
        <v>0</v>
      </c>
      <c r="J122" s="39">
        <f>I122*E122</f>
        <v>0</v>
      </c>
      <c r="K122" s="40">
        <f>I122/H122</f>
        <v>0</v>
      </c>
      <c r="L122" s="41">
        <v>2</v>
      </c>
      <c r="M122" s="42">
        <f>L122*E122</f>
        <v>4840.8450000000003</v>
      </c>
      <c r="N122" s="40">
        <f>L122/H122</f>
        <v>1</v>
      </c>
      <c r="O122" s="43">
        <f t="shared" ref="O122:Q124" si="47">I122+L122</f>
        <v>2</v>
      </c>
      <c r="P122" s="44">
        <f t="shared" si="47"/>
        <v>4840.8450000000003</v>
      </c>
      <c r="Q122" s="45">
        <f t="shared" si="47"/>
        <v>1</v>
      </c>
      <c r="R122" s="46"/>
      <c r="S122" s="47"/>
    </row>
    <row r="123" spans="1:26 16383:16384" x14ac:dyDescent="0.25">
      <c r="A123" s="32" t="s">
        <v>234</v>
      </c>
      <c r="B123" s="33" t="s">
        <v>235</v>
      </c>
      <c r="C123" s="34" t="s">
        <v>88</v>
      </c>
      <c r="D123" s="35">
        <v>0</v>
      </c>
      <c r="E123" s="36">
        <v>2560.7925</v>
      </c>
      <c r="F123" s="37">
        <v>2</v>
      </c>
      <c r="G123" s="36"/>
      <c r="H123" s="37">
        <f>D123+F123-G123</f>
        <v>2</v>
      </c>
      <c r="I123" s="38">
        <v>0</v>
      </c>
      <c r="J123" s="39">
        <f>I123*E123</f>
        <v>0</v>
      </c>
      <c r="K123" s="40">
        <f>I123/H123</f>
        <v>0</v>
      </c>
      <c r="L123" s="41">
        <v>2</v>
      </c>
      <c r="M123" s="42">
        <f>L123*E123</f>
        <v>5121.585</v>
      </c>
      <c r="N123" s="40">
        <f>L123/H123</f>
        <v>1</v>
      </c>
      <c r="O123" s="43">
        <f t="shared" si="47"/>
        <v>2</v>
      </c>
      <c r="P123" s="44">
        <f t="shared" si="47"/>
        <v>5121.585</v>
      </c>
      <c r="Q123" s="45">
        <f t="shared" si="47"/>
        <v>1</v>
      </c>
      <c r="R123" s="46"/>
      <c r="S123" s="47"/>
    </row>
    <row r="124" spans="1:26 16383:16384" ht="24" x14ac:dyDescent="0.25">
      <c r="A124" s="32" t="s">
        <v>236</v>
      </c>
      <c r="B124" s="33" t="s">
        <v>237</v>
      </c>
      <c r="C124" s="34" t="s">
        <v>238</v>
      </c>
      <c r="D124" s="35">
        <v>0</v>
      </c>
      <c r="E124" s="36">
        <v>178.17750000000001</v>
      </c>
      <c r="F124" s="37">
        <v>3025</v>
      </c>
      <c r="G124" s="36"/>
      <c r="H124" s="37">
        <f>D124+F124-G124</f>
        <v>3025</v>
      </c>
      <c r="I124" s="38">
        <v>0</v>
      </c>
      <c r="J124" s="39">
        <f>I124*E124</f>
        <v>0</v>
      </c>
      <c r="K124" s="40">
        <f>I124/H124</f>
        <v>0</v>
      </c>
      <c r="L124" s="41">
        <v>2000</v>
      </c>
      <c r="M124" s="42">
        <f>L124*E124</f>
        <v>356355</v>
      </c>
      <c r="N124" s="40">
        <f>L124/H124</f>
        <v>0.66115702479338845</v>
      </c>
      <c r="O124" s="43">
        <f t="shared" si="47"/>
        <v>2000</v>
      </c>
      <c r="P124" s="44">
        <f t="shared" si="47"/>
        <v>356355</v>
      </c>
      <c r="Q124" s="45">
        <f t="shared" si="47"/>
        <v>0.66115702479338845</v>
      </c>
      <c r="R124" s="46"/>
      <c r="S124" s="47"/>
    </row>
    <row r="125" spans="1:26 16383:16384" ht="13.9" customHeight="1" x14ac:dyDescent="0.25">
      <c r="A125" s="138" t="s">
        <v>239</v>
      </c>
      <c r="B125" s="138"/>
      <c r="C125" s="26"/>
      <c r="D125" s="27"/>
      <c r="E125" s="27"/>
      <c r="F125" s="27"/>
      <c r="G125" s="27"/>
      <c r="H125" s="27"/>
      <c r="I125" s="68"/>
      <c r="J125" s="69"/>
      <c r="K125" s="70"/>
      <c r="L125" s="68"/>
      <c r="M125" s="71">
        <f>M121+M119+M108+M94+M77+M44+M23+M20</f>
        <v>574603.74811011693</v>
      </c>
      <c r="N125" s="70"/>
      <c r="O125" s="69"/>
      <c r="P125" s="71">
        <f>P121+P119+P108+P94+P77+P44+P23+P20</f>
        <v>3311394.4485509684</v>
      </c>
      <c r="Q125" s="70"/>
      <c r="R125" s="47"/>
    </row>
    <row r="126" spans="1:26 16383:16384" x14ac:dyDescent="0.25">
      <c r="A126" s="139"/>
      <c r="B126" s="139"/>
      <c r="C126" s="139"/>
      <c r="D126" s="139"/>
      <c r="E126" s="139"/>
      <c r="F126" s="139"/>
      <c r="G126" s="139"/>
      <c r="H126" s="139"/>
      <c r="I126" s="139"/>
      <c r="J126" s="139"/>
      <c r="K126" s="139"/>
      <c r="L126" s="139"/>
      <c r="M126" s="139"/>
      <c r="N126" s="139"/>
      <c r="O126" s="139"/>
      <c r="P126" s="139"/>
      <c r="Q126" s="139"/>
    </row>
    <row r="127" spans="1:26 16383:16384" s="76" customFormat="1" ht="15.75" customHeight="1" x14ac:dyDescent="0.25">
      <c r="A127" s="72" t="s">
        <v>240</v>
      </c>
      <c r="B127" s="73"/>
      <c r="C127" s="140">
        <v>3963589.22</v>
      </c>
      <c r="D127" s="140"/>
      <c r="E127" s="140"/>
      <c r="F127" s="74"/>
      <c r="G127" s="74"/>
      <c r="H127" s="74"/>
      <c r="I127" s="75"/>
      <c r="J127" s="141" t="s">
        <v>241</v>
      </c>
      <c r="K127" s="141"/>
      <c r="L127" s="141"/>
      <c r="M127" s="142" t="s">
        <v>242</v>
      </c>
      <c r="N127" s="142"/>
      <c r="O127" s="142"/>
      <c r="P127" s="142"/>
      <c r="Q127" s="142"/>
      <c r="R127" s="23"/>
      <c r="S127"/>
      <c r="T127"/>
      <c r="Z127" s="77"/>
      <c r="XFC127"/>
      <c r="XFD127"/>
    </row>
    <row r="128" spans="1:26 16383:16384" s="76" customFormat="1" ht="16.5" customHeight="1" x14ac:dyDescent="0.25">
      <c r="A128" s="78" t="s">
        <v>243</v>
      </c>
      <c r="B128" s="79"/>
      <c r="C128" s="80">
        <f>D128/C127</f>
        <v>0.10255800000705169</v>
      </c>
      <c r="D128" s="143">
        <v>406497.78325271001</v>
      </c>
      <c r="E128" s="143"/>
      <c r="F128" s="81"/>
      <c r="G128" s="81"/>
      <c r="H128" s="81"/>
      <c r="I128" s="82"/>
      <c r="J128" s="144" t="str">
        <f>L18</f>
        <v>MEDIÇÃO 11</v>
      </c>
      <c r="K128" s="144"/>
      <c r="L128" s="83">
        <f>M125/C132</f>
        <v>0.12190084464771653</v>
      </c>
      <c r="M128" s="145" t="str">
        <f>L18</f>
        <v>MEDIÇÃO 11</v>
      </c>
      <c r="N128" s="145"/>
      <c r="O128" s="146">
        <f>M125</f>
        <v>574603.74811011693</v>
      </c>
      <c r="P128" s="146"/>
      <c r="Q128" s="146"/>
      <c r="R128" s="23"/>
      <c r="S128"/>
      <c r="T128"/>
      <c r="Z128" s="77"/>
      <c r="XFC128"/>
      <c r="XFD128"/>
    </row>
    <row r="129" spans="1:26 16383:16384" s="76" customFormat="1" ht="13.9" customHeight="1" x14ac:dyDescent="0.25">
      <c r="A129" s="78" t="s">
        <v>244</v>
      </c>
      <c r="B129" s="84"/>
      <c r="C129" s="147">
        <f>C127+D128</f>
        <v>4370087.0032527102</v>
      </c>
      <c r="D129" s="147"/>
      <c r="E129" s="147"/>
      <c r="F129" s="85"/>
      <c r="G129" s="85"/>
      <c r="H129" s="85"/>
      <c r="I129" s="86"/>
      <c r="J129" s="148" t="s">
        <v>245</v>
      </c>
      <c r="K129" s="148"/>
      <c r="L129" s="87">
        <f>O129/C132</f>
        <v>0.70250460698833606</v>
      </c>
      <c r="M129" s="149" t="s">
        <v>246</v>
      </c>
      <c r="N129" s="149"/>
      <c r="O129" s="150">
        <f>P125</f>
        <v>3311394.4485509684</v>
      </c>
      <c r="P129" s="150"/>
      <c r="Q129" s="150"/>
      <c r="R129" s="18"/>
      <c r="S129"/>
      <c r="T129"/>
      <c r="Z129" s="77"/>
      <c r="XFC129"/>
      <c r="XFD129"/>
    </row>
    <row r="130" spans="1:26 16383:16384" ht="13.9" customHeight="1" x14ac:dyDescent="0.25">
      <c r="A130" s="78" t="s">
        <v>247</v>
      </c>
      <c r="B130" s="79"/>
      <c r="C130" s="88">
        <v>0.18920000000000001</v>
      </c>
      <c r="D130" s="143">
        <v>750108.62</v>
      </c>
      <c r="E130" s="143"/>
      <c r="F130" s="89"/>
      <c r="G130" s="89"/>
      <c r="H130" s="89"/>
      <c r="I130" s="86"/>
      <c r="J130" s="151" t="s">
        <v>248</v>
      </c>
      <c r="K130" s="151"/>
      <c r="L130" s="90">
        <f>100%-L129</f>
        <v>0.29749539301166394</v>
      </c>
      <c r="M130" s="152" t="s">
        <v>249</v>
      </c>
      <c r="N130" s="152"/>
      <c r="O130" s="153">
        <f>C132-O129</f>
        <v>1402303.3914490314</v>
      </c>
      <c r="P130" s="153"/>
      <c r="Q130" s="153"/>
      <c r="R130" s="18"/>
    </row>
    <row r="131" spans="1:26 16383:16384" x14ac:dyDescent="0.25">
      <c r="A131" s="78" t="s">
        <v>250</v>
      </c>
      <c r="B131" s="79"/>
      <c r="C131" s="80">
        <f>D131/D130</f>
        <v>0.10255800020002437</v>
      </c>
      <c r="D131" s="143">
        <v>76929.64</v>
      </c>
      <c r="E131" s="143"/>
      <c r="F131" s="89"/>
      <c r="G131" s="89"/>
      <c r="H131" s="89"/>
      <c r="I131" s="91"/>
      <c r="J131" s="92"/>
      <c r="K131" s="92"/>
      <c r="L131" s="93"/>
      <c r="M131" s="94"/>
      <c r="N131" s="95"/>
      <c r="O131" s="96"/>
      <c r="P131" s="97"/>
      <c r="Q131" s="96"/>
    </row>
    <row r="132" spans="1:26 16383:16384" ht="13.9" customHeight="1" x14ac:dyDescent="0.25">
      <c r="A132" s="78" t="s">
        <v>251</v>
      </c>
      <c r="B132" s="79"/>
      <c r="C132" s="154">
        <f>C127+D130</f>
        <v>4713697.84</v>
      </c>
      <c r="D132" s="154"/>
      <c r="E132" s="154"/>
      <c r="F132" s="98"/>
      <c r="G132" s="98"/>
      <c r="H132" s="98"/>
      <c r="I132" s="89"/>
      <c r="J132" s="89"/>
      <c r="K132" s="89"/>
      <c r="L132" s="108"/>
      <c r="M132" s="155"/>
      <c r="N132" s="155"/>
      <c r="O132" s="155"/>
      <c r="P132" s="155"/>
      <c r="Q132" s="155"/>
    </row>
    <row r="133" spans="1:26 16383:16384" x14ac:dyDescent="0.25">
      <c r="A133" s="99"/>
      <c r="B133"/>
      <c r="C133" s="100"/>
      <c r="D133" s="101"/>
      <c r="E133" s="102"/>
      <c r="F133" s="101"/>
      <c r="G133" s="101"/>
      <c r="H133" s="101"/>
      <c r="I133" s="89"/>
      <c r="J133" s="89"/>
      <c r="K133" s="89"/>
      <c r="L133" s="109"/>
      <c r="M133" s="156"/>
      <c r="N133" s="156"/>
      <c r="O133" s="156"/>
      <c r="P133" s="156"/>
      <c r="Q133" s="156"/>
    </row>
    <row r="134" spans="1:26 16383:16384" x14ac:dyDescent="0.25">
      <c r="A134" s="99"/>
      <c r="B134"/>
      <c r="C134" s="103"/>
      <c r="D134" s="101"/>
      <c r="E134" s="101"/>
      <c r="F134" s="101"/>
      <c r="G134" s="101"/>
      <c r="H134" s="101"/>
      <c r="I134" s="89"/>
      <c r="J134" s="89"/>
      <c r="K134" s="89"/>
      <c r="L134" s="109"/>
      <c r="M134" s="156"/>
      <c r="N134" s="156"/>
      <c r="O134" s="156"/>
      <c r="P134" s="156"/>
      <c r="Q134" s="156"/>
    </row>
    <row r="135" spans="1:26 16383:16384" x14ac:dyDescent="0.25">
      <c r="A135" s="99"/>
      <c r="B135"/>
      <c r="C135" s="2"/>
      <c r="D135" s="101"/>
      <c r="E135" s="101"/>
      <c r="F135" s="101"/>
      <c r="G135" s="101"/>
      <c r="H135" s="101"/>
      <c r="I135" s="100"/>
      <c r="J135" s="98"/>
      <c r="K135" s="98"/>
      <c r="L135" s="109"/>
      <c r="M135" s="156"/>
      <c r="N135" s="156"/>
      <c r="O135" s="156"/>
      <c r="P135" s="156"/>
      <c r="Q135" s="156"/>
    </row>
    <row r="136" spans="1:26 16383:16384" x14ac:dyDescent="0.25">
      <c r="B136" s="104" t="s">
        <v>252</v>
      </c>
      <c r="C136" s="2"/>
      <c r="D136" s="2"/>
      <c r="E136" s="2"/>
      <c r="F136" s="2"/>
      <c r="G136" s="2"/>
      <c r="H136" s="2"/>
      <c r="I136" s="2"/>
      <c r="J136" s="100"/>
      <c r="K136" s="101"/>
      <c r="L136" s="104"/>
      <c r="M136" s="156"/>
      <c r="N136" s="156"/>
      <c r="O136" s="156"/>
      <c r="P136" s="156"/>
      <c r="Q136" s="156"/>
    </row>
    <row r="137" spans="1:26 16383:16384" x14ac:dyDescent="0.25">
      <c r="B137" s="105" t="s">
        <v>253</v>
      </c>
      <c r="C137" s="2"/>
      <c r="D137" s="2"/>
      <c r="E137" s="2"/>
      <c r="F137" s="2"/>
      <c r="G137" s="2"/>
      <c r="H137" s="2"/>
      <c r="I137" s="2"/>
      <c r="J137" s="103"/>
      <c r="K137" s="101"/>
      <c r="L137" s="104"/>
      <c r="M137" s="156"/>
      <c r="N137" s="156"/>
      <c r="O137" s="156"/>
      <c r="P137" s="156"/>
      <c r="Q137" s="156"/>
    </row>
    <row r="138" spans="1:26 16383:16384" x14ac:dyDescent="0.25">
      <c r="B138" s="104" t="s">
        <v>254</v>
      </c>
      <c r="I138" s="2"/>
      <c r="J138" s="2"/>
      <c r="K138" s="101"/>
      <c r="L138" s="104"/>
      <c r="M138" s="156"/>
      <c r="N138" s="156"/>
      <c r="O138" s="156"/>
      <c r="P138" s="156"/>
      <c r="Q138" s="156"/>
    </row>
    <row r="139" spans="1:26 16383:16384" s="76" customFormat="1" x14ac:dyDescent="0.25">
      <c r="A139"/>
      <c r="B139" s="104" t="s">
        <v>255</v>
      </c>
      <c r="C139"/>
      <c r="D139"/>
      <c r="E139"/>
      <c r="F139"/>
      <c r="G139"/>
      <c r="H139"/>
      <c r="I139" s="2"/>
      <c r="J139" s="2"/>
      <c r="K139" s="2"/>
      <c r="L139" s="104"/>
      <c r="M139" s="156"/>
      <c r="N139" s="156"/>
      <c r="O139" s="156"/>
      <c r="P139" s="156"/>
      <c r="Q139" s="156"/>
      <c r="R139"/>
      <c r="S139"/>
      <c r="T139"/>
      <c r="Z139" s="77"/>
      <c r="XFC139"/>
      <c r="XFD139"/>
    </row>
    <row r="140" spans="1:26 16383:16384" s="76" customFormat="1" x14ac:dyDescent="0.25">
      <c r="A140"/>
      <c r="B140" s="104" t="s">
        <v>256</v>
      </c>
      <c r="C140"/>
      <c r="D140"/>
      <c r="E140"/>
      <c r="F140"/>
      <c r="G140"/>
      <c r="H140"/>
      <c r="I140" s="2"/>
      <c r="J140" s="2"/>
      <c r="K140" s="2"/>
      <c r="L140" s="104"/>
      <c r="M140" s="156"/>
      <c r="N140" s="156"/>
      <c r="O140" s="156"/>
      <c r="P140" s="156"/>
      <c r="Q140" s="156"/>
      <c r="R140"/>
      <c r="S140"/>
      <c r="T140"/>
      <c r="Z140" s="77"/>
      <c r="XFC140"/>
      <c r="XFD140"/>
    </row>
    <row r="141" spans="1:26 16383:16384" x14ac:dyDescent="0.25">
      <c r="B141" s="104" t="s">
        <v>257</v>
      </c>
      <c r="L141" s="105"/>
      <c r="M141" s="157"/>
      <c r="N141" s="157"/>
      <c r="O141" s="157"/>
      <c r="P141" s="157"/>
      <c r="Q141" s="157"/>
      <c r="R141" s="47"/>
    </row>
    <row r="142" spans="1:26 16383:16384" x14ac:dyDescent="0.25">
      <c r="B142" s="104"/>
      <c r="D142" s="47"/>
      <c r="E142" s="47"/>
      <c r="F142" s="47"/>
      <c r="G142" s="47"/>
      <c r="H142" s="47"/>
      <c r="L142" s="103"/>
      <c r="M142" s="47"/>
      <c r="N142" s="47"/>
    </row>
    <row r="143" spans="1:26 16383:16384" x14ac:dyDescent="0.25">
      <c r="B143"/>
      <c r="L143" s="103"/>
      <c r="M143" s="47"/>
    </row>
    <row r="144" spans="1:26 16383:16384" s="106" customFormat="1" x14ac:dyDescent="0.25">
      <c r="A144"/>
      <c r="B144"/>
      <c r="C144"/>
      <c r="D144"/>
      <c r="E144"/>
      <c r="F144"/>
      <c r="G144"/>
      <c r="H144"/>
      <c r="I144"/>
      <c r="J144"/>
      <c r="K144"/>
      <c r="L144" s="2"/>
      <c r="M144"/>
      <c r="N144"/>
      <c r="O144"/>
      <c r="P144"/>
      <c r="Q144"/>
      <c r="R144"/>
      <c r="S144"/>
      <c r="T144"/>
      <c r="Z144" s="107"/>
      <c r="XFC144"/>
      <c r="XFD144"/>
    </row>
    <row r="145" spans="1:26 16383:16384" x14ac:dyDescent="0.25">
      <c r="B145"/>
    </row>
    <row r="146" spans="1:26 16383:16384" x14ac:dyDescent="0.25">
      <c r="B146"/>
    </row>
    <row r="147" spans="1:26 16383:16384" x14ac:dyDescent="0.25">
      <c r="B147"/>
    </row>
    <row r="148" spans="1:26 16383:16384" x14ac:dyDescent="0.25">
      <c r="B148"/>
    </row>
    <row r="149" spans="1:26 16383:16384" x14ac:dyDescent="0.25">
      <c r="B149"/>
    </row>
    <row r="150" spans="1:26 16383:16384" x14ac:dyDescent="0.25">
      <c r="B150"/>
    </row>
    <row r="151" spans="1:26 16383:16384" x14ac:dyDescent="0.25">
      <c r="B151"/>
    </row>
    <row r="152" spans="1:26 16383:16384" x14ac:dyDescent="0.25">
      <c r="B152"/>
    </row>
    <row r="153" spans="1:26 16383:16384" x14ac:dyDescent="0.25">
      <c r="B153"/>
    </row>
    <row r="154" spans="1:26 16383:16384" s="76" customFormat="1" x14ac:dyDescent="0.25">
      <c r="A154"/>
      <c r="B154" s="1"/>
      <c r="C154"/>
      <c r="D154"/>
      <c r="E154"/>
      <c r="F154"/>
      <c r="G154"/>
      <c r="H154"/>
      <c r="I154"/>
      <c r="J154"/>
      <c r="K154"/>
      <c r="L154" s="2"/>
      <c r="M154"/>
      <c r="N154"/>
      <c r="O154"/>
      <c r="P154"/>
      <c r="Q154"/>
      <c r="R154"/>
      <c r="S154"/>
      <c r="T154"/>
      <c r="Z154" s="77"/>
      <c r="XFC154"/>
      <c r="XFD154"/>
    </row>
    <row r="161" spans="1:26 16383:16384" s="76" customFormat="1" x14ac:dyDescent="0.25">
      <c r="A161"/>
      <c r="B161" s="1"/>
      <c r="C161"/>
      <c r="D161"/>
      <c r="E161"/>
      <c r="F161"/>
      <c r="G161"/>
      <c r="H161"/>
      <c r="I161"/>
      <c r="J161"/>
      <c r="K161"/>
      <c r="L161" s="2"/>
      <c r="M161"/>
      <c r="N161"/>
      <c r="O161"/>
      <c r="P161"/>
      <c r="Q161"/>
      <c r="R161"/>
      <c r="S161"/>
      <c r="T161"/>
      <c r="Z161" s="77"/>
      <c r="XFC161"/>
      <c r="XFD161"/>
    </row>
    <row r="167" spans="1:26 16383:16384" s="1" customFormat="1" x14ac:dyDescent="0.25">
      <c r="A167"/>
      <c r="C167"/>
      <c r="D167"/>
      <c r="E167"/>
      <c r="F167"/>
      <c r="G167"/>
      <c r="H167"/>
      <c r="I167"/>
      <c r="J167"/>
      <c r="K167"/>
      <c r="L167" s="2"/>
      <c r="M167"/>
      <c r="N167"/>
      <c r="O167"/>
      <c r="P167"/>
      <c r="Q167"/>
      <c r="R167"/>
      <c r="S167"/>
      <c r="T167"/>
      <c r="Z167" s="8"/>
      <c r="XFC167"/>
      <c r="XFD167"/>
    </row>
    <row r="168" spans="1:26 16383:16384" s="1" customFormat="1" x14ac:dyDescent="0.25">
      <c r="A168"/>
      <c r="C168"/>
      <c r="D168"/>
      <c r="E168"/>
      <c r="F168"/>
      <c r="G168"/>
      <c r="H168"/>
      <c r="I168"/>
      <c r="J168"/>
      <c r="K168"/>
      <c r="L168" s="2"/>
      <c r="M168"/>
      <c r="N168"/>
      <c r="O168"/>
      <c r="P168"/>
      <c r="Q168"/>
      <c r="R168"/>
      <c r="S168"/>
      <c r="T168"/>
      <c r="Z168" s="8"/>
      <c r="XFC168"/>
      <c r="XFD168"/>
    </row>
    <row r="169" spans="1:26 16383:16384" s="1" customFormat="1" x14ac:dyDescent="0.25">
      <c r="A169"/>
      <c r="C169"/>
      <c r="D169"/>
      <c r="E169"/>
      <c r="F169"/>
      <c r="G169"/>
      <c r="H169"/>
      <c r="I169"/>
      <c r="J169"/>
      <c r="K169"/>
      <c r="L169" s="2"/>
      <c r="M169"/>
      <c r="N169"/>
      <c r="O169"/>
      <c r="P169"/>
      <c r="Q169"/>
      <c r="R169"/>
      <c r="S169"/>
      <c r="T169"/>
      <c r="Z169" s="8"/>
      <c r="XFC169"/>
      <c r="XFD169"/>
    </row>
    <row r="170" spans="1:26 16383:16384" s="1" customFormat="1" x14ac:dyDescent="0.25">
      <c r="A170"/>
      <c r="C170"/>
      <c r="D170"/>
      <c r="E170"/>
      <c r="F170"/>
      <c r="G170"/>
      <c r="H170"/>
      <c r="I170"/>
      <c r="J170"/>
      <c r="K170"/>
      <c r="L170" s="2"/>
      <c r="M170"/>
      <c r="N170"/>
      <c r="O170"/>
      <c r="P170"/>
      <c r="Q170"/>
      <c r="R170"/>
      <c r="S170"/>
      <c r="T170"/>
      <c r="Z170" s="8"/>
      <c r="XFC170"/>
      <c r="XFD170"/>
    </row>
  </sheetData>
  <mergeCells count="69">
    <mergeCell ref="M140:N140"/>
    <mergeCell ref="O140:Q140"/>
    <mergeCell ref="M141:N141"/>
    <mergeCell ref="O141:Q141"/>
    <mergeCell ref="M137:N137"/>
    <mergeCell ref="O137:Q137"/>
    <mergeCell ref="M138:N138"/>
    <mergeCell ref="O138:Q138"/>
    <mergeCell ref="M139:N139"/>
    <mergeCell ref="O139:Q139"/>
    <mergeCell ref="M134:N134"/>
    <mergeCell ref="O134:Q134"/>
    <mergeCell ref="M135:N135"/>
    <mergeCell ref="O135:Q135"/>
    <mergeCell ref="M136:N136"/>
    <mergeCell ref="O136:Q136"/>
    <mergeCell ref="C132:E132"/>
    <mergeCell ref="M132:N132"/>
    <mergeCell ref="O132:Q132"/>
    <mergeCell ref="M133:N133"/>
    <mergeCell ref="O133:Q133"/>
    <mergeCell ref="D130:E130"/>
    <mergeCell ref="J130:K130"/>
    <mergeCell ref="M130:N130"/>
    <mergeCell ref="O130:Q130"/>
    <mergeCell ref="D131:E131"/>
    <mergeCell ref="D128:E128"/>
    <mergeCell ref="J128:K128"/>
    <mergeCell ref="M128:N128"/>
    <mergeCell ref="O128:Q128"/>
    <mergeCell ref="C129:E129"/>
    <mergeCell ref="J129:K129"/>
    <mergeCell ref="M129:N129"/>
    <mergeCell ref="O129:Q129"/>
    <mergeCell ref="O18:Q18"/>
    <mergeCell ref="A125:B125"/>
    <mergeCell ref="A126:Q126"/>
    <mergeCell ref="C127:E127"/>
    <mergeCell ref="J127:L127"/>
    <mergeCell ref="M127:Q127"/>
    <mergeCell ref="A17:H17"/>
    <mergeCell ref="I17:K17"/>
    <mergeCell ref="L17:M17"/>
    <mergeCell ref="A18:A19"/>
    <mergeCell ref="B18:B19"/>
    <mergeCell ref="C18:C19"/>
    <mergeCell ref="D18:D19"/>
    <mergeCell ref="E18:E19"/>
    <mergeCell ref="F18:H18"/>
    <mergeCell ref="I18:K18"/>
    <mergeCell ref="L18:N18"/>
    <mergeCell ref="P14:Q14"/>
    <mergeCell ref="N15:O15"/>
    <mergeCell ref="P15:Q15"/>
    <mergeCell ref="A16:G16"/>
    <mergeCell ref="I16:J16"/>
    <mergeCell ref="L16:M16"/>
    <mergeCell ref="N16:O16"/>
    <mergeCell ref="P16:Q16"/>
    <mergeCell ref="A14:F15"/>
    <mergeCell ref="G14:H15"/>
    <mergeCell ref="I14:J15"/>
    <mergeCell ref="K14:M15"/>
    <mergeCell ref="N14:O14"/>
    <mergeCell ref="A1:Q11"/>
    <mergeCell ref="A12:Q12"/>
    <mergeCell ref="A13:E13"/>
    <mergeCell ref="F13:M13"/>
    <mergeCell ref="N13:Q13"/>
  </mergeCells>
  <conditionalFormatting sqref="Q20:Q124">
    <cfRule type="cellIs" dxfId="2" priority="2" operator="equal">
      <formula>1</formula>
    </cfRule>
    <cfRule type="cellIs" dxfId="1" priority="3" operator="between">
      <formula>0.9</formula>
      <formula>1</formula>
    </cfRule>
    <cfRule type="cellIs" dxfId="0" priority="4" operator="greaterThan">
      <formula>1</formula>
    </cfRule>
  </conditionalFormatting>
  <printOptions horizontalCentered="1"/>
  <pageMargins left="0.51180555555555596" right="0.51180555555555596" top="0.81666666666666698" bottom="0.70416666666666705" header="0.483333333333333" footer="3.7499999999999999E-2"/>
  <pageSetup paperSize="9" scale="27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1150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9</vt:i4>
      </vt:variant>
    </vt:vector>
  </HeadingPairs>
  <TitlesOfParts>
    <vt:vector size="10" baseType="lpstr">
      <vt:lpstr>MEDIÇÃO 11</vt:lpstr>
      <vt:lpstr>'MEDIÇÃO 11'!Area_de_impressao</vt:lpstr>
      <vt:lpstr>'MEDIÇÃO 11'!Print_Area_0_0</vt:lpstr>
      <vt:lpstr>'MEDIÇÃO 11'!Print_Area_0_0_0</vt:lpstr>
      <vt:lpstr>'MEDIÇÃO 11'!Print_Area_0_0_0_0</vt:lpstr>
      <vt:lpstr>'MEDIÇÃO 11'!Print_Area_0_0_0_0_0</vt:lpstr>
      <vt:lpstr>'MEDIÇÃO 11'!Print_Area_0_0_0_0_0_0</vt:lpstr>
      <vt:lpstr>'MEDIÇÃO 11'!Print_Area_0_0_0_0_0_0_0</vt:lpstr>
      <vt:lpstr>'MEDIÇÃO 11'!Print_Titles_0_0</vt:lpstr>
      <vt:lpstr>'MEDIÇÃO 11'!Titulos_de_impressao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Cilezia</cp:lastModifiedBy>
  <cp:revision>148</cp:revision>
  <cp:lastPrinted>2025-11-06T13:15:37Z</cp:lastPrinted>
  <dcterms:created xsi:type="dcterms:W3CDTF">2021-01-05T13:52:00Z</dcterms:created>
  <dcterms:modified xsi:type="dcterms:W3CDTF">2026-04-29T12:23:28Z</dcterms:modified>
  <dc:language>pt-BR</dc:language>
</cp:coreProperties>
</file>