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13_ncr:1_{30D93B29-98A8-469D-8327-139D80F517A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3" sheetId="1" r:id="rId1"/>
    <sheet name="MEMO CALCULO 13" sheetId="2" r:id="rId2"/>
  </sheets>
  <definedNames>
    <definedName name="_xlnm.Print_Area" localSheetId="0">'MEDIÇÃO 13'!$A$1:$Q$294</definedName>
    <definedName name="_xlnm.Print_Area" localSheetId="1">'MEMO CALCULO 13'!$A$1:$E$229</definedName>
    <definedName name="Print_Area_0" localSheetId="0">'MEDIÇÃO 13'!$A$1:$Q$269</definedName>
    <definedName name="_xlnm.Print_Titles" localSheetId="0">'MEDIÇÃO 13'!$A:$Q,'MEDIÇÃO 13'!$13:$19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18" i="2" l="1"/>
  <c r="E217" i="2"/>
  <c r="D217" i="2"/>
  <c r="C217" i="2"/>
  <c r="C216" i="2"/>
  <c r="E210" i="2"/>
  <c r="D210" i="2"/>
  <c r="C210" i="2"/>
  <c r="E204" i="2"/>
  <c r="D204" i="2"/>
  <c r="C204" i="2"/>
  <c r="C203" i="2"/>
  <c r="E195" i="2"/>
  <c r="D195" i="2"/>
  <c r="C195" i="2"/>
  <c r="C194" i="2"/>
  <c r="C193" i="2"/>
  <c r="E189" i="2"/>
  <c r="D189" i="2"/>
  <c r="C189" i="2"/>
  <c r="E184" i="2"/>
  <c r="D184" i="2"/>
  <c r="C184" i="2"/>
  <c r="E181" i="2"/>
  <c r="D181" i="2"/>
  <c r="C181" i="2"/>
  <c r="E178" i="2"/>
  <c r="D178" i="2"/>
  <c r="C178" i="2"/>
  <c r="C177" i="2"/>
  <c r="E173" i="2"/>
  <c r="D173" i="2"/>
  <c r="C173" i="2"/>
  <c r="C172" i="2"/>
  <c r="E162" i="2"/>
  <c r="D162" i="2"/>
  <c r="C162" i="2"/>
  <c r="E153" i="2"/>
  <c r="D153" i="2"/>
  <c r="C153" i="2"/>
  <c r="E147" i="2"/>
  <c r="D147" i="2"/>
  <c r="C147" i="2"/>
  <c r="C146" i="2"/>
  <c r="E138" i="2"/>
  <c r="D138" i="2"/>
  <c r="C138" i="2"/>
  <c r="E126" i="2"/>
  <c r="D126" i="2"/>
  <c r="C126" i="2"/>
  <c r="E120" i="2"/>
  <c r="D120" i="2"/>
  <c r="C120" i="2"/>
  <c r="E112" i="2"/>
  <c r="D112" i="2"/>
  <c r="C112" i="2"/>
  <c r="E109" i="2"/>
  <c r="D109" i="2"/>
  <c r="C109" i="2"/>
  <c r="E89" i="2"/>
  <c r="D89" i="2"/>
  <c r="C89" i="2"/>
  <c r="E86" i="2"/>
  <c r="D86" i="2"/>
  <c r="C86" i="2"/>
  <c r="D79" i="2"/>
  <c r="C79" i="2"/>
  <c r="E70" i="2"/>
  <c r="D70" i="2"/>
  <c r="C70" i="2"/>
  <c r="E51" i="2"/>
  <c r="D51" i="2"/>
  <c r="C51" i="2"/>
  <c r="D32" i="2"/>
  <c r="C32" i="2"/>
  <c r="C31" i="2"/>
  <c r="E27" i="2"/>
  <c r="D27" i="2"/>
  <c r="C27" i="2"/>
  <c r="D13" i="2"/>
  <c r="C13" i="2"/>
  <c r="C12" i="2"/>
  <c r="C269" i="1"/>
  <c r="M266" i="1"/>
  <c r="I266" i="1"/>
  <c r="C266" i="1"/>
  <c r="L261" i="1"/>
  <c r="O261" i="1" s="1"/>
  <c r="J261" i="1"/>
  <c r="G261" i="1"/>
  <c r="K261" i="1" s="1"/>
  <c r="L260" i="1"/>
  <c r="J260" i="1"/>
  <c r="G260" i="1"/>
  <c r="K260" i="1" s="1"/>
  <c r="O259" i="1"/>
  <c r="M259" i="1"/>
  <c r="L259" i="1"/>
  <c r="J259" i="1"/>
  <c r="G259" i="1"/>
  <c r="K259" i="1" s="1"/>
  <c r="L258" i="1"/>
  <c r="J258" i="1"/>
  <c r="G258" i="1"/>
  <c r="K258" i="1" s="1"/>
  <c r="L257" i="1"/>
  <c r="N257" i="1" s="1"/>
  <c r="J257" i="1"/>
  <c r="G257" i="1"/>
  <c r="K257" i="1" s="1"/>
  <c r="L256" i="1"/>
  <c r="J256" i="1"/>
  <c r="G256" i="1"/>
  <c r="K256" i="1" s="1"/>
  <c r="L255" i="1"/>
  <c r="O255" i="1" s="1"/>
  <c r="J255" i="1"/>
  <c r="G255" i="1"/>
  <c r="K255" i="1" s="1"/>
  <c r="L254" i="1"/>
  <c r="J254" i="1"/>
  <c r="G254" i="1"/>
  <c r="K254" i="1" s="1"/>
  <c r="M253" i="1"/>
  <c r="L253" i="1"/>
  <c r="O253" i="1" s="1"/>
  <c r="J253" i="1"/>
  <c r="G253" i="1"/>
  <c r="K253" i="1" s="1"/>
  <c r="L252" i="1"/>
  <c r="J252" i="1"/>
  <c r="G252" i="1"/>
  <c r="K252" i="1" s="1"/>
  <c r="L251" i="1"/>
  <c r="N251" i="1" s="1"/>
  <c r="J251" i="1"/>
  <c r="G251" i="1"/>
  <c r="K251" i="1" s="1"/>
  <c r="L250" i="1"/>
  <c r="J250" i="1"/>
  <c r="G250" i="1"/>
  <c r="K250" i="1" s="1"/>
  <c r="L249" i="1"/>
  <c r="J249" i="1"/>
  <c r="G249" i="1"/>
  <c r="K249" i="1" s="1"/>
  <c r="L248" i="1"/>
  <c r="J248" i="1"/>
  <c r="G248" i="1"/>
  <c r="K248" i="1" s="1"/>
  <c r="L247" i="1"/>
  <c r="O247" i="1" s="1"/>
  <c r="J247" i="1"/>
  <c r="G247" i="1"/>
  <c r="K247" i="1" s="1"/>
  <c r="L246" i="1"/>
  <c r="O246" i="1" s="1"/>
  <c r="J246" i="1"/>
  <c r="G246" i="1"/>
  <c r="K246" i="1" s="1"/>
  <c r="L245" i="1"/>
  <c r="J245" i="1"/>
  <c r="G245" i="1"/>
  <c r="K245" i="1" s="1"/>
  <c r="L244" i="1"/>
  <c r="O244" i="1" s="1"/>
  <c r="J244" i="1"/>
  <c r="G244" i="1"/>
  <c r="K244" i="1" s="1"/>
  <c r="L243" i="1"/>
  <c r="O243" i="1" s="1"/>
  <c r="J243" i="1"/>
  <c r="G243" i="1"/>
  <c r="K243" i="1" s="1"/>
  <c r="L242" i="1"/>
  <c r="J242" i="1"/>
  <c r="G242" i="1"/>
  <c r="K242" i="1" s="1"/>
  <c r="L241" i="1"/>
  <c r="O241" i="1" s="1"/>
  <c r="J241" i="1"/>
  <c r="G241" i="1"/>
  <c r="K241" i="1" s="1"/>
  <c r="O240" i="1"/>
  <c r="L240" i="1"/>
  <c r="J240" i="1"/>
  <c r="G240" i="1"/>
  <c r="K240" i="1" s="1"/>
  <c r="L239" i="1"/>
  <c r="J239" i="1"/>
  <c r="G239" i="1"/>
  <c r="K239" i="1" s="1"/>
  <c r="L238" i="1"/>
  <c r="O238" i="1" s="1"/>
  <c r="J238" i="1"/>
  <c r="G238" i="1"/>
  <c r="K238" i="1" s="1"/>
  <c r="L237" i="1"/>
  <c r="O237" i="1" s="1"/>
  <c r="J237" i="1"/>
  <c r="G237" i="1"/>
  <c r="K237" i="1" s="1"/>
  <c r="L236" i="1"/>
  <c r="J236" i="1"/>
  <c r="G236" i="1"/>
  <c r="K236" i="1" s="1"/>
  <c r="O235" i="1"/>
  <c r="L235" i="1"/>
  <c r="J235" i="1"/>
  <c r="G235" i="1"/>
  <c r="K235" i="1" s="1"/>
  <c r="L233" i="1"/>
  <c r="O233" i="1" s="1"/>
  <c r="J233" i="1"/>
  <c r="G233" i="1"/>
  <c r="K233" i="1" s="1"/>
  <c r="L231" i="1"/>
  <c r="M231" i="1" s="1"/>
  <c r="K231" i="1"/>
  <c r="J231" i="1"/>
  <c r="G231" i="1"/>
  <c r="L230" i="1"/>
  <c r="O230" i="1" s="1"/>
  <c r="J230" i="1"/>
  <c r="G230" i="1"/>
  <c r="K230" i="1" s="1"/>
  <c r="M228" i="1"/>
  <c r="L228" i="1"/>
  <c r="O228" i="1" s="1"/>
  <c r="J228" i="1"/>
  <c r="G228" i="1"/>
  <c r="K228" i="1" s="1"/>
  <c r="L227" i="1"/>
  <c r="O227" i="1" s="1"/>
  <c r="J227" i="1"/>
  <c r="G227" i="1"/>
  <c r="K227" i="1" s="1"/>
  <c r="O226" i="1"/>
  <c r="L226" i="1"/>
  <c r="M226" i="1" s="1"/>
  <c r="J226" i="1"/>
  <c r="G226" i="1"/>
  <c r="L225" i="1"/>
  <c r="O225" i="1" s="1"/>
  <c r="J225" i="1"/>
  <c r="G225" i="1"/>
  <c r="K225" i="1" s="1"/>
  <c r="L224" i="1"/>
  <c r="O224" i="1" s="1"/>
  <c r="J224" i="1"/>
  <c r="G224" i="1"/>
  <c r="L223" i="1"/>
  <c r="O223" i="1" s="1"/>
  <c r="J223" i="1"/>
  <c r="G223" i="1"/>
  <c r="K223" i="1" s="1"/>
  <c r="L222" i="1"/>
  <c r="J222" i="1"/>
  <c r="G222" i="1"/>
  <c r="K222" i="1" s="1"/>
  <c r="L220" i="1"/>
  <c r="O220" i="1" s="1"/>
  <c r="J220" i="1"/>
  <c r="G220" i="1"/>
  <c r="K220" i="1" s="1"/>
  <c r="M219" i="1"/>
  <c r="L219" i="1"/>
  <c r="O219" i="1" s="1"/>
  <c r="J219" i="1"/>
  <c r="G219" i="1"/>
  <c r="N219" i="1" s="1"/>
  <c r="L218" i="1"/>
  <c r="K218" i="1"/>
  <c r="J218" i="1"/>
  <c r="G218" i="1"/>
  <c r="L217" i="1"/>
  <c r="O217" i="1" s="1"/>
  <c r="J217" i="1"/>
  <c r="G217" i="1"/>
  <c r="K217" i="1" s="1"/>
  <c r="L216" i="1"/>
  <c r="O216" i="1" s="1"/>
  <c r="K216" i="1"/>
  <c r="J216" i="1"/>
  <c r="G216" i="1"/>
  <c r="L215" i="1"/>
  <c r="O215" i="1" s="1"/>
  <c r="K215" i="1"/>
  <c r="J215" i="1"/>
  <c r="G215" i="1"/>
  <c r="L213" i="1"/>
  <c r="O213" i="1" s="1"/>
  <c r="K213" i="1"/>
  <c r="J213" i="1"/>
  <c r="G213" i="1"/>
  <c r="R213" i="1" s="1"/>
  <c r="L212" i="1"/>
  <c r="J212" i="1"/>
  <c r="G212" i="1"/>
  <c r="K212" i="1" s="1"/>
  <c r="O211" i="1"/>
  <c r="L211" i="1"/>
  <c r="M211" i="1" s="1"/>
  <c r="J211" i="1"/>
  <c r="G211" i="1"/>
  <c r="K211" i="1" s="1"/>
  <c r="L209" i="1"/>
  <c r="O209" i="1" s="1"/>
  <c r="J209" i="1"/>
  <c r="G209" i="1"/>
  <c r="K209" i="1" s="1"/>
  <c r="L208" i="1"/>
  <c r="M208" i="1" s="1"/>
  <c r="J208" i="1"/>
  <c r="G208" i="1"/>
  <c r="L206" i="1"/>
  <c r="K206" i="1"/>
  <c r="J206" i="1"/>
  <c r="G206" i="1"/>
  <c r="L205" i="1"/>
  <c r="M205" i="1" s="1"/>
  <c r="J205" i="1"/>
  <c r="G205" i="1"/>
  <c r="L202" i="1"/>
  <c r="O202" i="1" s="1"/>
  <c r="J202" i="1"/>
  <c r="G202" i="1"/>
  <c r="K202" i="1" s="1"/>
  <c r="L201" i="1"/>
  <c r="J201" i="1"/>
  <c r="G201" i="1"/>
  <c r="K201" i="1" s="1"/>
  <c r="O200" i="1"/>
  <c r="L200" i="1"/>
  <c r="M200" i="1" s="1"/>
  <c r="P200" i="1" s="1"/>
  <c r="J200" i="1"/>
  <c r="G200" i="1"/>
  <c r="K200" i="1" s="1"/>
  <c r="L199" i="1"/>
  <c r="O199" i="1" s="1"/>
  <c r="J199" i="1"/>
  <c r="G199" i="1"/>
  <c r="K199" i="1" s="1"/>
  <c r="L198" i="1"/>
  <c r="O198" i="1" s="1"/>
  <c r="J198" i="1"/>
  <c r="G198" i="1"/>
  <c r="L197" i="1"/>
  <c r="J197" i="1"/>
  <c r="G197" i="1"/>
  <c r="K197" i="1" s="1"/>
  <c r="L196" i="1"/>
  <c r="O196" i="1" s="1"/>
  <c r="J196" i="1"/>
  <c r="G196" i="1"/>
  <c r="K196" i="1" s="1"/>
  <c r="L195" i="1"/>
  <c r="O195" i="1" s="1"/>
  <c r="J195" i="1"/>
  <c r="G195" i="1"/>
  <c r="K195" i="1" s="1"/>
  <c r="L194" i="1"/>
  <c r="O194" i="1" s="1"/>
  <c r="J194" i="1"/>
  <c r="G194" i="1"/>
  <c r="L193" i="1"/>
  <c r="K193" i="1"/>
  <c r="J193" i="1"/>
  <c r="G193" i="1"/>
  <c r="N192" i="1"/>
  <c r="L192" i="1"/>
  <c r="O192" i="1" s="1"/>
  <c r="J192" i="1"/>
  <c r="G192" i="1"/>
  <c r="K192" i="1" s="1"/>
  <c r="L191" i="1"/>
  <c r="M191" i="1" s="1"/>
  <c r="J191" i="1"/>
  <c r="G191" i="1"/>
  <c r="K191" i="1" s="1"/>
  <c r="L190" i="1"/>
  <c r="O190" i="1" s="1"/>
  <c r="J190" i="1"/>
  <c r="G190" i="1"/>
  <c r="L189" i="1"/>
  <c r="J189" i="1"/>
  <c r="G189" i="1"/>
  <c r="K189" i="1" s="1"/>
  <c r="M188" i="1"/>
  <c r="L188" i="1"/>
  <c r="O188" i="1" s="1"/>
  <c r="J188" i="1"/>
  <c r="G188" i="1"/>
  <c r="K188" i="1" s="1"/>
  <c r="L187" i="1"/>
  <c r="O187" i="1" s="1"/>
  <c r="J187" i="1"/>
  <c r="G187" i="1"/>
  <c r="K187" i="1" s="1"/>
  <c r="L186" i="1"/>
  <c r="M186" i="1" s="1"/>
  <c r="J186" i="1"/>
  <c r="G186" i="1"/>
  <c r="K186" i="1" s="1"/>
  <c r="L185" i="1"/>
  <c r="J185" i="1"/>
  <c r="G185" i="1"/>
  <c r="K185" i="1" s="1"/>
  <c r="L184" i="1"/>
  <c r="M184" i="1" s="1"/>
  <c r="J184" i="1"/>
  <c r="G184" i="1"/>
  <c r="K184" i="1" s="1"/>
  <c r="L183" i="1"/>
  <c r="J183" i="1"/>
  <c r="G183" i="1"/>
  <c r="K183" i="1" s="1"/>
  <c r="L181" i="1"/>
  <c r="M181" i="1" s="1"/>
  <c r="K181" i="1"/>
  <c r="J181" i="1"/>
  <c r="G181" i="1"/>
  <c r="M180" i="1"/>
  <c r="P180" i="1" s="1"/>
  <c r="L180" i="1"/>
  <c r="O180" i="1" s="1"/>
  <c r="J180" i="1"/>
  <c r="G180" i="1"/>
  <c r="L179" i="1"/>
  <c r="J179" i="1"/>
  <c r="G179" i="1"/>
  <c r="K179" i="1" s="1"/>
  <c r="L178" i="1"/>
  <c r="O178" i="1" s="1"/>
  <c r="J178" i="1"/>
  <c r="G178" i="1"/>
  <c r="K178" i="1" s="1"/>
  <c r="L177" i="1"/>
  <c r="J177" i="1"/>
  <c r="G177" i="1"/>
  <c r="K177" i="1" s="1"/>
  <c r="L176" i="1"/>
  <c r="M176" i="1" s="1"/>
  <c r="J176" i="1"/>
  <c r="G176" i="1"/>
  <c r="K176" i="1" s="1"/>
  <c r="L175" i="1"/>
  <c r="J175" i="1"/>
  <c r="G175" i="1"/>
  <c r="K175" i="1" s="1"/>
  <c r="L174" i="1"/>
  <c r="J174" i="1"/>
  <c r="G174" i="1"/>
  <c r="K174" i="1" s="1"/>
  <c r="L173" i="1"/>
  <c r="J173" i="1"/>
  <c r="G173" i="1"/>
  <c r="K173" i="1" s="1"/>
  <c r="L172" i="1"/>
  <c r="M172" i="1" s="1"/>
  <c r="J172" i="1"/>
  <c r="G172" i="1"/>
  <c r="K172" i="1" s="1"/>
  <c r="L171" i="1"/>
  <c r="J171" i="1"/>
  <c r="G171" i="1"/>
  <c r="K171" i="1" s="1"/>
  <c r="L170" i="1"/>
  <c r="J170" i="1"/>
  <c r="G170" i="1"/>
  <c r="K170" i="1" s="1"/>
  <c r="M169" i="1"/>
  <c r="P169" i="1" s="1"/>
  <c r="L169" i="1"/>
  <c r="J169" i="1"/>
  <c r="G169" i="1"/>
  <c r="K169" i="1" s="1"/>
  <c r="L168" i="1"/>
  <c r="M168" i="1" s="1"/>
  <c r="J168" i="1"/>
  <c r="G168" i="1"/>
  <c r="K168" i="1" s="1"/>
  <c r="L167" i="1"/>
  <c r="J167" i="1"/>
  <c r="G167" i="1"/>
  <c r="K167" i="1" s="1"/>
  <c r="L166" i="1"/>
  <c r="M166" i="1" s="1"/>
  <c r="J166" i="1"/>
  <c r="G166" i="1"/>
  <c r="K166" i="1" s="1"/>
  <c r="L165" i="1"/>
  <c r="J165" i="1"/>
  <c r="G165" i="1"/>
  <c r="K165" i="1" s="1"/>
  <c r="L164" i="1"/>
  <c r="M164" i="1" s="1"/>
  <c r="J164" i="1"/>
  <c r="G164" i="1"/>
  <c r="K164" i="1" s="1"/>
  <c r="M163" i="1"/>
  <c r="L163" i="1"/>
  <c r="J163" i="1"/>
  <c r="G163" i="1"/>
  <c r="K163" i="1" s="1"/>
  <c r="L162" i="1"/>
  <c r="M162" i="1" s="1"/>
  <c r="J162" i="1"/>
  <c r="G162" i="1"/>
  <c r="K162" i="1" s="1"/>
  <c r="L161" i="1"/>
  <c r="M161" i="1" s="1"/>
  <c r="P161" i="1" s="1"/>
  <c r="J161" i="1"/>
  <c r="G161" i="1"/>
  <c r="K161" i="1" s="1"/>
  <c r="L160" i="1"/>
  <c r="M160" i="1" s="1"/>
  <c r="J160" i="1"/>
  <c r="G160" i="1"/>
  <c r="K160" i="1" s="1"/>
  <c r="L159" i="1"/>
  <c r="J159" i="1"/>
  <c r="G159" i="1"/>
  <c r="K159" i="1" s="1"/>
  <c r="L158" i="1"/>
  <c r="M158" i="1" s="1"/>
  <c r="J158" i="1"/>
  <c r="G158" i="1"/>
  <c r="K158" i="1" s="1"/>
  <c r="L157" i="1"/>
  <c r="M157" i="1" s="1"/>
  <c r="P157" i="1" s="1"/>
  <c r="J157" i="1"/>
  <c r="G157" i="1"/>
  <c r="K157" i="1" s="1"/>
  <c r="L156" i="1"/>
  <c r="M156" i="1" s="1"/>
  <c r="J156" i="1"/>
  <c r="G156" i="1"/>
  <c r="K156" i="1" s="1"/>
  <c r="L155" i="1"/>
  <c r="J155" i="1"/>
  <c r="G155" i="1"/>
  <c r="K155" i="1" s="1"/>
  <c r="L153" i="1"/>
  <c r="M153" i="1" s="1"/>
  <c r="K153" i="1"/>
  <c r="J153" i="1"/>
  <c r="G153" i="1"/>
  <c r="L152" i="1"/>
  <c r="M152" i="1" s="1"/>
  <c r="K152" i="1"/>
  <c r="J152" i="1"/>
  <c r="G152" i="1"/>
  <c r="L150" i="1"/>
  <c r="O150" i="1" s="1"/>
  <c r="K150" i="1"/>
  <c r="J150" i="1"/>
  <c r="G150" i="1"/>
  <c r="L149" i="1"/>
  <c r="O149" i="1" s="1"/>
  <c r="K149" i="1"/>
  <c r="J149" i="1"/>
  <c r="G149" i="1"/>
  <c r="L147" i="1"/>
  <c r="N147" i="1" s="1"/>
  <c r="J147" i="1"/>
  <c r="G147" i="1"/>
  <c r="K147" i="1" s="1"/>
  <c r="O146" i="1"/>
  <c r="L146" i="1"/>
  <c r="J146" i="1"/>
  <c r="G146" i="1"/>
  <c r="K146" i="1" s="1"/>
  <c r="L145" i="1"/>
  <c r="N145" i="1" s="1"/>
  <c r="J145" i="1"/>
  <c r="G145" i="1"/>
  <c r="K145" i="1" s="1"/>
  <c r="L144" i="1"/>
  <c r="N144" i="1" s="1"/>
  <c r="J144" i="1"/>
  <c r="G144" i="1"/>
  <c r="K144" i="1" s="1"/>
  <c r="L143" i="1"/>
  <c r="O143" i="1" s="1"/>
  <c r="J143" i="1"/>
  <c r="G143" i="1"/>
  <c r="K143" i="1" s="1"/>
  <c r="O142" i="1"/>
  <c r="L142" i="1"/>
  <c r="N142" i="1" s="1"/>
  <c r="J142" i="1"/>
  <c r="G142" i="1"/>
  <c r="K142" i="1" s="1"/>
  <c r="L141" i="1"/>
  <c r="N141" i="1" s="1"/>
  <c r="J141" i="1"/>
  <c r="G141" i="1"/>
  <c r="K141" i="1" s="1"/>
  <c r="L140" i="1"/>
  <c r="J140" i="1"/>
  <c r="G140" i="1"/>
  <c r="K140" i="1" s="1"/>
  <c r="L139" i="1"/>
  <c r="N139" i="1" s="1"/>
  <c r="J139" i="1"/>
  <c r="G139" i="1"/>
  <c r="K139" i="1" s="1"/>
  <c r="L138" i="1"/>
  <c r="N138" i="1" s="1"/>
  <c r="J138" i="1"/>
  <c r="G138" i="1"/>
  <c r="K138" i="1" s="1"/>
  <c r="L137" i="1"/>
  <c r="J137" i="1"/>
  <c r="G137" i="1"/>
  <c r="K137" i="1" s="1"/>
  <c r="L136" i="1"/>
  <c r="N136" i="1" s="1"/>
  <c r="J136" i="1"/>
  <c r="G136" i="1"/>
  <c r="K136" i="1" s="1"/>
  <c r="L135" i="1"/>
  <c r="N135" i="1" s="1"/>
  <c r="J135" i="1"/>
  <c r="G135" i="1"/>
  <c r="K135" i="1" s="1"/>
  <c r="L134" i="1"/>
  <c r="J134" i="1"/>
  <c r="G134" i="1"/>
  <c r="K134" i="1" s="1"/>
  <c r="O133" i="1"/>
  <c r="L133" i="1"/>
  <c r="N133" i="1" s="1"/>
  <c r="J133" i="1"/>
  <c r="G133" i="1"/>
  <c r="K133" i="1" s="1"/>
  <c r="L132" i="1"/>
  <c r="N132" i="1" s="1"/>
  <c r="J132" i="1"/>
  <c r="G132" i="1"/>
  <c r="K132" i="1" s="1"/>
  <c r="L131" i="1"/>
  <c r="J131" i="1"/>
  <c r="G131" i="1"/>
  <c r="K131" i="1" s="1"/>
  <c r="L130" i="1"/>
  <c r="N130" i="1" s="1"/>
  <c r="J130" i="1"/>
  <c r="G130" i="1"/>
  <c r="K130" i="1" s="1"/>
  <c r="L129" i="1"/>
  <c r="N129" i="1" s="1"/>
  <c r="J129" i="1"/>
  <c r="G129" i="1"/>
  <c r="K129" i="1" s="1"/>
  <c r="L128" i="1"/>
  <c r="J128" i="1"/>
  <c r="G128" i="1"/>
  <c r="K128" i="1" s="1"/>
  <c r="L127" i="1"/>
  <c r="N127" i="1" s="1"/>
  <c r="J127" i="1"/>
  <c r="G127" i="1"/>
  <c r="K127" i="1" s="1"/>
  <c r="L126" i="1"/>
  <c r="N126" i="1" s="1"/>
  <c r="J126" i="1"/>
  <c r="G126" i="1"/>
  <c r="K126" i="1" s="1"/>
  <c r="L124" i="1"/>
  <c r="M124" i="1" s="1"/>
  <c r="J124" i="1"/>
  <c r="G124" i="1"/>
  <c r="K124" i="1" s="1"/>
  <c r="O123" i="1"/>
  <c r="L123" i="1"/>
  <c r="M123" i="1" s="1"/>
  <c r="J123" i="1"/>
  <c r="G123" i="1"/>
  <c r="K123" i="1" s="1"/>
  <c r="L122" i="1"/>
  <c r="O122" i="1" s="1"/>
  <c r="J122" i="1"/>
  <c r="G122" i="1"/>
  <c r="K122" i="1" s="1"/>
  <c r="L121" i="1"/>
  <c r="M121" i="1" s="1"/>
  <c r="J121" i="1"/>
  <c r="P121" i="1" s="1"/>
  <c r="G121" i="1"/>
  <c r="K121" i="1" s="1"/>
  <c r="L120" i="1"/>
  <c r="O120" i="1" s="1"/>
  <c r="K120" i="1"/>
  <c r="J120" i="1"/>
  <c r="G120" i="1"/>
  <c r="L119" i="1"/>
  <c r="M119" i="1" s="1"/>
  <c r="J119" i="1"/>
  <c r="P119" i="1" s="1"/>
  <c r="G119" i="1"/>
  <c r="K119" i="1" s="1"/>
  <c r="L118" i="1"/>
  <c r="M118" i="1" s="1"/>
  <c r="K118" i="1"/>
  <c r="J118" i="1"/>
  <c r="G118" i="1"/>
  <c r="O117" i="1"/>
  <c r="N117" i="1"/>
  <c r="L117" i="1"/>
  <c r="M117" i="1" s="1"/>
  <c r="J117" i="1"/>
  <c r="G117" i="1"/>
  <c r="K117" i="1" s="1"/>
  <c r="L116" i="1"/>
  <c r="O116" i="1" s="1"/>
  <c r="J116" i="1"/>
  <c r="G116" i="1"/>
  <c r="K116" i="1" s="1"/>
  <c r="L115" i="1"/>
  <c r="M115" i="1" s="1"/>
  <c r="J115" i="1"/>
  <c r="G115" i="1"/>
  <c r="K115" i="1" s="1"/>
  <c r="L114" i="1"/>
  <c r="O114" i="1" s="1"/>
  <c r="K114" i="1"/>
  <c r="J114" i="1"/>
  <c r="G114" i="1"/>
  <c r="L113" i="1"/>
  <c r="M113" i="1" s="1"/>
  <c r="J113" i="1"/>
  <c r="G113" i="1"/>
  <c r="K113" i="1" s="1"/>
  <c r="L112" i="1"/>
  <c r="M112" i="1" s="1"/>
  <c r="K112" i="1"/>
  <c r="J112" i="1"/>
  <c r="G112" i="1"/>
  <c r="L111" i="1"/>
  <c r="M111" i="1" s="1"/>
  <c r="J111" i="1"/>
  <c r="G111" i="1"/>
  <c r="K111" i="1" s="1"/>
  <c r="L110" i="1"/>
  <c r="O110" i="1" s="1"/>
  <c r="J110" i="1"/>
  <c r="G110" i="1"/>
  <c r="K110" i="1" s="1"/>
  <c r="L109" i="1"/>
  <c r="M109" i="1" s="1"/>
  <c r="J109" i="1"/>
  <c r="G109" i="1"/>
  <c r="K109" i="1" s="1"/>
  <c r="M108" i="1"/>
  <c r="L108" i="1"/>
  <c r="O108" i="1" s="1"/>
  <c r="K108" i="1"/>
  <c r="J108" i="1"/>
  <c r="P108" i="1" s="1"/>
  <c r="G108" i="1"/>
  <c r="L107" i="1"/>
  <c r="M107" i="1" s="1"/>
  <c r="J107" i="1"/>
  <c r="P107" i="1" s="1"/>
  <c r="G107" i="1"/>
  <c r="K107" i="1" s="1"/>
  <c r="O105" i="1"/>
  <c r="N105" i="1"/>
  <c r="L105" i="1"/>
  <c r="M105" i="1" s="1"/>
  <c r="J105" i="1"/>
  <c r="G105" i="1"/>
  <c r="K105" i="1" s="1"/>
  <c r="L104" i="1"/>
  <c r="O104" i="1" s="1"/>
  <c r="K104" i="1"/>
  <c r="J104" i="1"/>
  <c r="G104" i="1"/>
  <c r="L103" i="1"/>
  <c r="O103" i="1" s="1"/>
  <c r="J103" i="1"/>
  <c r="G103" i="1"/>
  <c r="L102" i="1"/>
  <c r="O102" i="1" s="1"/>
  <c r="J102" i="1"/>
  <c r="G102" i="1"/>
  <c r="K102" i="1" s="1"/>
  <c r="L100" i="1"/>
  <c r="O100" i="1" s="1"/>
  <c r="J100" i="1"/>
  <c r="G100" i="1"/>
  <c r="L99" i="1"/>
  <c r="M99" i="1" s="1"/>
  <c r="J99" i="1"/>
  <c r="G99" i="1"/>
  <c r="K99" i="1" s="1"/>
  <c r="O98" i="1"/>
  <c r="L98" i="1"/>
  <c r="M98" i="1" s="1"/>
  <c r="J98" i="1"/>
  <c r="G98" i="1"/>
  <c r="L97" i="1"/>
  <c r="M97" i="1" s="1"/>
  <c r="K97" i="1"/>
  <c r="J97" i="1"/>
  <c r="G97" i="1"/>
  <c r="L96" i="1"/>
  <c r="O96" i="1" s="1"/>
  <c r="K96" i="1"/>
  <c r="J96" i="1"/>
  <c r="G96" i="1"/>
  <c r="L95" i="1"/>
  <c r="M95" i="1" s="1"/>
  <c r="K95" i="1"/>
  <c r="J95" i="1"/>
  <c r="G95" i="1"/>
  <c r="L94" i="1"/>
  <c r="O94" i="1" s="1"/>
  <c r="K94" i="1"/>
  <c r="J94" i="1"/>
  <c r="G94" i="1"/>
  <c r="L93" i="1"/>
  <c r="M93" i="1" s="1"/>
  <c r="K93" i="1"/>
  <c r="J93" i="1"/>
  <c r="G93" i="1"/>
  <c r="N93" i="1" s="1"/>
  <c r="L91" i="1"/>
  <c r="O91" i="1" s="1"/>
  <c r="K91" i="1"/>
  <c r="J91" i="1"/>
  <c r="G91" i="1"/>
  <c r="N91" i="1" s="1"/>
  <c r="L90" i="1"/>
  <c r="O90" i="1" s="1"/>
  <c r="K90" i="1"/>
  <c r="J90" i="1"/>
  <c r="G90" i="1"/>
  <c r="L89" i="1"/>
  <c r="O89" i="1" s="1"/>
  <c r="K89" i="1"/>
  <c r="Q89" i="1" s="1"/>
  <c r="J89" i="1"/>
  <c r="G89" i="1"/>
  <c r="N89" i="1" s="1"/>
  <c r="L88" i="1"/>
  <c r="O88" i="1" s="1"/>
  <c r="K88" i="1"/>
  <c r="J88" i="1"/>
  <c r="G88" i="1"/>
  <c r="L87" i="1"/>
  <c r="O87" i="1" s="1"/>
  <c r="K87" i="1"/>
  <c r="J87" i="1"/>
  <c r="G87" i="1"/>
  <c r="L85" i="1"/>
  <c r="J85" i="1"/>
  <c r="G85" i="1"/>
  <c r="K85" i="1" s="1"/>
  <c r="L83" i="1"/>
  <c r="M83" i="1" s="1"/>
  <c r="J83" i="1"/>
  <c r="G83" i="1"/>
  <c r="L82" i="1"/>
  <c r="M82" i="1" s="1"/>
  <c r="J82" i="1"/>
  <c r="G82" i="1"/>
  <c r="O81" i="1"/>
  <c r="M81" i="1"/>
  <c r="L81" i="1"/>
  <c r="J81" i="1"/>
  <c r="G81" i="1"/>
  <c r="N81" i="1" s="1"/>
  <c r="L80" i="1"/>
  <c r="M80" i="1" s="1"/>
  <c r="J80" i="1"/>
  <c r="G80" i="1"/>
  <c r="K80" i="1" s="1"/>
  <c r="O79" i="1"/>
  <c r="M79" i="1"/>
  <c r="L79" i="1"/>
  <c r="J79" i="1"/>
  <c r="G79" i="1"/>
  <c r="L78" i="1"/>
  <c r="M78" i="1" s="1"/>
  <c r="K78" i="1"/>
  <c r="J78" i="1"/>
  <c r="G78" i="1"/>
  <c r="L77" i="1"/>
  <c r="O77" i="1" s="1"/>
  <c r="K77" i="1"/>
  <c r="J77" i="1"/>
  <c r="G77" i="1"/>
  <c r="L76" i="1"/>
  <c r="M76" i="1" s="1"/>
  <c r="K76" i="1"/>
  <c r="J76" i="1"/>
  <c r="G76" i="1"/>
  <c r="L75" i="1"/>
  <c r="O75" i="1" s="1"/>
  <c r="K75" i="1"/>
  <c r="J75" i="1"/>
  <c r="G75" i="1"/>
  <c r="L74" i="1"/>
  <c r="M74" i="1" s="1"/>
  <c r="K74" i="1"/>
  <c r="J74" i="1"/>
  <c r="G74" i="1"/>
  <c r="L73" i="1"/>
  <c r="M73" i="1" s="1"/>
  <c r="J73" i="1"/>
  <c r="G73" i="1"/>
  <c r="L72" i="1"/>
  <c r="M72" i="1" s="1"/>
  <c r="J72" i="1"/>
  <c r="G72" i="1"/>
  <c r="N72" i="1" s="1"/>
  <c r="O70" i="1"/>
  <c r="L70" i="1"/>
  <c r="M70" i="1" s="1"/>
  <c r="J70" i="1"/>
  <c r="G70" i="1"/>
  <c r="N70" i="1" s="1"/>
  <c r="L69" i="1"/>
  <c r="O69" i="1" s="1"/>
  <c r="K69" i="1"/>
  <c r="J69" i="1"/>
  <c r="G69" i="1"/>
  <c r="L68" i="1"/>
  <c r="O68" i="1" s="1"/>
  <c r="K68" i="1"/>
  <c r="J68" i="1"/>
  <c r="G68" i="1"/>
  <c r="L67" i="1"/>
  <c r="O67" i="1" s="1"/>
  <c r="K67" i="1"/>
  <c r="J67" i="1"/>
  <c r="G67" i="1"/>
  <c r="L66" i="1"/>
  <c r="O66" i="1" s="1"/>
  <c r="K66" i="1"/>
  <c r="J66" i="1"/>
  <c r="G66" i="1"/>
  <c r="L64" i="1"/>
  <c r="O64" i="1" s="1"/>
  <c r="K64" i="1"/>
  <c r="J64" i="1"/>
  <c r="G64" i="1"/>
  <c r="L63" i="1"/>
  <c r="O63" i="1" s="1"/>
  <c r="K63" i="1"/>
  <c r="J63" i="1"/>
  <c r="G63" i="1"/>
  <c r="L62" i="1"/>
  <c r="O62" i="1" s="1"/>
  <c r="K62" i="1"/>
  <c r="J62" i="1"/>
  <c r="G62" i="1"/>
  <c r="R61" i="1"/>
  <c r="L61" i="1"/>
  <c r="M61" i="1" s="1"/>
  <c r="K61" i="1"/>
  <c r="J61" i="1"/>
  <c r="G61" i="1"/>
  <c r="L60" i="1"/>
  <c r="O60" i="1" s="1"/>
  <c r="K60" i="1"/>
  <c r="J60" i="1"/>
  <c r="G60" i="1"/>
  <c r="L59" i="1"/>
  <c r="M59" i="1" s="1"/>
  <c r="K59" i="1"/>
  <c r="J59" i="1"/>
  <c r="G59" i="1"/>
  <c r="L58" i="1"/>
  <c r="O58" i="1" s="1"/>
  <c r="K58" i="1"/>
  <c r="J58" i="1"/>
  <c r="G58" i="1"/>
  <c r="L55" i="1"/>
  <c r="O55" i="1" s="1"/>
  <c r="K55" i="1"/>
  <c r="J55" i="1"/>
  <c r="G55" i="1"/>
  <c r="L54" i="1"/>
  <c r="M54" i="1" s="1"/>
  <c r="K54" i="1"/>
  <c r="J54" i="1"/>
  <c r="G54" i="1"/>
  <c r="L53" i="1"/>
  <c r="O53" i="1" s="1"/>
  <c r="J53" i="1"/>
  <c r="G53" i="1"/>
  <c r="K53" i="1" s="1"/>
  <c r="L51" i="1"/>
  <c r="J51" i="1"/>
  <c r="G51" i="1"/>
  <c r="K51" i="1" s="1"/>
  <c r="L50" i="1"/>
  <c r="O50" i="1" s="1"/>
  <c r="J50" i="1"/>
  <c r="G50" i="1"/>
  <c r="K50" i="1" s="1"/>
  <c r="L49" i="1"/>
  <c r="J49" i="1"/>
  <c r="G49" i="1"/>
  <c r="K49" i="1" s="1"/>
  <c r="L48" i="1"/>
  <c r="J48" i="1"/>
  <c r="G48" i="1"/>
  <c r="K48" i="1" s="1"/>
  <c r="L47" i="1"/>
  <c r="O47" i="1" s="1"/>
  <c r="J47" i="1"/>
  <c r="G47" i="1"/>
  <c r="K47" i="1" s="1"/>
  <c r="L46" i="1"/>
  <c r="J46" i="1"/>
  <c r="G46" i="1"/>
  <c r="K46" i="1" s="1"/>
  <c r="L45" i="1"/>
  <c r="J45" i="1"/>
  <c r="G45" i="1"/>
  <c r="K45" i="1" s="1"/>
  <c r="L44" i="1"/>
  <c r="O44" i="1" s="1"/>
  <c r="J44" i="1"/>
  <c r="G44" i="1"/>
  <c r="K44" i="1" s="1"/>
  <c r="L43" i="1"/>
  <c r="J43" i="1"/>
  <c r="G43" i="1"/>
  <c r="K43" i="1" s="1"/>
  <c r="L42" i="1"/>
  <c r="J42" i="1"/>
  <c r="G42" i="1"/>
  <c r="K42" i="1" s="1"/>
  <c r="L41" i="1"/>
  <c r="O41" i="1" s="1"/>
  <c r="J41" i="1"/>
  <c r="G41" i="1"/>
  <c r="K41" i="1" s="1"/>
  <c r="L40" i="1"/>
  <c r="J40" i="1"/>
  <c r="G40" i="1"/>
  <c r="K40" i="1" s="1"/>
  <c r="L39" i="1"/>
  <c r="O39" i="1" s="1"/>
  <c r="J39" i="1"/>
  <c r="G39" i="1"/>
  <c r="K39" i="1" s="1"/>
  <c r="O38" i="1"/>
  <c r="L38" i="1"/>
  <c r="J38" i="1"/>
  <c r="G38" i="1"/>
  <c r="K38" i="1" s="1"/>
  <c r="L37" i="1"/>
  <c r="J37" i="1"/>
  <c r="G37" i="1"/>
  <c r="K37" i="1" s="1"/>
  <c r="L36" i="1"/>
  <c r="J36" i="1"/>
  <c r="G36" i="1"/>
  <c r="K36" i="1" s="1"/>
  <c r="L35" i="1"/>
  <c r="O35" i="1" s="1"/>
  <c r="J35" i="1"/>
  <c r="G35" i="1"/>
  <c r="K35" i="1" s="1"/>
  <c r="L34" i="1"/>
  <c r="J34" i="1"/>
  <c r="G34" i="1"/>
  <c r="K34" i="1" s="1"/>
  <c r="L33" i="1"/>
  <c r="O33" i="1" s="1"/>
  <c r="J33" i="1"/>
  <c r="G33" i="1"/>
  <c r="K33" i="1" s="1"/>
  <c r="L32" i="1"/>
  <c r="O32" i="1" s="1"/>
  <c r="J32" i="1"/>
  <c r="G32" i="1"/>
  <c r="K32" i="1" s="1"/>
  <c r="L31" i="1"/>
  <c r="J31" i="1"/>
  <c r="G31" i="1"/>
  <c r="K31" i="1" s="1"/>
  <c r="L30" i="1"/>
  <c r="J30" i="1"/>
  <c r="G30" i="1"/>
  <c r="K30" i="1" s="1"/>
  <c r="L29" i="1"/>
  <c r="O29" i="1" s="1"/>
  <c r="J29" i="1"/>
  <c r="G29" i="1"/>
  <c r="K29" i="1" s="1"/>
  <c r="L28" i="1"/>
  <c r="O28" i="1" s="1"/>
  <c r="J28" i="1"/>
  <c r="G28" i="1"/>
  <c r="K28" i="1" s="1"/>
  <c r="L27" i="1"/>
  <c r="J27" i="1"/>
  <c r="G27" i="1"/>
  <c r="K27" i="1" s="1"/>
  <c r="L26" i="1"/>
  <c r="J26" i="1"/>
  <c r="G26" i="1"/>
  <c r="K26" i="1" s="1"/>
  <c r="L25" i="1"/>
  <c r="O25" i="1" s="1"/>
  <c r="J25" i="1"/>
  <c r="G25" i="1"/>
  <c r="K25" i="1" s="1"/>
  <c r="L23" i="1"/>
  <c r="N23" i="1" s="1"/>
  <c r="K23" i="1"/>
  <c r="J23" i="1"/>
  <c r="G23" i="1"/>
  <c r="L22" i="1"/>
  <c r="O22" i="1" s="1"/>
  <c r="J22" i="1"/>
  <c r="G22" i="1"/>
  <c r="N22" i="1" s="1"/>
  <c r="L21" i="1"/>
  <c r="J21" i="1"/>
  <c r="G21" i="1"/>
  <c r="K21" i="1" s="1"/>
  <c r="I17" i="1"/>
  <c r="H13" i="1"/>
  <c r="P261" i="1" l="1"/>
  <c r="O191" i="1"/>
  <c r="M199" i="1"/>
  <c r="P199" i="1" s="1"/>
  <c r="M53" i="1"/>
  <c r="N83" i="1"/>
  <c r="M100" i="1"/>
  <c r="P100" i="1" s="1"/>
  <c r="Q105" i="1"/>
  <c r="O111" i="1"/>
  <c r="P113" i="1"/>
  <c r="M114" i="1"/>
  <c r="Q123" i="1"/>
  <c r="O130" i="1"/>
  <c r="O139" i="1"/>
  <c r="O158" i="1"/>
  <c r="M178" i="1"/>
  <c r="P178" i="1" s="1"/>
  <c r="M194" i="1"/>
  <c r="P205" i="1"/>
  <c r="N209" i="1"/>
  <c r="Q209" i="1" s="1"/>
  <c r="M251" i="1"/>
  <c r="P255" i="1"/>
  <c r="M261" i="1"/>
  <c r="N111" i="1"/>
  <c r="M120" i="1"/>
  <c r="P120" i="1" s="1"/>
  <c r="O147" i="1"/>
  <c r="N153" i="1"/>
  <c r="Q117" i="1"/>
  <c r="P251" i="1"/>
  <c r="N176" i="1"/>
  <c r="N53" i="1"/>
  <c r="N73" i="1"/>
  <c r="N99" i="1"/>
  <c r="Q111" i="1"/>
  <c r="P115" i="1"/>
  <c r="O127" i="1"/>
  <c r="O136" i="1"/>
  <c r="M150" i="1"/>
  <c r="O166" i="1"/>
  <c r="N216" i="1"/>
  <c r="Q216" i="1" s="1"/>
  <c r="M230" i="1"/>
  <c r="M255" i="1"/>
  <c r="P194" i="1"/>
  <c r="Q99" i="1"/>
  <c r="Q53" i="1"/>
  <c r="N80" i="1"/>
  <c r="N82" i="1"/>
  <c r="O83" i="1"/>
  <c r="M91" i="1"/>
  <c r="P91" i="1" s="1"/>
  <c r="N100" i="1"/>
  <c r="P109" i="1"/>
  <c r="P114" i="1"/>
  <c r="N123" i="1"/>
  <c r="O145" i="1"/>
  <c r="Q153" i="1"/>
  <c r="N168" i="1"/>
  <c r="P191" i="1"/>
  <c r="M192" i="1"/>
  <c r="P192" i="1" s="1"/>
  <c r="Q220" i="1"/>
  <c r="Q75" i="1"/>
  <c r="M77" i="1"/>
  <c r="N78" i="1"/>
  <c r="P83" i="1"/>
  <c r="Q93" i="1"/>
  <c r="M96" i="1"/>
  <c r="P96" i="1" s="1"/>
  <c r="N97" i="1"/>
  <c r="Q97" i="1" s="1"/>
  <c r="M103" i="1"/>
  <c r="P103" i="1" s="1"/>
  <c r="N112" i="1"/>
  <c r="Q112" i="1" s="1"/>
  <c r="N118" i="1"/>
  <c r="Q118" i="1" s="1"/>
  <c r="M149" i="1"/>
  <c r="P149" i="1" s="1"/>
  <c r="O160" i="1"/>
  <c r="P164" i="1"/>
  <c r="O168" i="1"/>
  <c r="P172" i="1"/>
  <c r="O176" i="1"/>
  <c r="P186" i="1"/>
  <c r="M187" i="1"/>
  <c r="P187" i="1" s="1"/>
  <c r="N188" i="1"/>
  <c r="M198" i="1"/>
  <c r="N200" i="1"/>
  <c r="O208" i="1"/>
  <c r="M220" i="1"/>
  <c r="P220" i="1" s="1"/>
  <c r="N231" i="1"/>
  <c r="N233" i="1"/>
  <c r="Q233" i="1" s="1"/>
  <c r="Q23" i="1"/>
  <c r="M25" i="1"/>
  <c r="P25" i="1" s="1"/>
  <c r="M60" i="1"/>
  <c r="N61" i="1"/>
  <c r="M62" i="1"/>
  <c r="P62" i="1" s="1"/>
  <c r="N27" i="1"/>
  <c r="Q27" i="1" s="1"/>
  <c r="P53" i="1"/>
  <c r="O54" i="1"/>
  <c r="N55" i="1"/>
  <c r="Q55" i="1" s="1"/>
  <c r="M58" i="1"/>
  <c r="N59" i="1"/>
  <c r="N62" i="1"/>
  <c r="M63" i="1"/>
  <c r="M64" i="1"/>
  <c r="P64" i="1" s="1"/>
  <c r="M66" i="1"/>
  <c r="P66" i="1" s="1"/>
  <c r="M67" i="1"/>
  <c r="P67" i="1" s="1"/>
  <c r="M68" i="1"/>
  <c r="P68" i="1" s="1"/>
  <c r="K70" i="1"/>
  <c r="Q70" i="1" s="1"/>
  <c r="K73" i="1"/>
  <c r="M75" i="1"/>
  <c r="P75" i="1" s="1"/>
  <c r="N76" i="1"/>
  <c r="Q76" i="1" s="1"/>
  <c r="N79" i="1"/>
  <c r="P81" i="1"/>
  <c r="K83" i="1"/>
  <c r="M87" i="1"/>
  <c r="P87" i="1" s="1"/>
  <c r="M88" i="1"/>
  <c r="P88" i="1" s="1"/>
  <c r="M94" i="1"/>
  <c r="P94" i="1" s="1"/>
  <c r="N95" i="1"/>
  <c r="Q95" i="1" s="1"/>
  <c r="N98" i="1"/>
  <c r="P105" i="1"/>
  <c r="O126" i="1"/>
  <c r="O129" i="1"/>
  <c r="O132" i="1"/>
  <c r="O135" i="1"/>
  <c r="O138" i="1"/>
  <c r="O141" i="1"/>
  <c r="O144" i="1"/>
  <c r="N149" i="1"/>
  <c r="M148" i="1"/>
  <c r="P202" i="1"/>
  <c r="M217" i="1"/>
  <c r="N220" i="1"/>
  <c r="M224" i="1"/>
  <c r="P224" i="1" s="1"/>
  <c r="N249" i="1"/>
  <c r="P215" i="1"/>
  <c r="P217" i="1"/>
  <c r="M55" i="1"/>
  <c r="P55" i="1" s="1"/>
  <c r="M22" i="1"/>
  <c r="P22" i="1" s="1"/>
  <c r="N54" i="1"/>
  <c r="Q54" i="1" s="1"/>
  <c r="N60" i="1"/>
  <c r="N64" i="1"/>
  <c r="Q64" i="1" s="1"/>
  <c r="N67" i="1"/>
  <c r="Q67" i="1" s="1"/>
  <c r="N68" i="1"/>
  <c r="Q68" i="1" s="1"/>
  <c r="M69" i="1"/>
  <c r="P69" i="1" s="1"/>
  <c r="K72" i="1"/>
  <c r="Q72" i="1" s="1"/>
  <c r="N74" i="1"/>
  <c r="N77" i="1"/>
  <c r="P79" i="1"/>
  <c r="K81" i="1"/>
  <c r="Q81" i="1" s="1"/>
  <c r="K82" i="1"/>
  <c r="N88" i="1"/>
  <c r="Q88" i="1" s="1"/>
  <c r="M89" i="1"/>
  <c r="M90" i="1"/>
  <c r="P90" i="1" s="1"/>
  <c r="N96" i="1"/>
  <c r="Q96" i="1" s="1"/>
  <c r="P98" i="1"/>
  <c r="K100" i="1"/>
  <c r="Q100" i="1" s="1"/>
  <c r="P111" i="1"/>
  <c r="P117" i="1"/>
  <c r="P123" i="1"/>
  <c r="N128" i="1"/>
  <c r="Q128" i="1" s="1"/>
  <c r="N131" i="1"/>
  <c r="N134" i="1"/>
  <c r="N137" i="1"/>
  <c r="N140" i="1"/>
  <c r="N143" i="1"/>
  <c r="N146" i="1"/>
  <c r="Q146" i="1" s="1"/>
  <c r="N150" i="1"/>
  <c r="O152" i="1"/>
  <c r="O153" i="1"/>
  <c r="P158" i="1"/>
  <c r="P163" i="1"/>
  <c r="N164" i="1"/>
  <c r="Q164" i="1" s="1"/>
  <c r="P166" i="1"/>
  <c r="N172" i="1"/>
  <c r="Q172" i="1" s="1"/>
  <c r="N178" i="1"/>
  <c r="O186" i="1"/>
  <c r="M190" i="1"/>
  <c r="P190" i="1" s="1"/>
  <c r="O205" i="1"/>
  <c r="N208" i="1"/>
  <c r="P211" i="1"/>
  <c r="M213" i="1"/>
  <c r="P213" i="1" s="1"/>
  <c r="M215" i="1"/>
  <c r="P219" i="1"/>
  <c r="N228" i="1"/>
  <c r="Q228" i="1" s="1"/>
  <c r="O249" i="1"/>
  <c r="Q63" i="1"/>
  <c r="N29" i="1"/>
  <c r="Q29" i="1" s="1"/>
  <c r="M29" i="1"/>
  <c r="P29" i="1" s="1"/>
  <c r="N58" i="1"/>
  <c r="Q58" i="1" s="1"/>
  <c r="P60" i="1"/>
  <c r="N63" i="1"/>
  <c r="N66" i="1"/>
  <c r="Q66" i="1" s="1"/>
  <c r="N69" i="1"/>
  <c r="Q69" i="1" s="1"/>
  <c r="O73" i="1"/>
  <c r="N75" i="1"/>
  <c r="K79" i="1"/>
  <c r="N87" i="1"/>
  <c r="Q87" i="1" s="1"/>
  <c r="N90" i="1"/>
  <c r="Q90" i="1" s="1"/>
  <c r="N94" i="1"/>
  <c r="Q94" i="1" s="1"/>
  <c r="K98" i="1"/>
  <c r="N103" i="1"/>
  <c r="N108" i="1"/>
  <c r="Q108" i="1" s="1"/>
  <c r="O109" i="1"/>
  <c r="N114" i="1"/>
  <c r="Q114" i="1" s="1"/>
  <c r="O115" i="1"/>
  <c r="N120" i="1"/>
  <c r="Q120" i="1" s="1"/>
  <c r="O121" i="1"/>
  <c r="O128" i="1"/>
  <c r="O131" i="1"/>
  <c r="O134" i="1"/>
  <c r="O137" i="1"/>
  <c r="O140" i="1"/>
  <c r="O164" i="1"/>
  <c r="O172" i="1"/>
  <c r="P176" i="1"/>
  <c r="P181" i="1"/>
  <c r="M195" i="1"/>
  <c r="P195" i="1" s="1"/>
  <c r="M196" i="1"/>
  <c r="P196" i="1" s="1"/>
  <c r="M202" i="1"/>
  <c r="P208" i="1"/>
  <c r="K219" i="1"/>
  <c r="Q219" i="1" s="1"/>
  <c r="P253" i="1"/>
  <c r="M257" i="1"/>
  <c r="P257" i="1" s="1"/>
  <c r="P259" i="1"/>
  <c r="Q150" i="1"/>
  <c r="Q231" i="1"/>
  <c r="Q60" i="1"/>
  <c r="Q62" i="1"/>
  <c r="P63" i="1"/>
  <c r="Q77" i="1"/>
  <c r="Q149" i="1"/>
  <c r="P150" i="1"/>
  <c r="P153" i="1"/>
  <c r="N158" i="1"/>
  <c r="Q158" i="1" s="1"/>
  <c r="P160" i="1"/>
  <c r="N174" i="1"/>
  <c r="Q174" i="1" s="1"/>
  <c r="N196" i="1"/>
  <c r="Q196" i="1" s="1"/>
  <c r="P198" i="1"/>
  <c r="K208" i="1"/>
  <c r="N215" i="1"/>
  <c r="Q215" i="1" s="1"/>
  <c r="P231" i="1"/>
  <c r="O251" i="1"/>
  <c r="N253" i="1"/>
  <c r="Q253" i="1" s="1"/>
  <c r="O257" i="1"/>
  <c r="N259" i="1"/>
  <c r="P26" i="1"/>
  <c r="M21" i="1"/>
  <c r="O21" i="1"/>
  <c r="N30" i="1"/>
  <c r="Q30" i="1" s="1"/>
  <c r="M30" i="1"/>
  <c r="P30" i="1" s="1"/>
  <c r="N36" i="1"/>
  <c r="M36" i="1"/>
  <c r="P36" i="1" s="1"/>
  <c r="Q41" i="1"/>
  <c r="N42" i="1"/>
  <c r="Q42" i="1" s="1"/>
  <c r="M42" i="1"/>
  <c r="P42" i="1" s="1"/>
  <c r="N45" i="1"/>
  <c r="Q45" i="1" s="1"/>
  <c r="M45" i="1"/>
  <c r="Q47" i="1"/>
  <c r="N48" i="1"/>
  <c r="Q48" i="1" s="1"/>
  <c r="M48" i="1"/>
  <c r="P48" i="1" s="1"/>
  <c r="N51" i="1"/>
  <c r="M51" i="1"/>
  <c r="P51" i="1" s="1"/>
  <c r="P70" i="1"/>
  <c r="P89" i="1"/>
  <c r="O30" i="1"/>
  <c r="O36" i="1"/>
  <c r="O42" i="1"/>
  <c r="O45" i="1"/>
  <c r="P47" i="1"/>
  <c r="O48" i="1"/>
  <c r="O51" i="1"/>
  <c r="P59" i="1"/>
  <c r="P61" i="1"/>
  <c r="P73" i="1"/>
  <c r="P74" i="1"/>
  <c r="P76" i="1"/>
  <c r="P78" i="1"/>
  <c r="P80" i="1"/>
  <c r="P82" i="1"/>
  <c r="N33" i="1"/>
  <c r="Q33" i="1" s="1"/>
  <c r="M33" i="1"/>
  <c r="P33" i="1" s="1"/>
  <c r="N39" i="1"/>
  <c r="Q39" i="1" s="1"/>
  <c r="M39" i="1"/>
  <c r="K22" i="1"/>
  <c r="Q22" i="1" s="1"/>
  <c r="N28" i="1"/>
  <c r="Q28" i="1" s="1"/>
  <c r="M28" i="1"/>
  <c r="P28" i="1" s="1"/>
  <c r="N32" i="1"/>
  <c r="Q32" i="1" s="1"/>
  <c r="M32" i="1"/>
  <c r="N35" i="1"/>
  <c r="Q35" i="1" s="1"/>
  <c r="M35" i="1"/>
  <c r="P35" i="1" s="1"/>
  <c r="N38" i="1"/>
  <c r="Q38" i="1" s="1"/>
  <c r="M38" i="1"/>
  <c r="P38" i="1" s="1"/>
  <c r="N41" i="1"/>
  <c r="M41" i="1"/>
  <c r="P41" i="1" s="1"/>
  <c r="N44" i="1"/>
  <c r="Q44" i="1" s="1"/>
  <c r="M44" i="1"/>
  <c r="P44" i="1" s="1"/>
  <c r="N47" i="1"/>
  <c r="M47" i="1"/>
  <c r="N50" i="1"/>
  <c r="Q50" i="1" s="1"/>
  <c r="M50" i="1"/>
  <c r="P50" i="1" s="1"/>
  <c r="Q59" i="1"/>
  <c r="Q61" i="1"/>
  <c r="P72" i="1"/>
  <c r="Q74" i="1"/>
  <c r="Q78" i="1"/>
  <c r="Q80" i="1"/>
  <c r="Q82" i="1"/>
  <c r="O85" i="1"/>
  <c r="N85" i="1"/>
  <c r="Q85" i="1" s="1"/>
  <c r="M85" i="1"/>
  <c r="Q91" i="1"/>
  <c r="P93" i="1"/>
  <c r="P95" i="1"/>
  <c r="P97" i="1"/>
  <c r="P99" i="1"/>
  <c r="Q25" i="1"/>
  <c r="N26" i="1"/>
  <c r="Q26" i="1" s="1"/>
  <c r="M26" i="1"/>
  <c r="M27" i="1"/>
  <c r="P27" i="1" s="1"/>
  <c r="N34" i="1"/>
  <c r="Q34" i="1" s="1"/>
  <c r="M34" i="1"/>
  <c r="P34" i="1" s="1"/>
  <c r="Q36" i="1"/>
  <c r="N40" i="1"/>
  <c r="Q40" i="1" s="1"/>
  <c r="M40" i="1"/>
  <c r="P40" i="1" s="1"/>
  <c r="N49" i="1"/>
  <c r="Q49" i="1" s="1"/>
  <c r="M49" i="1"/>
  <c r="P49" i="1" s="1"/>
  <c r="M92" i="1"/>
  <c r="P43" i="1"/>
  <c r="N21" i="1"/>
  <c r="Q21" i="1" s="1"/>
  <c r="N31" i="1"/>
  <c r="Q31" i="1" s="1"/>
  <c r="M31" i="1"/>
  <c r="P31" i="1" s="1"/>
  <c r="N37" i="1"/>
  <c r="Q37" i="1" s="1"/>
  <c r="M37" i="1"/>
  <c r="P37" i="1" s="1"/>
  <c r="N43" i="1"/>
  <c r="Q43" i="1" s="1"/>
  <c r="M43" i="1"/>
  <c r="N46" i="1"/>
  <c r="Q46" i="1" s="1"/>
  <c r="M46" i="1"/>
  <c r="P46" i="1" s="1"/>
  <c r="Q51" i="1"/>
  <c r="P104" i="1"/>
  <c r="M23" i="1"/>
  <c r="P23" i="1" s="1"/>
  <c r="O23" i="1"/>
  <c r="N25" i="1"/>
  <c r="O26" i="1"/>
  <c r="O27" i="1"/>
  <c r="O31" i="1"/>
  <c r="O34" i="1"/>
  <c r="O37" i="1"/>
  <c r="P39" i="1"/>
  <c r="O40" i="1"/>
  <c r="O43" i="1"/>
  <c r="P45" i="1"/>
  <c r="O46" i="1"/>
  <c r="O49" i="1"/>
  <c r="P54" i="1"/>
  <c r="P52" i="1" s="1"/>
  <c r="N185" i="1"/>
  <c r="Q185" i="1" s="1"/>
  <c r="O185" i="1"/>
  <c r="M185" i="1"/>
  <c r="P185" i="1" s="1"/>
  <c r="O59" i="1"/>
  <c r="O61" i="1"/>
  <c r="O72" i="1"/>
  <c r="O74" i="1"/>
  <c r="O76" i="1"/>
  <c r="O78" i="1"/>
  <c r="O80" i="1"/>
  <c r="O82" i="1"/>
  <c r="O93" i="1"/>
  <c r="O95" i="1"/>
  <c r="O97" i="1"/>
  <c r="O99" i="1"/>
  <c r="M102" i="1"/>
  <c r="P102" i="1" s="1"/>
  <c r="M104" i="1"/>
  <c r="N107" i="1"/>
  <c r="Q107" i="1" s="1"/>
  <c r="M110" i="1"/>
  <c r="P110" i="1" s="1"/>
  <c r="O112" i="1"/>
  <c r="N113" i="1"/>
  <c r="Q113" i="1" s="1"/>
  <c r="M116" i="1"/>
  <c r="P116" i="1" s="1"/>
  <c r="O118" i="1"/>
  <c r="N119" i="1"/>
  <c r="Q119" i="1" s="1"/>
  <c r="M122" i="1"/>
  <c r="P122" i="1" s="1"/>
  <c r="P124" i="1"/>
  <c r="M151" i="1"/>
  <c r="N159" i="1"/>
  <c r="Q159" i="1" s="1"/>
  <c r="O159" i="1"/>
  <c r="N162" i="1"/>
  <c r="Q162" i="1" s="1"/>
  <c r="M170" i="1"/>
  <c r="P170" i="1" s="1"/>
  <c r="O170" i="1"/>
  <c r="K198" i="1"/>
  <c r="N198" i="1"/>
  <c r="M242" i="1"/>
  <c r="P242" i="1" s="1"/>
  <c r="N242" i="1"/>
  <c r="Q242" i="1" s="1"/>
  <c r="O242" i="1"/>
  <c r="N161" i="1"/>
  <c r="Q161" i="1" s="1"/>
  <c r="O161" i="1"/>
  <c r="N175" i="1"/>
  <c r="Q175" i="1" s="1"/>
  <c r="O175" i="1"/>
  <c r="M175" i="1"/>
  <c r="P175" i="1" s="1"/>
  <c r="K180" i="1"/>
  <c r="N180" i="1"/>
  <c r="O206" i="1"/>
  <c r="N206" i="1"/>
  <c r="M206" i="1"/>
  <c r="N102" i="1"/>
  <c r="Q102" i="1" s="1"/>
  <c r="K103" i="1"/>
  <c r="Q103" i="1" s="1"/>
  <c r="N104" i="1"/>
  <c r="Q104" i="1" s="1"/>
  <c r="O107" i="1"/>
  <c r="N110" i="1"/>
  <c r="Q110" i="1" s="1"/>
  <c r="P112" i="1"/>
  <c r="O113" i="1"/>
  <c r="N116" i="1"/>
  <c r="Q116" i="1" s="1"/>
  <c r="P118" i="1"/>
  <c r="O119" i="1"/>
  <c r="N122" i="1"/>
  <c r="Q122" i="1" s="1"/>
  <c r="Q126" i="1"/>
  <c r="Q127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7" i="1"/>
  <c r="N152" i="1"/>
  <c r="Q152" i="1" s="1"/>
  <c r="P156" i="1"/>
  <c r="N157" i="1"/>
  <c r="Q157" i="1" s="1"/>
  <c r="O157" i="1"/>
  <c r="M159" i="1"/>
  <c r="P159" i="1" s="1"/>
  <c r="N160" i="1"/>
  <c r="Q160" i="1" s="1"/>
  <c r="O162" i="1"/>
  <c r="P168" i="1"/>
  <c r="N169" i="1"/>
  <c r="Q169" i="1" s="1"/>
  <c r="O169" i="1"/>
  <c r="N170" i="1"/>
  <c r="Q170" i="1" s="1"/>
  <c r="M174" i="1"/>
  <c r="P174" i="1" s="1"/>
  <c r="O174" i="1"/>
  <c r="O184" i="1"/>
  <c r="N184" i="1"/>
  <c r="Q184" i="1" s="1"/>
  <c r="Q191" i="1"/>
  <c r="M229" i="1"/>
  <c r="N155" i="1"/>
  <c r="Q155" i="1" s="1"/>
  <c r="O155" i="1"/>
  <c r="N167" i="1"/>
  <c r="Q167" i="1" s="1"/>
  <c r="O167" i="1"/>
  <c r="N173" i="1"/>
  <c r="Q173" i="1" s="1"/>
  <c r="O173" i="1"/>
  <c r="N183" i="1"/>
  <c r="Q183" i="1" s="1"/>
  <c r="O183" i="1"/>
  <c r="K190" i="1"/>
  <c r="N190" i="1"/>
  <c r="N201" i="1"/>
  <c r="Q201" i="1" s="1"/>
  <c r="O201" i="1"/>
  <c r="M201" i="1"/>
  <c r="P201" i="1" s="1"/>
  <c r="N124" i="1"/>
  <c r="Q124" i="1" s="1"/>
  <c r="M155" i="1"/>
  <c r="P155" i="1" s="1"/>
  <c r="N156" i="1"/>
  <c r="Q156" i="1" s="1"/>
  <c r="N165" i="1"/>
  <c r="Q165" i="1" s="1"/>
  <c r="O165" i="1"/>
  <c r="M167" i="1"/>
  <c r="P167" i="1" s="1"/>
  <c r="M173" i="1"/>
  <c r="P173" i="1" s="1"/>
  <c r="N177" i="1"/>
  <c r="Q177" i="1" s="1"/>
  <c r="O177" i="1"/>
  <c r="O179" i="1"/>
  <c r="N179" i="1"/>
  <c r="Q179" i="1" s="1"/>
  <c r="M179" i="1"/>
  <c r="P179" i="1" s="1"/>
  <c r="M183" i="1"/>
  <c r="O222" i="1"/>
  <c r="N222" i="1"/>
  <c r="M222" i="1"/>
  <c r="P222" i="1" s="1"/>
  <c r="K224" i="1"/>
  <c r="N224" i="1"/>
  <c r="M254" i="1"/>
  <c r="O254" i="1"/>
  <c r="N254" i="1"/>
  <c r="N109" i="1"/>
  <c r="Q109" i="1" s="1"/>
  <c r="N115" i="1"/>
  <c r="Q115" i="1" s="1"/>
  <c r="N121" i="1"/>
  <c r="Q121" i="1" s="1"/>
  <c r="O124" i="1"/>
  <c r="M126" i="1"/>
  <c r="M127" i="1"/>
  <c r="P127" i="1" s="1"/>
  <c r="M128" i="1"/>
  <c r="P128" i="1" s="1"/>
  <c r="M129" i="1"/>
  <c r="P129" i="1" s="1"/>
  <c r="M130" i="1"/>
  <c r="P130" i="1" s="1"/>
  <c r="M131" i="1"/>
  <c r="P131" i="1" s="1"/>
  <c r="M132" i="1"/>
  <c r="P132" i="1" s="1"/>
  <c r="M133" i="1"/>
  <c r="P133" i="1" s="1"/>
  <c r="M134" i="1"/>
  <c r="P134" i="1" s="1"/>
  <c r="M135" i="1"/>
  <c r="P135" i="1" s="1"/>
  <c r="M136" i="1"/>
  <c r="P136" i="1" s="1"/>
  <c r="M137" i="1"/>
  <c r="P137" i="1" s="1"/>
  <c r="M138" i="1"/>
  <c r="P138" i="1" s="1"/>
  <c r="M139" i="1"/>
  <c r="P139" i="1" s="1"/>
  <c r="M140" i="1"/>
  <c r="P140" i="1" s="1"/>
  <c r="M141" i="1"/>
  <c r="P141" i="1" s="1"/>
  <c r="M142" i="1"/>
  <c r="P142" i="1" s="1"/>
  <c r="M143" i="1"/>
  <c r="P143" i="1" s="1"/>
  <c r="M144" i="1"/>
  <c r="P144" i="1" s="1"/>
  <c r="M145" i="1"/>
  <c r="P145" i="1" s="1"/>
  <c r="M146" i="1"/>
  <c r="P146" i="1" s="1"/>
  <c r="M147" i="1"/>
  <c r="P147" i="1" s="1"/>
  <c r="P152" i="1"/>
  <c r="P151" i="1" s="1"/>
  <c r="O156" i="1"/>
  <c r="P162" i="1"/>
  <c r="N163" i="1"/>
  <c r="Q163" i="1" s="1"/>
  <c r="O163" i="1"/>
  <c r="M165" i="1"/>
  <c r="P165" i="1" s="1"/>
  <c r="N166" i="1"/>
  <c r="Q166" i="1" s="1"/>
  <c r="N171" i="1"/>
  <c r="Q171" i="1" s="1"/>
  <c r="O171" i="1"/>
  <c r="M171" i="1"/>
  <c r="P171" i="1" s="1"/>
  <c r="M177" i="1"/>
  <c r="P177" i="1" s="1"/>
  <c r="N186" i="1"/>
  <c r="Q186" i="1" s="1"/>
  <c r="K194" i="1"/>
  <c r="N194" i="1"/>
  <c r="P188" i="1"/>
  <c r="N205" i="1"/>
  <c r="K205" i="1"/>
  <c r="Q205" i="1" s="1"/>
  <c r="O212" i="1"/>
  <c r="N212" i="1"/>
  <c r="Q212" i="1" s="1"/>
  <c r="M212" i="1"/>
  <c r="P212" i="1" s="1"/>
  <c r="O218" i="1"/>
  <c r="N218" i="1"/>
  <c r="Q218" i="1" s="1"/>
  <c r="M218" i="1"/>
  <c r="P218" i="1" s="1"/>
  <c r="N239" i="1"/>
  <c r="Q239" i="1" s="1"/>
  <c r="M239" i="1"/>
  <c r="P239" i="1" s="1"/>
  <c r="O239" i="1"/>
  <c r="Q178" i="1"/>
  <c r="O181" i="1"/>
  <c r="N181" i="1"/>
  <c r="Q181" i="1" s="1"/>
  <c r="P184" i="1"/>
  <c r="N187" i="1"/>
  <c r="Q187" i="1" s="1"/>
  <c r="N189" i="1"/>
  <c r="Q189" i="1" s="1"/>
  <c r="O189" i="1"/>
  <c r="M189" i="1"/>
  <c r="P189" i="1" s="1"/>
  <c r="N197" i="1"/>
  <c r="Q197" i="1" s="1"/>
  <c r="O197" i="1"/>
  <c r="M197" i="1"/>
  <c r="P197" i="1" s="1"/>
  <c r="Q206" i="1"/>
  <c r="N211" i="1"/>
  <c r="Q211" i="1" s="1"/>
  <c r="N217" i="1"/>
  <c r="Q217" i="1" s="1"/>
  <c r="M236" i="1"/>
  <c r="P236" i="1" s="1"/>
  <c r="N236" i="1"/>
  <c r="O236" i="1"/>
  <c r="K226" i="1"/>
  <c r="N226" i="1"/>
  <c r="P230" i="1"/>
  <c r="M248" i="1"/>
  <c r="P248" i="1" s="1"/>
  <c r="O248" i="1"/>
  <c r="N248" i="1"/>
  <c r="Q248" i="1" s="1"/>
  <c r="P256" i="1"/>
  <c r="Q168" i="1"/>
  <c r="Q176" i="1"/>
  <c r="N193" i="1"/>
  <c r="Q193" i="1" s="1"/>
  <c r="O193" i="1"/>
  <c r="M193" i="1"/>
  <c r="P193" i="1" s="1"/>
  <c r="P209" i="1"/>
  <c r="N245" i="1"/>
  <c r="Q245" i="1" s="1"/>
  <c r="M245" i="1"/>
  <c r="P245" i="1" s="1"/>
  <c r="O245" i="1"/>
  <c r="M223" i="1"/>
  <c r="P223" i="1" s="1"/>
  <c r="N223" i="1"/>
  <c r="Q223" i="1" s="1"/>
  <c r="P226" i="1"/>
  <c r="N230" i="1"/>
  <c r="Q249" i="1"/>
  <c r="M250" i="1"/>
  <c r="P250" i="1" s="1"/>
  <c r="O250" i="1"/>
  <c r="N250" i="1"/>
  <c r="Q250" i="1" s="1"/>
  <c r="Q252" i="1"/>
  <c r="M256" i="1"/>
  <c r="O256" i="1"/>
  <c r="N256" i="1"/>
  <c r="Q256" i="1" s="1"/>
  <c r="Q188" i="1"/>
  <c r="Q192" i="1"/>
  <c r="Q200" i="1"/>
  <c r="N202" i="1"/>
  <c r="M225" i="1"/>
  <c r="P225" i="1" s="1"/>
  <c r="N225" i="1"/>
  <c r="Q225" i="1" s="1"/>
  <c r="P228" i="1"/>
  <c r="N235" i="1"/>
  <c r="Q235" i="1" s="1"/>
  <c r="M235" i="1"/>
  <c r="P235" i="1" s="1"/>
  <c r="M238" i="1"/>
  <c r="P238" i="1" s="1"/>
  <c r="N238" i="1"/>
  <c r="Q238" i="1" s="1"/>
  <c r="N241" i="1"/>
  <c r="Q241" i="1" s="1"/>
  <c r="M241" i="1"/>
  <c r="P241" i="1" s="1"/>
  <c r="M244" i="1"/>
  <c r="P244" i="1" s="1"/>
  <c r="N244" i="1"/>
  <c r="Q244" i="1" s="1"/>
  <c r="N247" i="1"/>
  <c r="Q247" i="1" s="1"/>
  <c r="Q251" i="1"/>
  <c r="P252" i="1"/>
  <c r="N255" i="1"/>
  <c r="Q255" i="1" s="1"/>
  <c r="Q257" i="1"/>
  <c r="N261" i="1"/>
  <c r="Q261" i="1" s="1"/>
  <c r="N191" i="1"/>
  <c r="N195" i="1"/>
  <c r="Q195" i="1" s="1"/>
  <c r="N199" i="1"/>
  <c r="Q199" i="1" s="1"/>
  <c r="M209" i="1"/>
  <c r="N213" i="1"/>
  <c r="Q213" i="1" s="1"/>
  <c r="M216" i="1"/>
  <c r="P216" i="1" s="1"/>
  <c r="M227" i="1"/>
  <c r="P227" i="1" s="1"/>
  <c r="N227" i="1"/>
  <c r="Q227" i="1" s="1"/>
  <c r="Q230" i="1"/>
  <c r="M252" i="1"/>
  <c r="O252" i="1"/>
  <c r="N252" i="1"/>
  <c r="Q254" i="1"/>
  <c r="M258" i="1"/>
  <c r="P258" i="1" s="1"/>
  <c r="O258" i="1"/>
  <c r="N258" i="1"/>
  <c r="Q258" i="1" s="1"/>
  <c r="Q202" i="1"/>
  <c r="C267" i="1"/>
  <c r="Q222" i="1"/>
  <c r="Q236" i="1"/>
  <c r="N237" i="1"/>
  <c r="Q237" i="1" s="1"/>
  <c r="M237" i="1"/>
  <c r="P237" i="1" s="1"/>
  <c r="M240" i="1"/>
  <c r="P240" i="1" s="1"/>
  <c r="N240" i="1"/>
  <c r="Q240" i="1" s="1"/>
  <c r="N243" i="1"/>
  <c r="Q243" i="1" s="1"/>
  <c r="M243" i="1"/>
  <c r="P243" i="1" s="1"/>
  <c r="M246" i="1"/>
  <c r="P246" i="1" s="1"/>
  <c r="N246" i="1"/>
  <c r="Q246" i="1" s="1"/>
  <c r="P254" i="1"/>
  <c r="Q259" i="1"/>
  <c r="M260" i="1"/>
  <c r="P260" i="1" s="1"/>
  <c r="O260" i="1"/>
  <c r="N260" i="1"/>
  <c r="Q260" i="1" s="1"/>
  <c r="O231" i="1"/>
  <c r="M247" i="1"/>
  <c r="P247" i="1" s="1"/>
  <c r="M249" i="1"/>
  <c r="P249" i="1" s="1"/>
  <c r="M233" i="1"/>
  <c r="P214" i="1" l="1"/>
  <c r="Q73" i="1"/>
  <c r="Q208" i="1"/>
  <c r="Q83" i="1"/>
  <c r="M56" i="1"/>
  <c r="P229" i="1"/>
  <c r="M71" i="1"/>
  <c r="Q180" i="1"/>
  <c r="Q79" i="1"/>
  <c r="P154" i="1"/>
  <c r="P106" i="1"/>
  <c r="P101" i="1"/>
  <c r="M24" i="1"/>
  <c r="P58" i="1"/>
  <c r="P56" i="1" s="1"/>
  <c r="P77" i="1"/>
  <c r="P71" i="1" s="1"/>
  <c r="M86" i="1"/>
  <c r="P148" i="1"/>
  <c r="Q98" i="1"/>
  <c r="M52" i="1"/>
  <c r="P234" i="1"/>
  <c r="P221" i="1"/>
  <c r="M20" i="1"/>
  <c r="Q224" i="1"/>
  <c r="M106" i="1"/>
  <c r="M232" i="1"/>
  <c r="M203" i="1"/>
  <c r="Q198" i="1"/>
  <c r="M125" i="1"/>
  <c r="P206" i="1"/>
  <c r="P203" i="1" s="1"/>
  <c r="Q194" i="1"/>
  <c r="M221" i="1"/>
  <c r="P183" i="1"/>
  <c r="P182" i="1" s="1"/>
  <c r="M182" i="1"/>
  <c r="Q226" i="1"/>
  <c r="P32" i="1"/>
  <c r="P126" i="1"/>
  <c r="P125" i="1" s="1"/>
  <c r="M234" i="1"/>
  <c r="P233" i="1"/>
  <c r="P232" i="1" s="1"/>
  <c r="M214" i="1"/>
  <c r="Q190" i="1"/>
  <c r="P24" i="1"/>
  <c r="P92" i="1"/>
  <c r="M101" i="1"/>
  <c r="M154" i="1"/>
  <c r="P21" i="1"/>
  <c r="P20" i="1" s="1"/>
  <c r="P86" i="1"/>
  <c r="M84" i="1"/>
  <c r="P85" i="1"/>
  <c r="P84" i="1" s="1"/>
  <c r="P262" i="1" l="1"/>
  <c r="O267" i="1" s="1"/>
  <c r="M262" i="1"/>
  <c r="K266" i="1" l="1"/>
  <c r="O17" i="1" s="1"/>
  <c r="O266" i="1"/>
  <c r="L17" i="1" s="1"/>
  <c r="K267" i="1"/>
  <c r="O268" i="1"/>
  <c r="K268" i="1" l="1"/>
  <c r="Q17" i="1"/>
</calcChain>
</file>

<file path=xl/sharedStrings.xml><?xml version="1.0" encoding="utf-8"?>
<sst xmlns="http://schemas.openxmlformats.org/spreadsheetml/2006/main" count="939" uniqueCount="658">
  <si>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</si>
  <si>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</si>
  <si>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19/02/2026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</si>
  <si>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>REFORMA DE QUATRO QUADRAS POLIESPORTIVAS LOCALIZADAS EM SÃO JACINTO, VILA VERDE, SÃO BENTO E CÓRREGO SAÚDE, REFORMA E AMPLIAÇÃO DE UMA QUADRA POLIESPORTIVA, LOCALIZADA NA COMUNIDADE DE ALTO SANTA LUZIA, DISTRITO DE SANTA JÚLIA, NESTE MUNICÍPIO.</t>
    </r>
  </si>
  <si>
    <t>CONTRATO Nº:</t>
  </si>
  <si>
    <t>128/2024</t>
  </si>
  <si>
    <t>Assinatura: 18/10/2024</t>
  </si>
  <si>
    <t>INÍCIO:</t>
  </si>
  <si>
    <t>TÉRMINO:</t>
  </si>
  <si>
    <t>verificar se o aditivo de prazo vai sair antes da medição pra ajustar os prazos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</si>
  <si>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</si>
  <si>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</si>
  <si>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</si>
  <si>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</si>
  <si>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 + 90 DIAS +       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</si>
  <si>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</si>
  <si>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</si>
  <si>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</si>
  <si>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</si>
  <si>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</si>
  <si>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</si>
  <si>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</si>
  <si>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1º REPLANILHAMENTO</t>
  </si>
  <si>
    <t>PREÇO UNIT R$</t>
  </si>
  <si>
    <t>ACUMULADO ANTERIOR</t>
  </si>
  <si>
    <t>MEDIÇÃO 13</t>
  </si>
  <si>
    <t>TOTAL MEDIDO</t>
  </si>
  <si>
    <t>ACRÉSCIMO</t>
  </si>
  <si>
    <t>DECRÉSCIMO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</si>
  <si>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</si>
  <si>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</si>
  <si>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</si>
  <si>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</si>
  <si>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</si>
  <si>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</si>
  <si>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</si>
  <si>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</si>
  <si>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</si>
  <si>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</si>
  <si>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</si>
  <si>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</si>
  <si>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</si>
  <si>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</si>
  <si>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</si>
  <si>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</si>
  <si>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</si>
  <si>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</si>
  <si>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</si>
  <si>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</si>
  <si>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</si>
  <si>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</si>
  <si>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</si>
  <si>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</si>
  <si>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</si>
  <si>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</si>
  <si>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</si>
  <si>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</si>
  <si>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</si>
  <si>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</si>
  <si>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</si>
  <si>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</si>
  <si>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</si>
  <si>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</si>
  <si>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</si>
  <si>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</si>
  <si>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</si>
  <si>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</si>
  <si>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</si>
  <si>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</si>
  <si>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</si>
  <si>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</si>
  <si>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</si>
  <si>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</si>
  <si>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</si>
  <si>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</si>
  <si>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</si>
  <si>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</si>
  <si>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</si>
  <si>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</si>
  <si>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</si>
  <si>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</si>
  <si>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</si>
  <si>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</si>
  <si>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</si>
  <si>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</si>
  <si>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</si>
  <si>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</si>
  <si>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</si>
  <si>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</si>
  <si>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</si>
  <si>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</si>
  <si>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</si>
  <si>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</si>
  <si>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</si>
  <si>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</si>
  <si>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</si>
  <si>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</si>
  <si>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</si>
  <si>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</si>
  <si>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</si>
  <si>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</si>
  <si>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</si>
  <si>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</si>
  <si>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</si>
  <si>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</si>
  <si>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</si>
  <si>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</si>
  <si>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</si>
  <si>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</si>
  <si>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</si>
  <si>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</si>
  <si>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</si>
  <si>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</si>
  <si>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</si>
  <si>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</si>
  <si>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</si>
  <si>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</si>
  <si>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</si>
  <si>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</si>
  <si>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</si>
  <si>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</si>
  <si>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</si>
  <si>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</si>
  <si>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</si>
  <si>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</si>
  <si>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</si>
  <si>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</si>
  <si>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</si>
  <si>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</si>
  <si>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</si>
  <si>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</si>
  <si>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</si>
  <si>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</si>
  <si>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</si>
  <si>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</si>
  <si>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</si>
  <si>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</si>
  <si>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</si>
  <si>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</si>
  <si>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</si>
  <si>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</si>
  <si>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</si>
  <si>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</si>
  <si>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</si>
  <si>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</si>
  <si>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</si>
  <si>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</si>
  <si>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</si>
  <si>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</si>
  <si>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</si>
  <si>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</si>
  <si>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</si>
  <si>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</si>
  <si>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</si>
  <si>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</si>
  <si>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</si>
  <si>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</si>
  <si>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</si>
  <si>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</si>
  <si>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</si>
  <si>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</si>
  <si>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</si>
  <si>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</si>
  <si>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</si>
  <si>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</si>
  <si>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</si>
  <si>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</si>
  <si>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</si>
  <si>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</si>
  <si>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</si>
  <si>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</si>
  <si>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</si>
  <si>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</si>
  <si>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</si>
  <si>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</si>
  <si>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</si>
  <si>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</si>
  <si>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</si>
  <si>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</si>
  <si>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</si>
  <si>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</si>
  <si>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</si>
  <si>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</si>
  <si>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</si>
  <si>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</si>
  <si>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</si>
  <si>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</si>
  <si>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</si>
  <si>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</si>
  <si>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</si>
  <si>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</si>
  <si>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</si>
  <si>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</si>
  <si>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</si>
  <si>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</si>
  <si>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</si>
  <si>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</si>
  <si>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</si>
  <si>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</si>
  <si>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</si>
  <si>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</si>
  <si>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</si>
  <si>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</si>
  <si>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</si>
  <si>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</si>
  <si>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</si>
  <si>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</si>
  <si>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</si>
  <si>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</si>
  <si>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</si>
  <si>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</si>
  <si>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</si>
  <si>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</si>
  <si>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</si>
  <si>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</si>
  <si>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</si>
  <si>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</si>
  <si>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</si>
  <si>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</si>
  <si>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</si>
  <si>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</si>
  <si>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</si>
  <si>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</si>
  <si>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</si>
  <si>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</si>
  <si>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</si>
  <si>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</si>
  <si>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</si>
  <si>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</si>
  <si>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</si>
  <si>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</si>
  <si>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</si>
  <si>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</si>
  <si>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</si>
  <si>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</si>
  <si>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</si>
  <si>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</si>
  <si>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</si>
  <si>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</si>
  <si>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</si>
  <si>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</si>
  <si>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</si>
  <si>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</si>
  <si>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</si>
  <si>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</si>
  <si>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</si>
  <si>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</si>
  <si>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</si>
  <si>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</si>
  <si>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</si>
  <si>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</si>
  <si>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</si>
  <si>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</si>
  <si>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</si>
  <si>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</si>
  <si>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</si>
  <si>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</si>
  <si>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</si>
  <si>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</si>
  <si>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</si>
  <si>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</si>
  <si>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</si>
  <si>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</si>
  <si>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</si>
  <si>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</si>
  <si>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</si>
  <si>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</si>
  <si>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</si>
  <si>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</si>
  <si>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</si>
  <si>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</si>
  <si>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</si>
  <si>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</si>
  <si>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</si>
  <si>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</si>
  <si>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</si>
  <si>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</si>
  <si>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</si>
  <si>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</si>
  <si>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</si>
  <si>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</si>
  <si>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</si>
  <si>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</si>
  <si>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</si>
  <si>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</si>
  <si>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</si>
  <si>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</si>
  <si>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</si>
  <si>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</si>
  <si>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</si>
  <si>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</si>
  <si>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</si>
  <si>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</si>
  <si>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</si>
  <si>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</si>
  <si>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</si>
  <si>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</si>
  <si>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</si>
  <si>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</si>
  <si>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</si>
  <si>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</si>
  <si>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</si>
  <si>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</si>
  <si>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</si>
  <si>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</si>
  <si>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</si>
  <si>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</si>
  <si>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</si>
  <si>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</si>
  <si>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</si>
  <si>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</si>
  <si>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</si>
  <si>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</si>
  <si>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</si>
  <si>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</si>
  <si>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</si>
  <si>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</si>
  <si>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</si>
  <si>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</si>
  <si>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</si>
  <si>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</si>
  <si>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</si>
  <si>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</si>
  <si>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</si>
  <si>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</si>
  <si>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</si>
  <si>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</si>
  <si>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</si>
  <si>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</si>
  <si>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</si>
  <si>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</si>
  <si>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</si>
  <si>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</si>
  <si>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</si>
  <si>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</si>
  <si>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</si>
  <si>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</si>
  <si>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</si>
  <si>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</si>
  <si>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</si>
  <si>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</si>
  <si>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</si>
  <si>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</si>
  <si>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</si>
  <si>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</si>
  <si>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</si>
  <si>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</si>
  <si>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</si>
  <si>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</si>
  <si>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</si>
  <si>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</si>
  <si>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</si>
  <si>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</si>
  <si>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</si>
  <si>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</si>
  <si>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</si>
  <si>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</si>
  <si>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</si>
  <si>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</si>
  <si>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</si>
  <si>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</si>
  <si>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</si>
  <si>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</si>
  <si>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</si>
  <si>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</si>
  <si>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</si>
  <si>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</si>
  <si>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</si>
  <si>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</si>
  <si>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</si>
  <si>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</si>
  <si>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</si>
  <si>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</si>
  <si>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</si>
  <si>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</si>
  <si>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</si>
  <si>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</si>
  <si>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</si>
  <si>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</si>
  <si>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</si>
  <si>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</si>
  <si>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</si>
  <si>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</si>
  <si>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</si>
  <si>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</si>
  <si>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</si>
  <si>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</si>
  <si>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</si>
  <si>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</si>
  <si>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</si>
  <si>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</si>
  <si>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</si>
  <si>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</si>
  <si>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</si>
  <si>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</si>
  <si>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</si>
  <si>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</si>
  <si>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</si>
  <si>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</si>
  <si>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</si>
  <si>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</si>
  <si>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</si>
  <si>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</si>
  <si>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</si>
  <si>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</si>
  <si>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</si>
  <si>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</si>
  <si>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</si>
  <si>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</si>
  <si>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</si>
  <si>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</si>
  <si>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</si>
  <si>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</si>
  <si>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</si>
  <si>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</si>
  <si>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</si>
  <si>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</si>
  <si>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</si>
  <si>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</si>
  <si>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</si>
  <si>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</si>
  <si>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</si>
  <si>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</si>
  <si>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</si>
  <si>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</si>
  <si>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</si>
  <si>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</si>
  <si>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</si>
  <si>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</si>
  <si>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</si>
  <si>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</si>
  <si>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</si>
  <si>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</si>
  <si>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</si>
  <si>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</si>
  <si>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</si>
  <si>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</si>
  <si>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</si>
  <si>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</si>
  <si>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</si>
  <si>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</si>
  <si>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</si>
  <si>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</si>
  <si>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</si>
  <si>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</si>
  <si>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</si>
  <si>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ITENS NOVOS</t>
  </si>
  <si>
    <t>21.1</t>
  </si>
  <si>
    <t>Tampa para ralo, em PVC, de 100x100mm</t>
  </si>
  <si>
    <t>21.2</t>
  </si>
  <si>
    <t>Tampa para caixa sifonada, em PVC, de 150x150mm</t>
  </si>
  <si>
    <t>21.3</t>
  </si>
  <si>
    <t>Dobradiça de latão cromado de 3 x 2 1/2", incl. parafusos, ref. IMAB, STAN, ALIANÇA ou equivalente</t>
  </si>
  <si>
    <t>21.4</t>
  </si>
  <si>
    <t>Assento plástico para vaso sanitário, marcas de referência Deca, Celite ou Ideal Standard</t>
  </si>
  <si>
    <t>21.5</t>
  </si>
  <si>
    <t>Ponto para esgoto secundário (pia, lavatório, mictório, tanque, bidê, etc...)</t>
  </si>
  <si>
    <t>pt</t>
  </si>
  <si>
    <t>21.6</t>
  </si>
  <si>
    <t>Ponto de água fria (lavatório, tanque, pia de cozinha, etc...)</t>
  </si>
  <si>
    <t>21.7</t>
  </si>
  <si>
    <t>Pia em aço inox com 01 cuba nº 1, dimensões de 0.60 x 1.80m, inclusive válvula americana, exclusive sifão</t>
  </si>
  <si>
    <t>21.8</t>
  </si>
  <si>
    <t>Luminária tipo globo de plástico 9x4", inclusive plafonier</t>
  </si>
  <si>
    <t>21.9</t>
  </si>
  <si>
    <t>Cabo de cobre termoplástico (PVC) flexível isolado 450/750V, antichama BWF livre de chumbo, 70ºC ? 16,0mm2</t>
  </si>
  <si>
    <t>21.10</t>
  </si>
  <si>
    <t>Recuperação de piso de quadra com resina epoxi (área)</t>
  </si>
  <si>
    <t>21.11</t>
  </si>
  <si>
    <t>Ducha  de PVC fria – grande</t>
  </si>
  <si>
    <t>21.12</t>
  </si>
  <si>
    <t>Recuperação de Trincas em paredes para pintura</t>
  </si>
  <si>
    <t>21.13</t>
  </si>
  <si>
    <t>Reinstalação de telhas – (reaproveitamento)</t>
  </si>
  <si>
    <t>21.14</t>
  </si>
  <si>
    <t>Vedação de parafuso ou furo em telha com manta asfáltica - alumínio</t>
  </si>
  <si>
    <t>21.15</t>
  </si>
  <si>
    <t>Instalação de Cabo de aço,  elevado para fixação de eletroduto dos refletores</t>
  </si>
  <si>
    <t>21.16</t>
  </si>
  <si>
    <t>Esticador para cabo de aço 5/8"</t>
  </si>
  <si>
    <t>21.17</t>
  </si>
  <si>
    <t>Recuperação de estrutura – treliça metálica da cobertura</t>
  </si>
  <si>
    <t>21.18</t>
  </si>
  <si>
    <t>Quadro de distribuição em PVC para 06 circuitos</t>
  </si>
  <si>
    <t>21.19</t>
  </si>
  <si>
    <t>Fornecimento de Abraçadeira de nylon para amarração de cabos, comprimento de *230* x *7,6* mm</t>
  </si>
  <si>
    <t>21.20</t>
  </si>
  <si>
    <t>Cabo de cobre termoplástico (PVC) flexível isolado 450/750V, antichama BWF livre de chumbo, 70ºC ? 10,0mm2</t>
  </si>
  <si>
    <t>21.21</t>
  </si>
  <si>
    <t>Tomada de embutir (2 módulos), 2p+t 10 a, incluindo suporte e placa - fornecimento e instalação</t>
  </si>
  <si>
    <t>21.22</t>
  </si>
  <si>
    <t>Luminária plafon (sobrepor) 22,5 x 22,5 - 18 W - 6000K - G- Light ou similar</t>
  </si>
  <si>
    <t>21.23</t>
  </si>
  <si>
    <t>Clips (grampo) pesado para cabo de aço diam. 5/16”</t>
  </si>
  <si>
    <t>21.24</t>
  </si>
  <si>
    <t>Barra de aço redonda 3/8" x 3,60m</t>
  </si>
  <si>
    <t>21.25</t>
  </si>
  <si>
    <t>Barra de aço redonda 3/8" x 2,65m</t>
  </si>
  <si>
    <t>21.26</t>
  </si>
  <si>
    <t>Conjunto de Roldanas para portão de ferro de correr (inferior), d=3", com caixa</t>
  </si>
  <si>
    <t>21.27</t>
  </si>
  <si>
    <t>Montagem e desmontagem de andaime metálico tubular simples para vedação de furo em telha metálica em Cobertura</t>
  </si>
  <si>
    <t>pç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</si>
  <si>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</si>
  <si>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</si>
  <si>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</si>
  <si>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</si>
  <si>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TOTAL DE ACRÉSCIMO</t>
  </si>
  <si>
    <t>TOTAL DE DECRÉSCIMO</t>
  </si>
  <si>
    <t>-</t>
  </si>
  <si>
    <t>% ACUMULADO</t>
  </si>
  <si>
    <t xml:space="preserve">ACUMULADO           </t>
  </si>
  <si>
    <t>REPLANILHAMENTO</t>
  </si>
  <si>
    <t>%SALDO</t>
  </si>
  <si>
    <t xml:space="preserve">SALDO                     </t>
  </si>
  <si>
    <t>VALOR ATUALIZADO DO CONTRATO</t>
  </si>
  <si>
    <t>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</si>
  <si>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</si>
  <si>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</si>
  <si>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</si>
  <si>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</si>
  <si>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</si>
  <si>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13ª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</si>
  <si>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</si>
  <si>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</si>
  <si>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</si>
  <si>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</si>
  <si>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SANTA LUZIA</t>
  </si>
  <si>
    <t>V6 = 0,25 m x  0,40 m x 3,97 m = 0,40 m³</t>
  </si>
  <si>
    <t>V7 = 0,25 m x  0,40 m x 3,74 m = 0,37 m³</t>
  </si>
  <si>
    <t>V8 = 0,25 m x  0,40 m x 4,85 m = 0,49 m³</t>
  </si>
  <si>
    <t>V9 = 0,25 m x  0,40 m x 3,85 m = 0,39 m³</t>
  </si>
  <si>
    <t>V10 = 0,25 m x  0,40 m x 4,02 m = 0,40 m³</t>
  </si>
  <si>
    <t>V11 = 0,25 m x  0,40 m x 3,84 m = 0,38 m³</t>
  </si>
  <si>
    <t>V12 = 0,25 m x  0,40 m x 4,85 m = 0,49 m³</t>
  </si>
  <si>
    <t>V13 = 0,25 m x  0,40 m x 3,56 m = 0,36 m³</t>
  </si>
  <si>
    <t>V14 = 0,25 m x  0,40 m x 3,56 m = 0,36 m³</t>
  </si>
  <si>
    <t xml:space="preserve">V15 = 0,25 m x  0,40 m x 3,86 m = 0,39 m³ </t>
  </si>
  <si>
    <t>V16 = 0,25 m x  0,40 m x 3,61 m = 0,36 m³</t>
  </si>
  <si>
    <t>V17 = 0,25 m x  0,40 m x 4,40 m = 0,44 m³</t>
  </si>
  <si>
    <t>Volume escavado – volume de concreto = 16,52 m² – 8,93 m² = 7,59 m²</t>
  </si>
  <si>
    <t xml:space="preserve">V1 = 0,15 m x 0,05 m x 4,85 m = 0,04 m³ </t>
  </si>
  <si>
    <t xml:space="preserve">V2 = 0,15 m x 0,05 m x 3,75 m = 0,03 m³ </t>
  </si>
  <si>
    <t xml:space="preserve">V3 = 0,15 m x 0,05 m x 3,93 m = 0,03 m³ </t>
  </si>
  <si>
    <t>V4 = 0,15 m x 0,05 m x 4,70 m = 0,04 m³</t>
  </si>
  <si>
    <t>V5 = 0,15 m x 0,05 m x 3,85 m = 0,03 m³</t>
  </si>
  <si>
    <t>V6 = 0,15 m x 0,05 m x 3,97 m = 0,03 m³</t>
  </si>
  <si>
    <t>V7 = 0,15 m x 0,05 m x 3,74 m = 0,03 m³</t>
  </si>
  <si>
    <t>V8 = 0,15 m x 0,05 m x 4,85 m = 0,04 m³</t>
  </si>
  <si>
    <t>V9 = 0,15 m x 0,05 m x 3,85 m = 0,03 m³</t>
  </si>
  <si>
    <t>V10 = 0,15 m x 0,05 m x 4,02 m = 0,03 m³</t>
  </si>
  <si>
    <t>V11 = 0,15 m x 0,05 m x 3,84 m = 0,03 m³</t>
  </si>
  <si>
    <t>V12 = 0,15 m x 0,05 m x 4,85 m = 0,04 m³</t>
  </si>
  <si>
    <t>V13 = 0,15 m x 0,05 m x 3,56 m = 0,03 m³</t>
  </si>
  <si>
    <t>V14 = 0,15 m x 0,05 m x 3,56 m = 0,03 m³</t>
  </si>
  <si>
    <t xml:space="preserve">V15 = 0,15 m x 0,05 m x 3,86 m = 0,03 m³ </t>
  </si>
  <si>
    <t>V16 = 0,15 m x 0,05 m x 3,61 m = 0,03 m³</t>
  </si>
  <si>
    <t>V17 = 0,15 m x 0,05 m x 4,40 m = 0,03 m³</t>
  </si>
  <si>
    <t>V1 = 0,15 m x 4,85 m)  + (0,40 m x 2 lados) x 4,85 m = 4,61 m²</t>
  </si>
  <si>
    <t xml:space="preserve">V2 = (0,15 m x 3,75 m)  + (0,40 m x 2 lados) x 3,75 m = 3,56 m² </t>
  </si>
  <si>
    <t xml:space="preserve">V3 = (0,15 m x 3,93 m)  + (0,40 m x 2 lados) x 3,93 m = 3,73 m² </t>
  </si>
  <si>
    <t>V4 = (0,15 m x 4,70 m)  + (0,40 m x 2 lados) x 4,70 m = 4,46 m²</t>
  </si>
  <si>
    <t>V5 = (0,15 m x 3,85 m)  + (0,40 m x 2 lados) x 3,85 m = 3,66 m²</t>
  </si>
  <si>
    <t>V6 = (0,15 m x 3,97 m)  + (0,40 m x 2 lados) x 3,97 m m = 3,77 m²</t>
  </si>
  <si>
    <t>V7 = (0,15 m x 3,74 m)  + (0,40 m x 2 lados) x 3,74 m = 3,55 m²</t>
  </si>
  <si>
    <t>V8 = (0,15 m x 4,85 m)  + (0,40 m x 2 lados) x 4,85 m = 4,61 m²</t>
  </si>
  <si>
    <t>V9 = (0,15 m x 3,85 m)  + (0,40 m x 2 lados) x 3,85 m = 3,66 m²</t>
  </si>
  <si>
    <t>V10 = (0,15 m x 4,02 m)  + (0,40 m x 2 lados) x 4,02 m = 3,82 m²</t>
  </si>
  <si>
    <t>V11 = (0,15 m x 3,84 m)  + (0,40 m x 2 lados) x 3,84 m = 3,65 m²</t>
  </si>
  <si>
    <t>V12 = (0,15 m x 4,85 m)  + (0,40 m x 2 lados) x 4,85 m = 4,61 m²</t>
  </si>
  <si>
    <t>V13 = (0,15 m x 3,56 m)  + (0,40 m x 2 lados) x 3,56 m = 3,38 m²</t>
  </si>
  <si>
    <t>V14 = (0,15 m x 3,56 m)  + (0,40 m x 2 lados) x 3,56 m = 3,38 m²</t>
  </si>
  <si>
    <t xml:space="preserve">V15 = (0,15 m x 3,86 m)  + (0,40 m x 2 lados) x 3,86 m = 3,67 m² </t>
  </si>
  <si>
    <t>V16 = (0,15 m x 3,61 m)  + (0,40 m x 2 lados) x 3,61 m = 3,43 m²</t>
  </si>
  <si>
    <t>V17 = (0,15 m x 4,40 m)  + (0,40 m x 2 lados) x 4,40 m = 4,18 m²</t>
  </si>
  <si>
    <t>(considerar 60 % faltando aplicar na forma): Estribos Viga Baldrame: 512 estribos x 1,06 m x 0,25 x 0,60 = 79,78 kg</t>
  </si>
  <si>
    <t>Considerado uma barra a cada 0,20 m em ambas as direções: (13,46 m/0,20 m) = 68 barras x 5,15 m = 350,20 m x 0,154 kg/m = 53,93 kg</t>
  </si>
  <si>
    <t>Considerado uma barra a cada 0,20 m em ambas as direções: (5,15 m/0,20 m) = 26 barras x 13,46 m = 349,96 m x 0,154 kg/m = 53,89 Kg</t>
  </si>
  <si>
    <t>QUADRA SÃO JACINTO</t>
  </si>
  <si>
    <t>6,00 m estribo a cada 15 cm, serão 40 unidades x 1,24 m (0,11+0,46+0,11+0,46+ 2x 0,05 dobras) x 0,154 Kg: 7,64 x 1 Vigas: 7,64 Kg (15x50) – FRENTE</t>
  </si>
  <si>
    <t>6,00 m estribo a cada 15 cm, serão 40 unidades x 0,84 m (0,11+0,26+0,11+0,26+ 2x 0,05 dobras) x 0,154 Kg: 5,17 x 1 Vigas: 5,17 Kg (15x30) – FUNDOS</t>
  </si>
  <si>
    <t>4,00 m estribo a cada 15 cm, serão 27 unidades x 0,84 m (0,11+0,26+0,11+0,26+ 2x 0,05 dobras) x 0,154 Kg: 3,49 x 2 Vigas: 6,99 Kg (15x30)</t>
  </si>
  <si>
    <t>Sapata diâmetro de 10,00 mm</t>
  </si>
  <si>
    <t>Malha da sapata: 1,20 m x 20 barras = 24,00 m x 12 sapatas = 288,00 m x 0,617 kg/m = 177,70 kg</t>
  </si>
  <si>
    <t>Viga Baldrame diâmetro de 10,00 mm</t>
  </si>
  <si>
    <t>Ferragem Superior: 76,86 m x 2 barras = 153,72 m x 0,617 kg/m = 94,84 kg</t>
  </si>
  <si>
    <t>12 ª medição.: 222,56 Kg</t>
  </si>
  <si>
    <t>Viga baldrame 60%: Ferragem Inferior = 76,86 m x 3 barras x 0,62 x 0,60 = 85,36 kg</t>
  </si>
  <si>
    <t xml:space="preserve">V1 = 0,15 m x 0,40 m x 4,85 m = 0,29 m³ </t>
  </si>
  <si>
    <t xml:space="preserve">V2 = 0,15 m x 0,40 m x 3,75 m =  0,22 m³ </t>
  </si>
  <si>
    <t xml:space="preserve">V3 = 0,15 m x 0,40 m x 3,93 m =  0,24 m³ </t>
  </si>
  <si>
    <t>V4 = 0,15 m x 0,40 m x 4,70 m =  0,28 m³</t>
  </si>
  <si>
    <t>V5 = 0,15 m x 0,40 m x 3,85 m = 0,23 m³</t>
  </si>
  <si>
    <t>V6 = 0,15 m x 0,40 m x 3,97 m = 0,24 m³</t>
  </si>
  <si>
    <t>V7 = 0,15 m x 0,40 m x 3,74 m =  0,22 m³</t>
  </si>
  <si>
    <t>V8 = 0,15 m x 0,40 m x 4,85 m = 0,29 m³</t>
  </si>
  <si>
    <t>V9 = 0,15 m x 0,40 m x 3,85 m = 0,23 m³</t>
  </si>
  <si>
    <t>V10 = 0,15 m x 0,40 m x 4,02 m = 0,24 m³</t>
  </si>
  <si>
    <t>V11 = 0,15 m x 0,40 m x 3,84 m =  0,23 m³</t>
  </si>
  <si>
    <t>V12 = 0,15 m x 0,40 m x 4,85 m =  0,29 m³</t>
  </si>
  <si>
    <t>V13 = 0,15 m x 0,40 m x 3,56 m =  0,21 m³</t>
  </si>
  <si>
    <t>V14 = 0,15 m x 0,40 m x 3,56 m =  0,21 m³</t>
  </si>
  <si>
    <t xml:space="preserve">V15 = 0,15 m x 0,40 m x 3,86 m =  0,23 m³ </t>
  </si>
  <si>
    <t>V16 = 0,15 m x 0,40 m x 3,61 m = 0,22 m³</t>
  </si>
  <si>
    <t>V17 = 0,15 m x 0,40 m x 4,40 m =  0,26 m³</t>
  </si>
  <si>
    <r>
      <rPr>
        <sz val="14"/>
        <rFont val="Arial"/>
        <family val="2"/>
        <charset val="1"/>
      </rPr>
      <t xml:space="preserve">concreto laje: </t>
    </r>
    <r>
      <rPr>
        <sz val="14"/>
        <rFont val="Arial"/>
        <charset val="1"/>
      </rPr>
      <t>13,46 m x 5,15 m x 0,06 m = 4,16 m³</t>
    </r>
  </si>
  <si>
    <t>Construção da laje do pavimento térreo: 13,46 m x 5,15 m = 69,32 m²</t>
  </si>
  <si>
    <t>02  unid pilaretes 20x30  h= 4,25 m palco são jacinto 10mm:</t>
  </si>
  <si>
    <t>8 barras x 4,25 m x 0,617 Kg x 2 Pilares: 41,96 Kg</t>
  </si>
  <si>
    <t>03 unid pilaretes 15x30  h= 4,25 m palco são jacinto 10mm:</t>
  </si>
  <si>
    <t>6 barras x 4,25 m x 0,617 Kg x 3 Pilares: 47,20 Kg</t>
  </si>
  <si>
    <t>Viga Superior 15 x 30 - Palco São Jacinto - 4,00m  – 10.0 mm</t>
  </si>
  <si>
    <t>5 barras x 4,24 m x 0,617 Kg x 2 Vigas: 26,16 Kg</t>
  </si>
  <si>
    <t>Viga Superior 15 x 50 - Palco São Jacinto (Viga da Testada do Palco) – 6,00 m – 12.5 mm</t>
  </si>
  <si>
    <t>7 barras x 6,24 m x 0,963 kg: 42,06 Kg</t>
  </si>
  <si>
    <r>
      <rPr>
        <sz val="14"/>
        <rFont val="Arial"/>
        <charset val="1"/>
      </rPr>
      <t xml:space="preserve">Viga Superior 15 x 30 - Palco São Jacinto (Viga dos Fundos do Palco) – 6,00 m – </t>
    </r>
    <r>
      <rPr>
        <sz val="14"/>
        <rFont val="Arial"/>
        <family val="2"/>
        <charset val="1"/>
      </rPr>
      <t>12.5 mm</t>
    </r>
  </si>
  <si>
    <t>5 barras x 6,24 m x 0,963 kg: 30,05 Kg</t>
  </si>
  <si>
    <t>Pilares 15 x 30 – Palco são jacinto: 3 Pilares x 0,15 m x 4,25 m x 2 Lados: 3,82 m²</t>
  </si>
  <si>
    <t>3 Pilares x 0,30 m x 4,25 m x 2 Lados: 7,65 m²</t>
  </si>
  <si>
    <t>Pilares 20 x 30 – Palco são jacinto: 2 Pilares x 0,20 m x 4,25 m x 2 Lados: 3,40 m²</t>
  </si>
  <si>
    <t>2 Pilares  x 0,30 m x 4,25 m x 2 Lados: 5,10 m²</t>
  </si>
  <si>
    <r>
      <rPr>
        <sz val="14"/>
        <rFont val="Arial"/>
        <charset val="1"/>
      </rPr>
      <t>Viga Superior 15 x 50 - Palco São Jacinto (Viga da Testada do Palco) – 6,00 m: 1 Fundo</t>
    </r>
    <r>
      <rPr>
        <sz val="14"/>
        <rFont val="Arial"/>
        <family val="2"/>
        <charset val="1"/>
      </rPr>
      <t xml:space="preserve"> x 0,15 x 6,00 m:     0,90 m²</t>
    </r>
  </si>
  <si>
    <r>
      <rPr>
        <sz val="14"/>
        <rFont val="Arial"/>
        <charset val="1"/>
      </rPr>
      <t>Viga Superior 15 x 30 - Palco São Jacinto (Viga dos Fundos do Palco) – 6,00 m: 1 Fundo</t>
    </r>
    <r>
      <rPr>
        <sz val="14"/>
        <rFont val="Arial"/>
        <family val="2"/>
        <charset val="1"/>
      </rPr>
      <t xml:space="preserve"> x 0,15 x 6,00 m:     0,90 m²</t>
    </r>
  </si>
  <si>
    <r>
      <rPr>
        <sz val="14"/>
        <rFont val="Arial"/>
        <charset val="1"/>
      </rPr>
      <t>Viga Superior 15 x 50 - Palco São Jacinto (Viga da Testada do Palco) – 6,00 m: 1 Viga</t>
    </r>
    <r>
      <rPr>
        <sz val="14"/>
        <rFont val="Arial"/>
        <family val="2"/>
        <charset val="1"/>
      </rPr>
      <t xml:space="preserve"> x 0,50 x 6,00 m x 2 Lados: 6,00 m²</t>
    </r>
  </si>
  <si>
    <r>
      <rPr>
        <sz val="14"/>
        <rFont val="Arial"/>
        <charset val="1"/>
      </rPr>
      <t>Viga Superior 15 x 30 - Palco São Jacinto (Viga dos Fundos do Palco) – 6,00 m: 1 Viga</t>
    </r>
    <r>
      <rPr>
        <sz val="14"/>
        <rFont val="Arial"/>
        <family val="2"/>
        <charset val="1"/>
      </rPr>
      <t xml:space="preserve"> x 0,30 x 6,00 m x 2 Lados: 3,60 m²</t>
    </r>
  </si>
  <si>
    <r>
      <rPr>
        <sz val="14"/>
        <rFont val="Arial"/>
        <charset val="1"/>
      </rPr>
      <t xml:space="preserve">Viga Superior 15 x 30 - Palco São Jacinto – 4,00m.: </t>
    </r>
    <r>
      <rPr>
        <sz val="14"/>
        <rFont val="Arial"/>
        <family val="2"/>
        <charset val="1"/>
      </rPr>
      <t>2 Vigas x 0,15 m (fundo) x 4,00 m: 1,20 m²</t>
    </r>
  </si>
  <si>
    <r>
      <rPr>
        <sz val="14"/>
        <rFont val="Arial"/>
        <charset val="1"/>
      </rPr>
      <t xml:space="preserve">Viga Superior 15 x 30 - Palco São Jacinto – 4,00m.: </t>
    </r>
    <r>
      <rPr>
        <sz val="14"/>
        <rFont val="Arial"/>
        <family val="2"/>
        <charset val="1"/>
      </rPr>
      <t>2 Vigas x 0,30 m (fundo) x 4,00 m x 2 lados: 4,80 m²</t>
    </r>
  </si>
  <si>
    <t>Pilares 15 x 30 - Palco de São Jacinto: 3,00 Pilares x 0,15 m x 0,30 m x 4,25 m: 0,57 m³</t>
  </si>
  <si>
    <t>Pilares 20 x 30 - Palco de São Jacinto: 2,00 Pilares x 0,20 m x 0,3 m x 4,25 m: 0,51 m³</t>
  </si>
  <si>
    <t>Viga Superior (Testada) 15 x 50 de 6,00 m para palco são jacinto: 1,00 Viga x 0,15 m x 0,50 m x 6,00 m:      0,45 m³</t>
  </si>
  <si>
    <t>Viga Superior (Fundos) 15 x 30 de 6,00 m para palco são jacinto: 1,00 Viga x 0,15 m x 0,30 m x 6,00 m:      0,27 m³</t>
  </si>
  <si>
    <t>Viga superior 15 x 30 com 4, 00 m para palco são jacinto: 2 Vigas x 0,15m x 0,30 m x 4,00 m: 0,36 m³</t>
  </si>
  <si>
    <t>Palco quadra são jacinto (Fundos): 6,00 m x 3,20 m: 19,20 m²</t>
  </si>
  <si>
    <t>Palco quadra são jacinto (Laterais): 4,00 m x 3,20 m x 2 Lados: 25,60 m²</t>
  </si>
  <si>
    <t>Platibanda do palco (Frente) - São Jacinto: 6,00 m x 0,75 m: 4,50 m²</t>
  </si>
  <si>
    <t>Platibanda do palco (Laterais) 4,00 m x (0,75) x 2 Lados: 6,00 m²</t>
  </si>
  <si>
    <t>Palco quadra são jacinto (Fundos - Externa): 6,30 m x 3,50 m: 22,05 m²</t>
  </si>
  <si>
    <t>Palco quadra são jacinto (Fundos – Interno): 6,00 m x 3,50 m: 21,00 m²</t>
  </si>
  <si>
    <t>Palco quadra são jacinto (Laterais): 4,00 m x 3,50 m: 14,00 m²</t>
  </si>
  <si>
    <t>Palco quadra são jacinto (Laterais): 4,15 m x 3,50 m: 14,53 m²</t>
  </si>
  <si>
    <t>Palco quadra são jacinto (Frente): 6,00 m x 0,50 m x 2 lados + 6,00 m x 0,15 m (fundo): 6,90 m²</t>
  </si>
  <si>
    <t>Platibanda do palco (Frente) - São Jacinto: 6,00 m x 0,75 m x 2 Lados: 9,00 m²</t>
  </si>
  <si>
    <t>Platibanda do palco (Laterais) 4,00 m x (0,75) x 2 Lados x 2 Paredes: 12,00 m²</t>
  </si>
  <si>
    <r>
      <rPr>
        <sz val="14"/>
        <rFont val="Arial"/>
        <charset val="1"/>
      </rPr>
      <t>Palco - São Jacinto</t>
    </r>
    <r>
      <rPr>
        <sz val="14"/>
        <rFont val="Arial"/>
        <family val="2"/>
        <charset val="1"/>
      </rPr>
      <t xml:space="preserve">: (6,00 m x 24,00 m) = 24,00 m² </t>
    </r>
  </si>
  <si>
    <t>QUADRA SÃO BENTO</t>
  </si>
  <si>
    <t>18,25m (largura) x 3,00 m (altura) x 2 lados + 5,32 m (comprimento dos vãos) x 3,00 m (altura) x 10 vãos – 1,10 m x 2,00 m (padrão) = 266,90 m² (medido nesta medição = 133,47)</t>
  </si>
  <si>
    <t>Cobertura (Palco): 6,00 m (comprimento cobertura) x 4,40 m (largura cobertura) = 26,40 m² (efetivamente executado)</t>
  </si>
  <si>
    <t>2 unid.</t>
  </si>
  <si>
    <t>QUADRA VILA VERDE</t>
  </si>
  <si>
    <t>4,00 m (comprimento do telhado do palco solicitado)</t>
  </si>
  <si>
    <t>Lixamento traves: (2,00 m + 2,00 m + 3,00 m) x 2π x (3 m x 0,0254 m/2) x 2 traves = 3,35 m²</t>
  </si>
  <si>
    <t xml:space="preserve">Lixamento traves: (2,00 + 2,00 + 3,00) m x 2π x (3 x 0,0254/2) x 2 traves = 3,35 m² </t>
  </si>
  <si>
    <t>3 terças x 4,57 m x 3,41 kg/m: 46,75 Kg (conferido in loco)</t>
  </si>
  <si>
    <t>4 pontaletes x 6,30m x 3,41 kg/m: 85,93 Kg (conferido in loco)</t>
  </si>
  <si>
    <t>Rufo: 6,30 m</t>
  </si>
  <si>
    <r>
      <rPr>
        <sz val="14"/>
        <color rgb="FF000000"/>
        <rFont val="Arial"/>
        <family val="2"/>
        <charset val="1"/>
      </rPr>
      <t>R$ 83.829,79 (valor da décima terceira medição sem administração local) / R$ 1.615.296,28 (valor da obra sem administração local) = 0,0518974682116383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>und</t>
    </r>
  </si>
  <si>
    <t>______________________________________________________________________</t>
  </si>
  <si>
    <t>CREA-ES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</si>
</sst>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0.000000"/>
  </numFmts>
  <fonts count="32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sz val="12"/>
      <color rgb="FF000000"/>
      <name val="Arial;Arial"/>
      <family val="2"/>
      <charset val="1"/>
    </font>
    <font>
      <sz val="11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Arial"/>
      <charset val="1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sz val="14"/>
      <name val="Arial"/>
      <charset val="1"/>
    </font>
    <font>
      <sz val="11"/>
      <color rgb="FFFF0000"/>
      <name val="Calibri"/>
      <family val="2"/>
      <charset val="1"/>
    </font>
    <font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EEEEE"/>
      </patternFill>
    </fill>
    <fill>
      <patternFill patternType="solid">
        <fgColor rgb="FFFF8000"/>
        <bgColor rgb="FFFF6600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EEEEEE"/>
        <bgColor rgb="FFEDEDED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13">
    <xf numFmtId="0" fontId="0" fillId="0" borderId="0"/>
    <xf numFmtId="166" fontId="31" fillId="0" borderId="0" applyBorder="0" applyProtection="0"/>
    <xf numFmtId="164" fontId="2" fillId="0" borderId="0" applyBorder="0" applyProtection="0"/>
    <xf numFmtId="164" fontId="31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31" fillId="0" borderId="0" applyBorder="0" applyProtection="0"/>
    <xf numFmtId="165" fontId="31" fillId="0" borderId="0" applyBorder="0" applyProtection="0"/>
    <xf numFmtId="166" fontId="31" fillId="0" borderId="0" applyBorder="0" applyProtection="0"/>
  </cellStyleXfs>
  <cellXfs count="203">
    <xf numFmtId="0" fontId="0" fillId="0" borderId="0" xfId="0"/>
    <xf numFmtId="0" fontId="7" fillId="2" borderId="2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0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31" fillId="0" borderId="0" xfId="10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67" fontId="31" fillId="4" borderId="0" xfId="10" applyNumberFormat="1" applyFill="1" applyBorder="1" applyAlignment="1" applyProtection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9" fillId="5" borderId="2" xfId="0" applyFont="1" applyFill="1" applyBorder="1" applyAlignment="1">
      <alignment horizontal="right" vertical="center"/>
    </xf>
    <xf numFmtId="10" fontId="9" fillId="5" borderId="3" xfId="0" applyNumberFormat="1" applyFont="1" applyFill="1" applyBorder="1" applyAlignment="1">
      <alignment horizontal="left" vertical="center"/>
    </xf>
    <xf numFmtId="0" fontId="12" fillId="5" borderId="13" xfId="0" applyFont="1" applyFill="1" applyBorder="1" applyAlignment="1">
      <alignment horizontal="right" vertical="center"/>
    </xf>
    <xf numFmtId="10" fontId="12" fillId="5" borderId="3" xfId="0" applyNumberFormat="1" applyFont="1" applyFill="1" applyBorder="1" applyAlignment="1">
      <alignment horizontal="left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31" fillId="0" borderId="0" xfId="10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3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165" fontId="31" fillId="0" borderId="0" xfId="10" applyBorder="1" applyAlignment="1" applyProtection="1">
      <alignment vertical="center"/>
    </xf>
    <xf numFmtId="0" fontId="9" fillId="6" borderId="12" xfId="4" applyFont="1" applyFill="1" applyBorder="1" applyAlignment="1">
      <alignment horizontal="center" vertical="center"/>
    </xf>
    <xf numFmtId="0" fontId="9" fillId="6" borderId="22" xfId="4" applyFont="1" applyFill="1" applyBorder="1" applyAlignment="1">
      <alignment horizontal="left" vertical="center"/>
    </xf>
    <xf numFmtId="0" fontId="9" fillId="6" borderId="23" xfId="4" applyFont="1" applyFill="1" applyBorder="1" applyAlignment="1">
      <alignment horizontal="center" vertical="center"/>
    </xf>
    <xf numFmtId="165" fontId="13" fillId="6" borderId="23" xfId="10" applyFont="1" applyFill="1" applyBorder="1" applyAlignment="1" applyProtection="1">
      <alignment vertical="center"/>
    </xf>
    <xf numFmtId="165" fontId="1" fillId="6" borderId="16" xfId="10" applyFont="1" applyFill="1" applyBorder="1" applyAlignment="1" applyProtection="1">
      <alignment horizontal="center" vertical="center" wrapText="1"/>
    </xf>
    <xf numFmtId="165" fontId="1" fillId="6" borderId="23" xfId="10" applyFont="1" applyFill="1" applyBorder="1" applyAlignment="1" applyProtection="1">
      <alignment horizontal="center" vertical="center" wrapText="1"/>
    </xf>
    <xf numFmtId="165" fontId="1" fillId="6" borderId="24" xfId="10" applyFont="1" applyFill="1" applyBorder="1" applyAlignment="1" applyProtection="1">
      <alignment horizontal="center" vertical="center" wrapText="1"/>
    </xf>
    <xf numFmtId="165" fontId="13" fillId="6" borderId="23" xfId="10" applyFont="1" applyFill="1" applyBorder="1" applyAlignment="1" applyProtection="1">
      <alignment horizontal="center" vertical="center"/>
    </xf>
    <xf numFmtId="170" fontId="9" fillId="6" borderId="23" xfId="10" applyNumberFormat="1" applyFont="1" applyFill="1" applyBorder="1" applyAlignment="1" applyProtection="1">
      <alignment horizontal="center" vertical="center" wrapText="1"/>
    </xf>
    <xf numFmtId="0" fontId="1" fillId="0" borderId="12" xfId="4" applyBorder="1" applyAlignment="1">
      <alignment horizontal="center" vertical="center"/>
    </xf>
    <xf numFmtId="0" fontId="14" fillId="3" borderId="22" xfId="5" applyFont="1" applyFill="1" applyBorder="1" applyAlignment="1">
      <alignment vertical="center" wrapText="1"/>
    </xf>
    <xf numFmtId="0" fontId="14" fillId="3" borderId="22" xfId="5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/>
    </xf>
    <xf numFmtId="165" fontId="1" fillId="3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165" fontId="1" fillId="0" borderId="17" xfId="10" applyFont="1" applyBorder="1" applyAlignment="1" applyProtection="1">
      <alignment vertical="center" wrapText="1"/>
    </xf>
    <xf numFmtId="165" fontId="1" fillId="7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6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0" fontId="0" fillId="8" borderId="0" xfId="0" applyFill="1"/>
    <xf numFmtId="170" fontId="13" fillId="6" borderId="23" xfId="10" applyNumberFormat="1" applyFont="1" applyFill="1" applyBorder="1" applyAlignment="1" applyProtection="1">
      <alignment vertical="center"/>
    </xf>
    <xf numFmtId="165" fontId="1" fillId="3" borderId="12" xfId="10" applyFont="1" applyFill="1" applyBorder="1" applyAlignment="1" applyProtection="1">
      <alignment horizontal="center" vertical="center"/>
    </xf>
    <xf numFmtId="165" fontId="1" fillId="3" borderId="26" xfId="10" applyFont="1" applyFill="1" applyBorder="1" applyAlignment="1" applyProtection="1">
      <alignment horizontal="center" vertical="center"/>
    </xf>
    <xf numFmtId="10" fontId="1" fillId="3" borderId="25" xfId="10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170" fontId="11" fillId="0" borderId="22" xfId="0" applyNumberFormat="1" applyFont="1" applyBorder="1" applyAlignment="1">
      <alignment horizontal="center" vertical="center"/>
    </xf>
    <xf numFmtId="0" fontId="9" fillId="8" borderId="12" xfId="4" applyFont="1" applyFill="1" applyBorder="1" applyAlignment="1">
      <alignment horizontal="center" vertical="center"/>
    </xf>
    <xf numFmtId="0" fontId="9" fillId="8" borderId="22" xfId="4" applyFont="1" applyFill="1" applyBorder="1" applyAlignment="1">
      <alignment horizontal="left" vertical="center" wrapText="1"/>
    </xf>
    <xf numFmtId="0" fontId="9" fillId="8" borderId="23" xfId="4" applyFont="1" applyFill="1" applyBorder="1" applyAlignment="1">
      <alignment horizontal="center" vertical="center"/>
    </xf>
    <xf numFmtId="165" fontId="13" fillId="8" borderId="23" xfId="10" applyFont="1" applyFill="1" applyBorder="1" applyAlignment="1" applyProtection="1">
      <alignment vertical="center"/>
    </xf>
    <xf numFmtId="170" fontId="13" fillId="8" borderId="23" xfId="10" applyNumberFormat="1" applyFont="1" applyFill="1" applyBorder="1" applyAlignment="1" applyProtection="1">
      <alignment vertical="center"/>
    </xf>
    <xf numFmtId="165" fontId="1" fillId="8" borderId="16" xfId="10" applyFont="1" applyFill="1" applyBorder="1" applyAlignment="1" applyProtection="1">
      <alignment horizontal="center" vertical="center" wrapText="1"/>
    </xf>
    <xf numFmtId="165" fontId="1" fillId="8" borderId="23" xfId="10" applyFont="1" applyFill="1" applyBorder="1" applyAlignment="1" applyProtection="1">
      <alignment horizontal="center" vertical="center" wrapText="1"/>
    </xf>
    <xf numFmtId="165" fontId="1" fillId="8" borderId="24" xfId="10" applyFont="1" applyFill="1" applyBorder="1" applyAlignment="1" applyProtection="1">
      <alignment horizontal="center" vertical="center" wrapText="1"/>
    </xf>
    <xf numFmtId="170" fontId="9" fillId="8" borderId="23" xfId="10" applyNumberFormat="1" applyFont="1" applyFill="1" applyBorder="1" applyAlignment="1" applyProtection="1">
      <alignment horizontal="center" vertical="center" wrapText="1"/>
    </xf>
    <xf numFmtId="0" fontId="9" fillId="8" borderId="22" xfId="4" applyFont="1" applyFill="1" applyBorder="1" applyAlignment="1">
      <alignment horizontal="left" vertical="center"/>
    </xf>
    <xf numFmtId="2" fontId="1" fillId="0" borderId="22" xfId="2" applyNumberFormat="1" applyFont="1" applyBorder="1" applyAlignment="1" applyProtection="1">
      <alignment vertical="center" wrapText="1"/>
    </xf>
    <xf numFmtId="4" fontId="1" fillId="0" borderId="12" xfId="10" applyNumberFormat="1" applyFont="1" applyBorder="1" applyAlignment="1" applyProtection="1">
      <alignment horizontal="center" vertical="center"/>
    </xf>
    <xf numFmtId="4" fontId="1" fillId="0" borderId="26" xfId="10" applyNumberFormat="1" applyFont="1" applyBorder="1" applyAlignment="1" applyProtection="1">
      <alignment horizontal="center" vertical="center"/>
    </xf>
    <xf numFmtId="165" fontId="1" fillId="6" borderId="27" xfId="10" applyFont="1" applyFill="1" applyBorder="1" applyAlignment="1" applyProtection="1">
      <alignment horizontal="center" vertical="center" wrapText="1"/>
    </xf>
    <xf numFmtId="165" fontId="1" fillId="6" borderId="28" xfId="10" applyFont="1" applyFill="1" applyBorder="1" applyAlignment="1" applyProtection="1">
      <alignment horizontal="center" vertical="center" wrapText="1"/>
    </xf>
    <xf numFmtId="165" fontId="1" fillId="6" borderId="29" xfId="10" applyFont="1" applyFill="1" applyBorder="1" applyAlignment="1" applyProtection="1">
      <alignment horizontal="center" vertical="center" wrapText="1"/>
    </xf>
    <xf numFmtId="165" fontId="9" fillId="6" borderId="28" xfId="10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17" fillId="0" borderId="0" xfId="0" applyNumberFormat="1" applyFont="1" applyAlignment="1">
      <alignment horizontal="center" vertical="center" wrapText="1"/>
    </xf>
    <xf numFmtId="169" fontId="9" fillId="0" borderId="33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0" fontId="18" fillId="9" borderId="22" xfId="2" applyNumberFormat="1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3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3" borderId="0" xfId="10" applyFont="1" applyFill="1" applyBorder="1" applyAlignment="1" applyProtection="1">
      <alignment vertic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166" fontId="21" fillId="0" borderId="11" xfId="1" applyFont="1" applyBorder="1" applyAlignment="1" applyProtection="1">
      <alignment horizontal="center" vertical="center"/>
    </xf>
    <xf numFmtId="0" fontId="21" fillId="7" borderId="2" xfId="8" applyFont="1" applyFill="1" applyBorder="1" applyAlignment="1">
      <alignment horizontal="center"/>
    </xf>
    <xf numFmtId="0" fontId="21" fillId="7" borderId="2" xfId="8" applyFont="1" applyFill="1" applyBorder="1" applyAlignment="1">
      <alignment horizontal="left"/>
    </xf>
    <xf numFmtId="0" fontId="21" fillId="7" borderId="13" xfId="8" applyFont="1" applyFill="1" applyBorder="1" applyAlignment="1">
      <alignment wrapText="1"/>
    </xf>
    <xf numFmtId="0" fontId="21" fillId="7" borderId="3" xfId="8" applyFont="1" applyFill="1" applyBorder="1" applyAlignment="1">
      <alignment wrapText="1"/>
    </xf>
    <xf numFmtId="4" fontId="8" fillId="0" borderId="0" xfId="0" applyNumberFormat="1" applyFont="1"/>
    <xf numFmtId="0" fontId="25" fillId="0" borderId="0" xfId="0" applyFont="1"/>
    <xf numFmtId="0" fontId="21" fillId="0" borderId="43" xfId="8" applyFont="1" applyBorder="1" applyAlignment="1">
      <alignment horizontal="center" vertical="center"/>
    </xf>
    <xf numFmtId="0" fontId="21" fillId="0" borderId="44" xfId="8" applyFont="1" applyBorder="1" applyAlignment="1">
      <alignment vertical="center" wrapText="1"/>
    </xf>
    <xf numFmtId="0" fontId="21" fillId="0" borderId="44" xfId="8" applyFont="1" applyBorder="1" applyAlignment="1">
      <alignment horizontal="center" vertical="center" wrapText="1"/>
    </xf>
    <xf numFmtId="4" fontId="24" fillId="0" borderId="0" xfId="0" applyNumberFormat="1" applyFont="1"/>
    <xf numFmtId="2" fontId="23" fillId="0" borderId="45" xfId="0" applyNumberFormat="1" applyFont="1" applyBorder="1" applyAlignment="1">
      <alignment horizontal="center" vertical="center" wrapText="1"/>
    </xf>
    <xf numFmtId="2" fontId="1" fillId="0" borderId="45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0" fontId="21" fillId="0" borderId="22" xfId="0" applyFont="1" applyBorder="1" applyAlignment="1">
      <alignment horizontal="center" vertical="center" wrapText="1"/>
    </xf>
    <xf numFmtId="4" fontId="27" fillId="0" borderId="0" xfId="0" applyNumberFormat="1" applyFont="1"/>
    <xf numFmtId="0" fontId="24" fillId="0" borderId="0" xfId="0" applyFont="1"/>
    <xf numFmtId="0" fontId="22" fillId="0" borderId="43" xfId="8" applyFont="1" applyBorder="1" applyAlignment="1">
      <alignment horizontal="center" vertical="center"/>
    </xf>
    <xf numFmtId="0" fontId="24" fillId="0" borderId="44" xfId="8" applyFont="1" applyBorder="1" applyAlignment="1">
      <alignment vertical="center" wrapText="1"/>
    </xf>
    <xf numFmtId="0" fontId="24" fillId="0" borderId="38" xfId="8" applyFont="1" applyBorder="1" applyAlignment="1">
      <alignment horizontal="center" vertical="center"/>
    </xf>
    <xf numFmtId="171" fontId="24" fillId="0" borderId="47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0" fontId="30" fillId="0" borderId="0" xfId="0" applyFont="1"/>
    <xf numFmtId="0" fontId="19" fillId="0" borderId="48" xfId="0" applyFont="1" applyBorder="1" applyAlignment="1">
      <alignment horizontal="center" vertical="center"/>
    </xf>
    <xf numFmtId="3" fontId="8" fillId="0" borderId="16" xfId="0" applyNumberFormat="1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" fontId="20" fillId="0" borderId="0" xfId="0" applyNumberFormat="1" applyFont="1" applyAlignment="1">
      <alignment horizontal="center"/>
    </xf>
    <xf numFmtId="170" fontId="19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8" fontId="1" fillId="0" borderId="11" xfId="0" applyNumberFormat="1" applyFont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right" vertical="center"/>
    </xf>
    <xf numFmtId="0" fontId="9" fillId="0" borderId="16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169" fontId="7" fillId="5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6" borderId="12" xfId="4" applyFont="1" applyFill="1" applyBorder="1" applyAlignment="1">
      <alignment horizontal="center" vertical="center" wrapText="1"/>
    </xf>
    <xf numFmtId="0" fontId="14" fillId="0" borderId="30" xfId="4" applyFont="1" applyBorder="1" applyAlignment="1">
      <alignment horizontal="center" vertical="center" wrapText="1"/>
    </xf>
    <xf numFmtId="0" fontId="14" fillId="0" borderId="31" xfId="4" applyFont="1" applyBorder="1" applyAlignment="1">
      <alignment horizontal="center" vertical="center" wrapText="1"/>
    </xf>
    <xf numFmtId="169" fontId="7" fillId="0" borderId="12" xfId="0" applyNumberFormat="1" applyFont="1" applyBorder="1" applyAlignment="1">
      <alignment horizontal="center" vertical="center" wrapText="1"/>
    </xf>
    <xf numFmtId="164" fontId="15" fillId="9" borderId="32" xfId="2" applyFont="1" applyFill="1" applyBorder="1" applyAlignment="1" applyProtection="1">
      <alignment horizontal="center"/>
    </xf>
    <xf numFmtId="0" fontId="9" fillId="0" borderId="1" xfId="0" applyFont="1" applyBorder="1" applyAlignment="1">
      <alignment horizontal="center" vertical="center" wrapText="1"/>
    </xf>
    <xf numFmtId="169" fontId="9" fillId="6" borderId="36" xfId="0" applyNumberFormat="1" applyFont="1" applyFill="1" applyBorder="1" applyAlignment="1">
      <alignment horizontal="center" vertical="center" wrapText="1"/>
    </xf>
    <xf numFmtId="0" fontId="18" fillId="9" borderId="25" xfId="2" applyNumberFormat="1" applyFont="1" applyFill="1" applyBorder="1" applyAlignment="1" applyProtection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9" fontId="1" fillId="0" borderId="32" xfId="0" applyNumberFormat="1" applyFont="1" applyBorder="1" applyAlignment="1">
      <alignment horizontal="center" vertical="center" wrapText="1"/>
    </xf>
    <xf numFmtId="164" fontId="18" fillId="9" borderId="25" xfId="2" applyFont="1" applyFill="1" applyBorder="1" applyAlignment="1" applyProtection="1">
      <alignment horizontal="center" vertical="center"/>
    </xf>
    <xf numFmtId="0" fontId="9" fillId="6" borderId="34" xfId="0" applyFont="1" applyFill="1" applyBorder="1" applyAlignment="1">
      <alignment horizontal="center" vertical="center" wrapText="1"/>
    </xf>
    <xf numFmtId="10" fontId="9" fillId="6" borderId="35" xfId="0" applyNumberFormat="1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169" fontId="1" fillId="0" borderId="41" xfId="0" applyNumberFormat="1" applyFont="1" applyBorder="1" applyAlignment="1">
      <alignment horizontal="center" vertical="center" wrapText="1"/>
    </xf>
    <xf numFmtId="169" fontId="7" fillId="0" borderId="39" xfId="0" applyNumberFormat="1" applyFont="1" applyBorder="1" applyAlignment="1">
      <alignment horizontal="center" vertical="center" wrapText="1"/>
    </xf>
    <xf numFmtId="164" fontId="18" fillId="9" borderId="41" xfId="2" applyFont="1" applyFill="1" applyBorder="1" applyAlignment="1" applyProtection="1">
      <alignment horizontal="center"/>
    </xf>
    <xf numFmtId="0" fontId="19" fillId="0" borderId="0" xfId="0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 vertical="center"/>
    </xf>
    <xf numFmtId="170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wrapText="1"/>
    </xf>
    <xf numFmtId="2" fontId="21" fillId="0" borderId="12" xfId="0" applyNumberFormat="1" applyFont="1" applyBorder="1" applyAlignment="1">
      <alignment horizontal="justify" vertical="center" wrapText="1"/>
    </xf>
    <xf numFmtId="2" fontId="21" fillId="0" borderId="25" xfId="0" applyNumberFormat="1" applyFont="1" applyBorder="1" applyAlignment="1">
      <alignment horizontal="center" vertical="center" wrapText="1"/>
    </xf>
    <xf numFmtId="2" fontId="23" fillId="0" borderId="25" xfId="12" applyNumberFormat="1" applyFont="1" applyBorder="1" applyAlignment="1" applyProtection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 wrapText="1"/>
    </xf>
    <xf numFmtId="0" fontId="23" fillId="0" borderId="30" xfId="8" applyFont="1" applyBorder="1" applyAlignment="1">
      <alignment horizontal="center" vertical="center"/>
    </xf>
    <xf numFmtId="2" fontId="24" fillId="0" borderId="25" xfId="12" applyNumberFormat="1" applyFont="1" applyBorder="1" applyAlignment="1" applyProtection="1">
      <alignment horizontal="center" vertical="center"/>
    </xf>
    <xf numFmtId="0" fontId="21" fillId="0" borderId="12" xfId="0" applyFont="1" applyBorder="1" applyAlignment="1">
      <alignment horizontal="center" wrapText="1"/>
    </xf>
    <xf numFmtId="0" fontId="23" fillId="0" borderId="1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  <xf numFmtId="0" fontId="21" fillId="0" borderId="43" xfId="8" applyFont="1" applyBorder="1" applyAlignment="1">
      <alignment horizontal="center" vertical="center"/>
    </xf>
    <xf numFmtId="0" fontId="21" fillId="0" borderId="44" xfId="8" applyFont="1" applyBorder="1" applyAlignment="1">
      <alignment vertical="center" wrapText="1"/>
    </xf>
    <xf numFmtId="0" fontId="21" fillId="0" borderId="44" xfId="8" applyFont="1" applyBorder="1" applyAlignment="1">
      <alignment horizontal="center" vertical="center" wrapText="1"/>
    </xf>
    <xf numFmtId="0" fontId="23" fillId="0" borderId="12" xfId="0" applyFont="1" applyBorder="1" applyAlignment="1">
      <alignment horizontal="justify" wrapText="1"/>
    </xf>
    <xf numFmtId="4" fontId="23" fillId="0" borderId="46" xfId="0" applyNumberFormat="1" applyFont="1" applyBorder="1" applyAlignment="1">
      <alignment horizontal="center" vertical="center" wrapText="1"/>
    </xf>
    <xf numFmtId="2" fontId="24" fillId="0" borderId="36" xfId="12" applyNumberFormat="1" applyFont="1" applyBorder="1" applyAlignment="1" applyProtection="1">
      <alignment horizontal="center" vertical="center"/>
    </xf>
    <xf numFmtId="0" fontId="24" fillId="0" borderId="39" xfId="0" applyFont="1" applyBorder="1" applyAlignment="1">
      <alignment horizontal="left" vertical="center" wrapText="1"/>
    </xf>
  </cellXfs>
  <cellStyles count="13">
    <cellStyle name="Moeda" xfId="2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Vírgula" xfId="1" builtinId="3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571680</xdr:colOff>
      <xdr:row>11</xdr:row>
      <xdr:rowOff>6840</xdr:rowOff>
    </xdr:from>
    <xdr:to>
      <xdr:col>8</xdr:col>
      <xdr:colOff>383400</xdr:colOff>
      <xdr:row>11</xdr:row>
      <xdr:rowOff>772920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466920" y="6840"/>
          <a:ext cx="808560" cy="7660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12240</xdr:rowOff>
    </xdr:from>
    <xdr:to>
      <xdr:col>1</xdr:col>
      <xdr:colOff>1026000</xdr:colOff>
      <xdr:row>6</xdr:row>
      <xdr:rowOff>40680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23280" y="202680"/>
          <a:ext cx="934560" cy="981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48576"/>
  <sheetViews>
    <sheetView tabSelected="1" topLeftCell="B255" zoomScaleNormal="100" workbookViewId="0">
      <selection activeCell="B273" sqref="B273"/>
    </sheetView>
  </sheetViews>
  <sheetFormatPr defaultColWidth="8.7109375" defaultRowHeight="13.9" customHeight="1"/>
  <cols>
    <col min="1" max="1" width="7.7109375" customWidth="1"/>
    <col min="2" max="2" width="56.5703125" style="2" customWidth="1"/>
    <col min="3" max="3" width="8.140625" customWidth="1"/>
    <col min="4" max="4" width="11.28515625" customWidth="1"/>
    <col min="5" max="8" width="14.140625" customWidth="1"/>
    <col min="9" max="9" width="11.42578125" customWidth="1"/>
    <col min="10" max="10" width="18.85546875" customWidth="1"/>
    <col min="11" max="11" width="11.28515625" customWidth="1"/>
    <col min="12" max="12" width="12.140625" style="3" customWidth="1"/>
    <col min="13" max="13" width="18.5703125" customWidth="1"/>
    <col min="14" max="14" width="11.42578125" customWidth="1"/>
    <col min="15" max="15" width="11.5703125" customWidth="1"/>
    <col min="16" max="16" width="14.85546875" customWidth="1"/>
    <col min="17" max="17" width="9.28515625" customWidth="1"/>
    <col min="18" max="18" width="21" customWidth="1"/>
    <col min="19" max="20" width="10.5703125" customWidth="1"/>
  </cols>
  <sheetData>
    <row r="1" spans="1:20" ht="12.75" hidden="1" customHeight="1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4"/>
      <c r="T1" s="5"/>
    </row>
    <row r="2" spans="1:20" ht="15" hidden="1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4"/>
      <c r="T2" s="5"/>
    </row>
    <row r="3" spans="1:20" ht="15" hidden="1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4"/>
      <c r="T3" s="5"/>
    </row>
    <row r="4" spans="1:20" ht="15" hidden="1">
      <c r="A4" s="127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4"/>
      <c r="T4" s="5"/>
    </row>
    <row r="5" spans="1:20" ht="15" hidden="1">
      <c r="A5" s="127"/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4"/>
      <c r="T5" s="5"/>
    </row>
    <row r="6" spans="1:20" ht="15" hidden="1">
      <c r="A6" s="127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4"/>
      <c r="T6" s="5"/>
    </row>
    <row r="7" spans="1:20" ht="15" hidden="1">
      <c r="A7" s="127"/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4"/>
      <c r="T7" s="5"/>
    </row>
    <row r="8" spans="1:20" ht="15" hidden="1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4"/>
      <c r="T8" s="5"/>
    </row>
    <row r="9" spans="1:20" ht="15" hidden="1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4"/>
      <c r="T9" s="5"/>
    </row>
    <row r="10" spans="1:20" ht="15" hidden="1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4"/>
      <c r="T10" s="5"/>
    </row>
    <row r="11" spans="1:20" ht="15" hidden="1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4"/>
      <c r="T11" s="5"/>
    </row>
    <row r="12" spans="1:20" ht="61.9" customHeight="1">
      <c r="A12" s="128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4"/>
      <c r="T12" s="5"/>
    </row>
    <row r="13" spans="1:20" ht="21.6" customHeight="1">
      <c r="A13" s="129" t="s">
        <v>1</v>
      </c>
      <c r="B13" s="129"/>
      <c r="C13" s="129"/>
      <c r="D13" s="129"/>
      <c r="E13" s="129"/>
      <c r="F13" s="129"/>
      <c r="G13" s="1"/>
      <c r="H13" s="130" t="str">
        <f>L18</f>
        <v>MEDIÇÃO 13</v>
      </c>
      <c r="I13" s="130"/>
      <c r="J13" s="130"/>
      <c r="K13" s="130"/>
      <c r="L13" s="130"/>
      <c r="M13" s="130"/>
      <c r="N13" s="131" t="s">
        <v>2</v>
      </c>
      <c r="O13" s="131"/>
      <c r="P13" s="131"/>
      <c r="Q13" s="131"/>
      <c r="R13" s="7"/>
      <c r="S13" s="6"/>
      <c r="T13" s="8"/>
    </row>
    <row r="14" spans="1:20" ht="13.9" customHeight="1">
      <c r="A14" s="141" t="s">
        <v>3</v>
      </c>
      <c r="B14" s="141"/>
      <c r="C14" s="141"/>
      <c r="D14" s="142" t="s">
        <v>4</v>
      </c>
      <c r="E14" s="142"/>
      <c r="F14" s="142"/>
      <c r="G14" s="142"/>
      <c r="H14" s="142"/>
      <c r="I14" s="143" t="s">
        <v>5</v>
      </c>
      <c r="J14" s="143"/>
      <c r="K14" s="144" t="s">
        <v>6</v>
      </c>
      <c r="L14" s="144"/>
      <c r="M14" s="144"/>
      <c r="N14" s="145" t="s">
        <v>7</v>
      </c>
      <c r="O14" s="145"/>
      <c r="P14" s="132">
        <v>45654</v>
      </c>
      <c r="Q14" s="132"/>
      <c r="R14" s="10"/>
      <c r="S14" s="9"/>
      <c r="T14" s="11"/>
    </row>
    <row r="15" spans="1:20" ht="55.7" customHeight="1">
      <c r="A15" s="141"/>
      <c r="B15" s="141"/>
      <c r="C15" s="141"/>
      <c r="D15" s="142"/>
      <c r="E15" s="142"/>
      <c r="F15" s="142"/>
      <c r="G15" s="142"/>
      <c r="H15" s="142"/>
      <c r="I15" s="143"/>
      <c r="J15" s="143"/>
      <c r="K15" s="144"/>
      <c r="L15" s="144"/>
      <c r="M15" s="144"/>
      <c r="N15" s="133" t="s">
        <v>8</v>
      </c>
      <c r="O15" s="133"/>
      <c r="P15" s="134">
        <v>46168</v>
      </c>
      <c r="Q15" s="134"/>
      <c r="R15" s="12" t="s">
        <v>9</v>
      </c>
      <c r="S15" s="9"/>
      <c r="T15" s="11"/>
    </row>
    <row r="16" spans="1:20" ht="65.25" customHeight="1">
      <c r="A16" s="135" t="s">
        <v>10</v>
      </c>
      <c r="B16" s="135"/>
      <c r="C16" s="135"/>
      <c r="D16" s="136" t="s">
        <v>11</v>
      </c>
      <c r="E16" s="136"/>
      <c r="F16" s="136"/>
      <c r="G16" s="136"/>
      <c r="H16" s="136"/>
      <c r="I16" s="137">
        <v>46045</v>
      </c>
      <c r="J16" s="137"/>
      <c r="K16" s="13" t="s">
        <v>12</v>
      </c>
      <c r="L16" s="138">
        <v>46063</v>
      </c>
      <c r="M16" s="138"/>
      <c r="N16" s="139" t="s">
        <v>13</v>
      </c>
      <c r="O16" s="139"/>
      <c r="P16" s="140" t="s">
        <v>14</v>
      </c>
      <c r="Q16" s="140"/>
      <c r="R16" s="10"/>
      <c r="S16" s="9"/>
      <c r="T16" s="11"/>
    </row>
    <row r="17" spans="1:22" ht="13.9" customHeight="1">
      <c r="A17" s="146" t="s">
        <v>15</v>
      </c>
      <c r="B17" s="146"/>
      <c r="C17" s="146"/>
      <c r="D17" s="146"/>
      <c r="E17" s="146"/>
      <c r="F17" s="146"/>
      <c r="G17" s="146"/>
      <c r="H17" s="146"/>
      <c r="I17" s="147" t="str">
        <f>L18</f>
        <v>MEDIÇÃO 13</v>
      </c>
      <c r="J17" s="147"/>
      <c r="K17" s="147"/>
      <c r="L17" s="148">
        <f>O266</f>
        <v>87992.157509190729</v>
      </c>
      <c r="M17" s="148"/>
      <c r="N17" s="14" t="s">
        <v>16</v>
      </c>
      <c r="O17" s="15">
        <f>K266</f>
        <v>4.6990082900025182E-2</v>
      </c>
      <c r="P17" s="16" t="s">
        <v>17</v>
      </c>
      <c r="Q17" s="17">
        <f>K267</f>
        <v>0.60698676017499464</v>
      </c>
      <c r="R17" s="10"/>
      <c r="S17" s="9"/>
      <c r="T17" s="11"/>
    </row>
    <row r="18" spans="1:22" ht="16.5" customHeight="1">
      <c r="A18" s="149" t="s">
        <v>18</v>
      </c>
      <c r="B18" s="150" t="s">
        <v>19</v>
      </c>
      <c r="C18" s="150" t="s">
        <v>20</v>
      </c>
      <c r="D18" s="151" t="s">
        <v>21</v>
      </c>
      <c r="E18" s="151" t="s">
        <v>22</v>
      </c>
      <c r="F18" s="151"/>
      <c r="G18" s="151"/>
      <c r="H18" s="152" t="s">
        <v>23</v>
      </c>
      <c r="I18" s="153" t="s">
        <v>24</v>
      </c>
      <c r="J18" s="153"/>
      <c r="K18" s="153"/>
      <c r="L18" s="154" t="s">
        <v>25</v>
      </c>
      <c r="M18" s="154"/>
      <c r="N18" s="154"/>
      <c r="O18" s="155" t="s">
        <v>26</v>
      </c>
      <c r="P18" s="155"/>
      <c r="Q18" s="155"/>
      <c r="R18" s="19"/>
      <c r="S18" s="2"/>
      <c r="T18" s="20"/>
    </row>
    <row r="19" spans="1:22" ht="25.5">
      <c r="A19" s="149"/>
      <c r="B19" s="150"/>
      <c r="C19" s="150"/>
      <c r="D19" s="151"/>
      <c r="E19" s="18" t="s">
        <v>27</v>
      </c>
      <c r="F19" s="18" t="s">
        <v>28</v>
      </c>
      <c r="G19" s="18" t="s">
        <v>29</v>
      </c>
      <c r="H19" s="152"/>
      <c r="I19" s="21" t="s">
        <v>21</v>
      </c>
      <c r="J19" s="18" t="s">
        <v>30</v>
      </c>
      <c r="K19" s="22" t="s">
        <v>31</v>
      </c>
      <c r="L19" s="21" t="s">
        <v>21</v>
      </c>
      <c r="M19" s="23" t="s">
        <v>30</v>
      </c>
      <c r="N19" s="22" t="s">
        <v>31</v>
      </c>
      <c r="O19" s="24" t="s">
        <v>21</v>
      </c>
      <c r="P19" s="23" t="s">
        <v>30</v>
      </c>
      <c r="Q19" s="22" t="s">
        <v>31</v>
      </c>
      <c r="R19" s="25"/>
      <c r="S19" s="2"/>
      <c r="T19" s="20"/>
    </row>
    <row r="20" spans="1:22" ht="15">
      <c r="A20" s="26">
        <v>1</v>
      </c>
      <c r="B20" s="27" t="s">
        <v>32</v>
      </c>
      <c r="C20" s="28"/>
      <c r="D20" s="29"/>
      <c r="E20" s="29"/>
      <c r="F20" s="29"/>
      <c r="G20" s="29"/>
      <c r="H20" s="29"/>
      <c r="I20" s="30"/>
      <c r="J20" s="31"/>
      <c r="K20" s="32"/>
      <c r="L20" s="33"/>
      <c r="M20" s="34">
        <f>SUM(M21:M23)</f>
        <v>0</v>
      </c>
      <c r="N20" s="32"/>
      <c r="O20" s="31"/>
      <c r="P20" s="34">
        <f>SUM(P21:P23)</f>
        <v>28009.160645960925</v>
      </c>
      <c r="Q20" s="32"/>
    </row>
    <row r="21" spans="1:22" s="48" customFormat="1" ht="15">
      <c r="A21" s="35" t="s">
        <v>33</v>
      </c>
      <c r="B21" s="36" t="s">
        <v>34</v>
      </c>
      <c r="C21" s="37" t="s">
        <v>35</v>
      </c>
      <c r="D21" s="38">
        <v>40</v>
      </c>
      <c r="E21" s="38">
        <v>0</v>
      </c>
      <c r="F21" s="38"/>
      <c r="G21" s="38">
        <f>D21+E21-F21</f>
        <v>40</v>
      </c>
      <c r="H21" s="39">
        <v>366.28103219326999</v>
      </c>
      <c r="I21" s="40">
        <v>32</v>
      </c>
      <c r="J21" s="41">
        <f>I21*H21</f>
        <v>11720.99303018464</v>
      </c>
      <c r="K21" s="42">
        <f>I21/G21</f>
        <v>0.8</v>
      </c>
      <c r="L21" s="43">
        <f>IFERROR(VLOOKUP(A21,'MEMO CALCULO 13'!$B$12:$E$341,4,0),0)</f>
        <v>0</v>
      </c>
      <c r="M21" s="44">
        <f>L21*H21</f>
        <v>0</v>
      </c>
      <c r="N21" s="42">
        <f>L21/G21</f>
        <v>0</v>
      </c>
      <c r="O21" s="45">
        <f t="shared" ref="O21:Q23" si="0">I21+L21</f>
        <v>32</v>
      </c>
      <c r="P21" s="46">
        <f t="shared" si="0"/>
        <v>11720.99303018464</v>
      </c>
      <c r="Q21" s="47">
        <f t="shared" si="0"/>
        <v>0.8</v>
      </c>
      <c r="R21"/>
      <c r="S21"/>
      <c r="T21"/>
      <c r="U21"/>
      <c r="V21"/>
    </row>
    <row r="22" spans="1:22" ht="24">
      <c r="A22" s="35" t="s">
        <v>36</v>
      </c>
      <c r="B22" s="36" t="s">
        <v>37</v>
      </c>
      <c r="C22" s="37" t="s">
        <v>38</v>
      </c>
      <c r="D22" s="38">
        <v>5</v>
      </c>
      <c r="E22" s="38">
        <v>0</v>
      </c>
      <c r="F22" s="38"/>
      <c r="G22" s="38">
        <f>D22+E22-F22</f>
        <v>5</v>
      </c>
      <c r="H22" s="39">
        <v>1923.5989967005901</v>
      </c>
      <c r="I22" s="40">
        <v>3.5</v>
      </c>
      <c r="J22" s="41">
        <f>I22*H22</f>
        <v>6732.5964884520654</v>
      </c>
      <c r="K22" s="42">
        <f>I22/G22</f>
        <v>0.7</v>
      </c>
      <c r="L22" s="43">
        <f>IFERROR(VLOOKUP(A22,'MEMO CALCULO 13'!$B$12:$E$341,4,0),0)</f>
        <v>0</v>
      </c>
      <c r="M22" s="44">
        <f>L22*H22</f>
        <v>0</v>
      </c>
      <c r="N22" s="42">
        <f>L22/G22</f>
        <v>0</v>
      </c>
      <c r="O22" s="45">
        <f t="shared" si="0"/>
        <v>3.5</v>
      </c>
      <c r="P22" s="46">
        <f t="shared" si="0"/>
        <v>6732.5964884520654</v>
      </c>
      <c r="Q22" s="47">
        <f t="shared" si="0"/>
        <v>0.7</v>
      </c>
    </row>
    <row r="23" spans="1:22" ht="39" customHeight="1">
      <c r="A23" s="35" t="s">
        <v>39</v>
      </c>
      <c r="B23" s="36" t="s">
        <v>40</v>
      </c>
      <c r="C23" s="37" t="s">
        <v>41</v>
      </c>
      <c r="D23" s="38">
        <v>12</v>
      </c>
      <c r="E23" s="38">
        <v>0</v>
      </c>
      <c r="F23" s="38"/>
      <c r="G23" s="38">
        <f>D23+E23-F23</f>
        <v>12</v>
      </c>
      <c r="H23" s="39">
        <v>796.297593943685</v>
      </c>
      <c r="I23" s="40">
        <v>12</v>
      </c>
      <c r="J23" s="41">
        <f>I23*H23</f>
        <v>9555.5711273242196</v>
      </c>
      <c r="K23" s="42">
        <f>I23/G23</f>
        <v>1</v>
      </c>
      <c r="L23" s="43">
        <f>IFERROR(VLOOKUP(A23,'MEMO CALCULO 13'!$B$12:$E$341,4,0),0)</f>
        <v>0</v>
      </c>
      <c r="M23" s="44">
        <f>L23*H23</f>
        <v>0</v>
      </c>
      <c r="N23" s="42">
        <f>L23/G23</f>
        <v>0</v>
      </c>
      <c r="O23" s="45">
        <f t="shared" si="0"/>
        <v>12</v>
      </c>
      <c r="P23" s="46">
        <f t="shared" si="0"/>
        <v>9555.5711273242196</v>
      </c>
      <c r="Q23" s="47">
        <f t="shared" si="0"/>
        <v>1</v>
      </c>
    </row>
    <row r="24" spans="1:22" ht="15">
      <c r="A24" s="26">
        <v>2</v>
      </c>
      <c r="B24" s="27" t="s">
        <v>42</v>
      </c>
      <c r="C24" s="28"/>
      <c r="D24" s="29"/>
      <c r="E24" s="29"/>
      <c r="F24" s="29"/>
      <c r="G24" s="29"/>
      <c r="H24" s="49"/>
      <c r="I24" s="30"/>
      <c r="J24" s="31"/>
      <c r="K24" s="32"/>
      <c r="L24" s="34"/>
      <c r="M24" s="34">
        <f>SUM(M25:M51)</f>
        <v>0</v>
      </c>
      <c r="N24" s="32"/>
      <c r="O24" s="31"/>
      <c r="P24" s="34">
        <f>SUM(P25:P51)</f>
        <v>79297.492149416532</v>
      </c>
      <c r="Q24" s="32"/>
    </row>
    <row r="25" spans="1:22" ht="15">
      <c r="A25" s="35" t="s">
        <v>43</v>
      </c>
      <c r="B25" s="36" t="s">
        <v>44</v>
      </c>
      <c r="C25" s="37" t="s">
        <v>35</v>
      </c>
      <c r="D25" s="38">
        <v>58.95</v>
      </c>
      <c r="E25" s="38">
        <v>0</v>
      </c>
      <c r="F25" s="38"/>
      <c r="G25" s="38">
        <f t="shared" ref="G25:G51" si="1">D25+E25-F25</f>
        <v>58.95</v>
      </c>
      <c r="H25" s="39">
        <v>14.4318767609641</v>
      </c>
      <c r="I25" s="40">
        <v>44.15</v>
      </c>
      <c r="J25" s="41">
        <f t="shared" ref="J25:J51" si="2">I25*H25</f>
        <v>637.16735899656499</v>
      </c>
      <c r="K25" s="42">
        <f t="shared" ref="K25:K51" si="3">I25/G25</f>
        <v>0.7489397794741306</v>
      </c>
      <c r="L25" s="43">
        <f>IFERROR(VLOOKUP(A25,'MEMO CALCULO 13'!$B$12:$E$341,4,0),0)</f>
        <v>0</v>
      </c>
      <c r="M25" s="44">
        <f t="shared" ref="M25:M51" si="4">L25*H25</f>
        <v>0</v>
      </c>
      <c r="N25" s="42">
        <f t="shared" ref="N25:N51" si="5">L25/G25</f>
        <v>0</v>
      </c>
      <c r="O25" s="45">
        <f t="shared" ref="O25:O51" si="6">I25+L25</f>
        <v>44.15</v>
      </c>
      <c r="P25" s="46">
        <f t="shared" ref="P25:P51" si="7">J25+M25</f>
        <v>637.16735899656499</v>
      </c>
      <c r="Q25" s="47">
        <f t="shared" ref="Q25:Q51" si="8">K25+N25</f>
        <v>0.7489397794741306</v>
      </c>
    </row>
    <row r="26" spans="1:22" ht="15">
      <c r="A26" s="35" t="s">
        <v>45</v>
      </c>
      <c r="B26" s="36" t="s">
        <v>46</v>
      </c>
      <c r="C26" s="37" t="s">
        <v>38</v>
      </c>
      <c r="D26" s="38">
        <v>67</v>
      </c>
      <c r="E26" s="38">
        <v>0</v>
      </c>
      <c r="F26" s="38"/>
      <c r="G26" s="38">
        <f t="shared" si="1"/>
        <v>67</v>
      </c>
      <c r="H26" s="39">
        <v>11.6343129580696</v>
      </c>
      <c r="I26" s="50">
        <v>67</v>
      </c>
      <c r="J26" s="41">
        <f t="shared" si="2"/>
        <v>779.49896819066316</v>
      </c>
      <c r="K26" s="42">
        <f t="shared" si="3"/>
        <v>1</v>
      </c>
      <c r="L26" s="43">
        <f>IFERROR(VLOOKUP(A26,'MEMO CALCULO 13'!$B$12:$E$341,4,0),0)</f>
        <v>0</v>
      </c>
      <c r="M26" s="44">
        <f t="shared" si="4"/>
        <v>0</v>
      </c>
      <c r="N26" s="42">
        <f t="shared" si="5"/>
        <v>0</v>
      </c>
      <c r="O26" s="51">
        <f t="shared" si="6"/>
        <v>67</v>
      </c>
      <c r="P26" s="46">
        <f t="shared" si="7"/>
        <v>779.49896819066316</v>
      </c>
      <c r="Q26" s="52">
        <f t="shared" si="8"/>
        <v>1</v>
      </c>
    </row>
    <row r="27" spans="1:22" ht="15">
      <c r="A27" s="35" t="s">
        <v>47</v>
      </c>
      <c r="B27" s="36" t="s">
        <v>48</v>
      </c>
      <c r="C27" s="37" t="s">
        <v>38</v>
      </c>
      <c r="D27" s="38">
        <v>4</v>
      </c>
      <c r="E27" s="38">
        <v>0</v>
      </c>
      <c r="F27" s="38"/>
      <c r="G27" s="38">
        <f t="shared" si="1"/>
        <v>4</v>
      </c>
      <c r="H27" s="39">
        <v>15.7973543314246</v>
      </c>
      <c r="I27" s="40">
        <v>4</v>
      </c>
      <c r="J27" s="41">
        <f t="shared" si="2"/>
        <v>63.1894173256984</v>
      </c>
      <c r="K27" s="42">
        <f t="shared" si="3"/>
        <v>1</v>
      </c>
      <c r="L27" s="43">
        <f>IFERROR(VLOOKUP(A27,'MEMO CALCULO 13'!$B$12:$E$341,4,0),0)</f>
        <v>0</v>
      </c>
      <c r="M27" s="44">
        <f t="shared" si="4"/>
        <v>0</v>
      </c>
      <c r="N27" s="42">
        <f t="shared" si="5"/>
        <v>0</v>
      </c>
      <c r="O27" s="45">
        <f t="shared" si="6"/>
        <v>4</v>
      </c>
      <c r="P27" s="46">
        <f t="shared" si="7"/>
        <v>63.1894173256984</v>
      </c>
      <c r="Q27" s="47">
        <f t="shared" si="8"/>
        <v>1</v>
      </c>
    </row>
    <row r="28" spans="1:22" ht="15">
      <c r="A28" s="35" t="s">
        <v>49</v>
      </c>
      <c r="B28" s="36" t="s">
        <v>50</v>
      </c>
      <c r="C28" s="37" t="s">
        <v>38</v>
      </c>
      <c r="D28" s="38">
        <v>19</v>
      </c>
      <c r="E28" s="38">
        <v>0</v>
      </c>
      <c r="F28" s="38"/>
      <c r="G28" s="38">
        <f t="shared" si="1"/>
        <v>19</v>
      </c>
      <c r="H28" s="39">
        <v>21.725525247082199</v>
      </c>
      <c r="I28" s="40">
        <v>19</v>
      </c>
      <c r="J28" s="41">
        <f t="shared" si="2"/>
        <v>412.7849796945618</v>
      </c>
      <c r="K28" s="42">
        <f t="shared" si="3"/>
        <v>1</v>
      </c>
      <c r="L28" s="43">
        <f>IFERROR(VLOOKUP(A28,'MEMO CALCULO 13'!$B$12:$E$341,4,0),0)</f>
        <v>0</v>
      </c>
      <c r="M28" s="44">
        <f t="shared" si="4"/>
        <v>0</v>
      </c>
      <c r="N28" s="42">
        <f t="shared" si="5"/>
        <v>0</v>
      </c>
      <c r="O28" s="45">
        <f t="shared" si="6"/>
        <v>19</v>
      </c>
      <c r="P28" s="46">
        <f t="shared" si="7"/>
        <v>412.7849796945618</v>
      </c>
      <c r="Q28" s="47">
        <f t="shared" si="8"/>
        <v>1</v>
      </c>
    </row>
    <row r="29" spans="1:22" ht="15">
      <c r="A29" s="35" t="s">
        <v>51</v>
      </c>
      <c r="B29" s="36" t="s">
        <v>52</v>
      </c>
      <c r="C29" s="37" t="s">
        <v>35</v>
      </c>
      <c r="D29" s="38">
        <v>2.94</v>
      </c>
      <c r="E29" s="38">
        <v>0</v>
      </c>
      <c r="F29" s="38"/>
      <c r="G29" s="38">
        <f t="shared" si="1"/>
        <v>2.94</v>
      </c>
      <c r="H29" s="39">
        <v>3.75228795785068</v>
      </c>
      <c r="I29" s="40">
        <v>2.94</v>
      </c>
      <c r="J29" s="41">
        <f t="shared" si="2"/>
        <v>11.031726596080999</v>
      </c>
      <c r="K29" s="42">
        <f t="shared" si="3"/>
        <v>1</v>
      </c>
      <c r="L29" s="43">
        <f>IFERROR(VLOOKUP(A29,'MEMO CALCULO 13'!$B$12:$E$341,4,0),0)</f>
        <v>0</v>
      </c>
      <c r="M29" s="44">
        <f t="shared" si="4"/>
        <v>0</v>
      </c>
      <c r="N29" s="42">
        <f t="shared" si="5"/>
        <v>0</v>
      </c>
      <c r="O29" s="45">
        <f t="shared" si="6"/>
        <v>2.94</v>
      </c>
      <c r="P29" s="46">
        <f t="shared" si="7"/>
        <v>11.031726596080999</v>
      </c>
      <c r="Q29" s="47">
        <f t="shared" si="8"/>
        <v>1</v>
      </c>
    </row>
    <row r="30" spans="1:22" ht="15">
      <c r="A30" s="35" t="s">
        <v>53</v>
      </c>
      <c r="B30" s="36" t="s">
        <v>54</v>
      </c>
      <c r="C30" s="37" t="s">
        <v>35</v>
      </c>
      <c r="D30" s="38">
        <v>127.76</v>
      </c>
      <c r="E30" s="38">
        <v>0</v>
      </c>
      <c r="F30" s="38"/>
      <c r="G30" s="38">
        <f t="shared" si="1"/>
        <v>127.76</v>
      </c>
      <c r="H30" s="39">
        <v>53.164813698659501</v>
      </c>
      <c r="I30" s="40">
        <v>127.76</v>
      </c>
      <c r="J30" s="41">
        <f t="shared" si="2"/>
        <v>6792.3365981407378</v>
      </c>
      <c r="K30" s="42">
        <f t="shared" si="3"/>
        <v>1</v>
      </c>
      <c r="L30" s="43">
        <f>IFERROR(VLOOKUP(A30,'MEMO CALCULO 13'!$B$12:$E$341,4,0),0)</f>
        <v>0</v>
      </c>
      <c r="M30" s="44">
        <f t="shared" si="4"/>
        <v>0</v>
      </c>
      <c r="N30" s="42">
        <f t="shared" si="5"/>
        <v>0</v>
      </c>
      <c r="O30" s="45">
        <f t="shared" si="6"/>
        <v>127.76</v>
      </c>
      <c r="P30" s="46">
        <f t="shared" si="7"/>
        <v>6792.3365981407378</v>
      </c>
      <c r="Q30" s="47">
        <f t="shared" si="8"/>
        <v>1</v>
      </c>
    </row>
    <row r="31" spans="1:22" ht="15">
      <c r="A31" s="35" t="s">
        <v>55</v>
      </c>
      <c r="B31" s="36" t="s">
        <v>56</v>
      </c>
      <c r="C31" s="37" t="s">
        <v>35</v>
      </c>
      <c r="D31" s="38">
        <v>13.02</v>
      </c>
      <c r="E31" s="38">
        <v>0</v>
      </c>
      <c r="F31" s="38"/>
      <c r="G31" s="38">
        <f t="shared" si="1"/>
        <v>13.02</v>
      </c>
      <c r="H31" s="39">
        <v>17.0074116906131</v>
      </c>
      <c r="I31" s="40">
        <v>13.02</v>
      </c>
      <c r="J31" s="41">
        <f t="shared" si="2"/>
        <v>221.43650021178257</v>
      </c>
      <c r="K31" s="42">
        <f t="shared" si="3"/>
        <v>1</v>
      </c>
      <c r="L31" s="43">
        <f>IFERROR(VLOOKUP(A31,'MEMO CALCULO 13'!$B$12:$E$341,4,0),0)</f>
        <v>0</v>
      </c>
      <c r="M31" s="44">
        <f t="shared" si="4"/>
        <v>0</v>
      </c>
      <c r="N31" s="42">
        <f t="shared" si="5"/>
        <v>0</v>
      </c>
      <c r="O31" s="45">
        <f t="shared" si="6"/>
        <v>13.02</v>
      </c>
      <c r="P31" s="46">
        <f t="shared" si="7"/>
        <v>221.43650021178257</v>
      </c>
      <c r="Q31" s="47">
        <f t="shared" si="8"/>
        <v>1</v>
      </c>
    </row>
    <row r="32" spans="1:22" ht="15">
      <c r="A32" s="35" t="s">
        <v>57</v>
      </c>
      <c r="B32" s="36" t="s">
        <v>58</v>
      </c>
      <c r="C32" s="37" t="s">
        <v>38</v>
      </c>
      <c r="D32" s="38">
        <v>2</v>
      </c>
      <c r="E32" s="38">
        <v>0</v>
      </c>
      <c r="F32" s="38"/>
      <c r="G32" s="38">
        <f t="shared" si="1"/>
        <v>2</v>
      </c>
      <c r="H32" s="39">
        <v>32.327403944559698</v>
      </c>
      <c r="I32" s="40">
        <v>2</v>
      </c>
      <c r="J32" s="41">
        <f t="shared" si="2"/>
        <v>64.654807889119397</v>
      </c>
      <c r="K32" s="42">
        <f t="shared" si="3"/>
        <v>1</v>
      </c>
      <c r="L32" s="43">
        <f>IFERROR(VLOOKUP(A32,'MEMO CALCULO 13'!$B$12:$E$341,4,0),0)</f>
        <v>0</v>
      </c>
      <c r="M32" s="44">
        <f t="shared" si="4"/>
        <v>0</v>
      </c>
      <c r="N32" s="42">
        <f t="shared" si="5"/>
        <v>0</v>
      </c>
      <c r="O32" s="45">
        <f t="shared" si="6"/>
        <v>2</v>
      </c>
      <c r="P32" s="46">
        <f t="shared" si="7"/>
        <v>64.654807889119397</v>
      </c>
      <c r="Q32" s="47">
        <f t="shared" si="8"/>
        <v>1</v>
      </c>
    </row>
    <row r="33" spans="1:19" ht="24" customHeight="1">
      <c r="A33" s="35" t="s">
        <v>59</v>
      </c>
      <c r="B33" s="36" t="s">
        <v>60</v>
      </c>
      <c r="C33" s="37" t="s">
        <v>35</v>
      </c>
      <c r="D33" s="38">
        <v>946.29</v>
      </c>
      <c r="E33" s="38">
        <v>0</v>
      </c>
      <c r="F33" s="38"/>
      <c r="G33" s="38">
        <f t="shared" si="1"/>
        <v>946.29</v>
      </c>
      <c r="H33" s="39">
        <v>4.0076211620831197</v>
      </c>
      <c r="I33" s="40">
        <v>946.29</v>
      </c>
      <c r="J33" s="41">
        <f t="shared" si="2"/>
        <v>3792.3718294676351</v>
      </c>
      <c r="K33" s="42">
        <f t="shared" si="3"/>
        <v>1</v>
      </c>
      <c r="L33" s="43">
        <f>IFERROR(VLOOKUP(A33,'MEMO CALCULO 13'!$B$12:$E$341,4,0),0)</f>
        <v>0</v>
      </c>
      <c r="M33" s="44">
        <f t="shared" si="4"/>
        <v>0</v>
      </c>
      <c r="N33" s="42">
        <f t="shared" si="5"/>
        <v>0</v>
      </c>
      <c r="O33" s="45">
        <f t="shared" si="6"/>
        <v>946.29</v>
      </c>
      <c r="P33" s="46">
        <f t="shared" si="7"/>
        <v>3792.3718294676351</v>
      </c>
      <c r="Q33" s="47">
        <f t="shared" si="8"/>
        <v>1</v>
      </c>
      <c r="S33" s="53"/>
    </row>
    <row r="34" spans="1:19" ht="15">
      <c r="A34" s="35" t="s">
        <v>61</v>
      </c>
      <c r="B34" s="36" t="s">
        <v>62</v>
      </c>
      <c r="C34" s="37" t="s">
        <v>35</v>
      </c>
      <c r="D34" s="38">
        <v>550.74</v>
      </c>
      <c r="E34" s="38">
        <v>0</v>
      </c>
      <c r="F34" s="38"/>
      <c r="G34" s="38">
        <f t="shared" si="1"/>
        <v>550.74</v>
      </c>
      <c r="H34" s="39">
        <v>10.635183028464301</v>
      </c>
      <c r="I34" s="40">
        <v>550.74</v>
      </c>
      <c r="J34" s="41">
        <f t="shared" si="2"/>
        <v>5857.2207010964294</v>
      </c>
      <c r="K34" s="42">
        <f t="shared" si="3"/>
        <v>1</v>
      </c>
      <c r="L34" s="43">
        <f>IFERROR(VLOOKUP(A34,'MEMO CALCULO 13'!$B$12:$E$341,4,0),0)</f>
        <v>0</v>
      </c>
      <c r="M34" s="44">
        <f t="shared" si="4"/>
        <v>0</v>
      </c>
      <c r="N34" s="42">
        <f t="shared" si="5"/>
        <v>0</v>
      </c>
      <c r="O34" s="45">
        <f t="shared" si="6"/>
        <v>550.74</v>
      </c>
      <c r="P34" s="46">
        <f t="shared" si="7"/>
        <v>5857.2207010964294</v>
      </c>
      <c r="Q34" s="47">
        <f t="shared" si="8"/>
        <v>1</v>
      </c>
    </row>
    <row r="35" spans="1:19" ht="15">
      <c r="A35" s="35" t="s">
        <v>63</v>
      </c>
      <c r="B35" s="36" t="s">
        <v>64</v>
      </c>
      <c r="C35" s="37" t="s">
        <v>38</v>
      </c>
      <c r="D35" s="38">
        <v>13</v>
      </c>
      <c r="E35" s="38">
        <v>0</v>
      </c>
      <c r="F35" s="38"/>
      <c r="G35" s="38">
        <f t="shared" si="1"/>
        <v>13</v>
      </c>
      <c r="H35" s="39">
        <v>21.991959894976901</v>
      </c>
      <c r="I35" s="40">
        <v>13</v>
      </c>
      <c r="J35" s="41">
        <f t="shared" si="2"/>
        <v>285.89547863469971</v>
      </c>
      <c r="K35" s="42">
        <f t="shared" si="3"/>
        <v>1</v>
      </c>
      <c r="L35" s="43">
        <f>IFERROR(VLOOKUP(A35,'MEMO CALCULO 13'!$B$12:$E$341,4,0),0)</f>
        <v>0</v>
      </c>
      <c r="M35" s="44">
        <f t="shared" si="4"/>
        <v>0</v>
      </c>
      <c r="N35" s="42">
        <f t="shared" si="5"/>
        <v>0</v>
      </c>
      <c r="O35" s="45">
        <f t="shared" si="6"/>
        <v>13</v>
      </c>
      <c r="P35" s="46">
        <f t="shared" si="7"/>
        <v>285.89547863469971</v>
      </c>
      <c r="Q35" s="47">
        <f t="shared" si="8"/>
        <v>1</v>
      </c>
    </row>
    <row r="36" spans="1:19" ht="15">
      <c r="A36" s="35" t="s">
        <v>65</v>
      </c>
      <c r="B36" s="36" t="s">
        <v>66</v>
      </c>
      <c r="C36" s="37" t="s">
        <v>67</v>
      </c>
      <c r="D36" s="38">
        <v>4.2809999999999997</v>
      </c>
      <c r="E36" s="38">
        <v>0</v>
      </c>
      <c r="F36" s="38"/>
      <c r="G36" s="38">
        <f t="shared" si="1"/>
        <v>4.2809999999999997</v>
      </c>
      <c r="H36" s="39">
        <v>63.7888952834615</v>
      </c>
      <c r="I36" s="40">
        <v>4.28</v>
      </c>
      <c r="J36" s="41">
        <f t="shared" si="2"/>
        <v>273.01647181321522</v>
      </c>
      <c r="K36" s="42">
        <f t="shared" si="3"/>
        <v>0.99976640971735586</v>
      </c>
      <c r="L36" s="43">
        <f>IFERROR(VLOOKUP(A36,'MEMO CALCULO 13'!$B$12:$E$341,4,0),0)</f>
        <v>0</v>
      </c>
      <c r="M36" s="44">
        <f t="shared" si="4"/>
        <v>0</v>
      </c>
      <c r="N36" s="42">
        <f t="shared" si="5"/>
        <v>0</v>
      </c>
      <c r="O36" s="45">
        <f t="shared" si="6"/>
        <v>4.28</v>
      </c>
      <c r="P36" s="46">
        <f t="shared" si="7"/>
        <v>273.01647181321522</v>
      </c>
      <c r="Q36" s="47">
        <f t="shared" si="8"/>
        <v>0.99976640971735586</v>
      </c>
    </row>
    <row r="37" spans="1:19" ht="15">
      <c r="A37" s="35" t="s">
        <v>68</v>
      </c>
      <c r="B37" s="36" t="s">
        <v>69</v>
      </c>
      <c r="C37" s="37" t="s">
        <v>35</v>
      </c>
      <c r="D37" s="38">
        <v>169.49</v>
      </c>
      <c r="E37" s="38">
        <v>0</v>
      </c>
      <c r="F37" s="38"/>
      <c r="G37" s="38">
        <f t="shared" si="1"/>
        <v>169.49</v>
      </c>
      <c r="H37" s="39">
        <v>26.632363345809999</v>
      </c>
      <c r="I37" s="40">
        <v>169.49</v>
      </c>
      <c r="J37" s="41">
        <f t="shared" si="2"/>
        <v>4513.9192634813371</v>
      </c>
      <c r="K37" s="42">
        <f t="shared" si="3"/>
        <v>1</v>
      </c>
      <c r="L37" s="43">
        <f>IFERROR(VLOOKUP(A37,'MEMO CALCULO 13'!$B$12:$E$341,4,0),0)</f>
        <v>0</v>
      </c>
      <c r="M37" s="44">
        <f t="shared" si="4"/>
        <v>0</v>
      </c>
      <c r="N37" s="42">
        <f t="shared" si="5"/>
        <v>0</v>
      </c>
      <c r="O37" s="45">
        <f t="shared" si="6"/>
        <v>169.49</v>
      </c>
      <c r="P37" s="46">
        <f t="shared" si="7"/>
        <v>4513.9192634813371</v>
      </c>
      <c r="Q37" s="47">
        <f t="shared" si="8"/>
        <v>1</v>
      </c>
    </row>
    <row r="38" spans="1:19" ht="15">
      <c r="A38" s="35" t="s">
        <v>70</v>
      </c>
      <c r="B38" s="36" t="s">
        <v>71</v>
      </c>
      <c r="C38" s="37" t="s">
        <v>35</v>
      </c>
      <c r="D38" s="38">
        <v>877.84</v>
      </c>
      <c r="E38" s="38">
        <v>0</v>
      </c>
      <c r="F38" s="38"/>
      <c r="G38" s="38">
        <f t="shared" si="1"/>
        <v>877.84</v>
      </c>
      <c r="H38" s="39">
        <v>6.8162864086399901</v>
      </c>
      <c r="I38" s="40">
        <v>877.84</v>
      </c>
      <c r="J38" s="41">
        <f t="shared" si="2"/>
        <v>5983.6088609605295</v>
      </c>
      <c r="K38" s="42">
        <f t="shared" si="3"/>
        <v>1</v>
      </c>
      <c r="L38" s="43">
        <f>IFERROR(VLOOKUP(A38,'MEMO CALCULO 13'!$B$12:$E$341,4,0),0)</f>
        <v>0</v>
      </c>
      <c r="M38" s="44">
        <f t="shared" si="4"/>
        <v>0</v>
      </c>
      <c r="N38" s="42">
        <f t="shared" si="5"/>
        <v>0</v>
      </c>
      <c r="O38" s="45">
        <f t="shared" si="6"/>
        <v>877.84</v>
      </c>
      <c r="P38" s="46">
        <f t="shared" si="7"/>
        <v>5983.6088609605295</v>
      </c>
      <c r="Q38" s="47">
        <f t="shared" si="8"/>
        <v>1</v>
      </c>
    </row>
    <row r="39" spans="1:19" ht="15">
      <c r="A39" s="35" t="s">
        <v>72</v>
      </c>
      <c r="B39" s="36" t="s">
        <v>73</v>
      </c>
      <c r="C39" s="37" t="s">
        <v>35</v>
      </c>
      <c r="D39" s="38">
        <v>7.8</v>
      </c>
      <c r="E39" s="38">
        <v>0</v>
      </c>
      <c r="F39" s="38"/>
      <c r="G39" s="38">
        <f t="shared" si="1"/>
        <v>7.8</v>
      </c>
      <c r="H39" s="39">
        <v>27.642594719077501</v>
      </c>
      <c r="I39" s="40">
        <v>7.8</v>
      </c>
      <c r="J39" s="41">
        <f t="shared" si="2"/>
        <v>215.61223880880451</v>
      </c>
      <c r="K39" s="42">
        <f t="shared" si="3"/>
        <v>1</v>
      </c>
      <c r="L39" s="43">
        <f>IFERROR(VLOOKUP(A39,'MEMO CALCULO 13'!$B$12:$E$341,4,0),0)</f>
        <v>0</v>
      </c>
      <c r="M39" s="44">
        <f t="shared" si="4"/>
        <v>0</v>
      </c>
      <c r="N39" s="42">
        <f t="shared" si="5"/>
        <v>0</v>
      </c>
      <c r="O39" s="45">
        <f t="shared" si="6"/>
        <v>7.8</v>
      </c>
      <c r="P39" s="46">
        <f t="shared" si="7"/>
        <v>215.61223880880451</v>
      </c>
      <c r="Q39" s="47">
        <f t="shared" si="8"/>
        <v>1</v>
      </c>
    </row>
    <row r="40" spans="1:19" ht="15">
      <c r="A40" s="35" t="s">
        <v>74</v>
      </c>
      <c r="B40" s="36" t="s">
        <v>75</v>
      </c>
      <c r="C40" s="37" t="s">
        <v>35</v>
      </c>
      <c r="D40" s="38">
        <v>32.5</v>
      </c>
      <c r="E40" s="38">
        <v>0</v>
      </c>
      <c r="F40" s="38"/>
      <c r="G40" s="38">
        <f t="shared" si="1"/>
        <v>32.5</v>
      </c>
      <c r="H40" s="39">
        <v>1.4542891197587</v>
      </c>
      <c r="I40" s="40">
        <v>32.5</v>
      </c>
      <c r="J40" s="41">
        <f t="shared" si="2"/>
        <v>47.264396392157749</v>
      </c>
      <c r="K40" s="42">
        <f t="shared" si="3"/>
        <v>1</v>
      </c>
      <c r="L40" s="43">
        <f>IFERROR(VLOOKUP(A40,'MEMO CALCULO 13'!$B$12:$E$341,4,0),0)</f>
        <v>0</v>
      </c>
      <c r="M40" s="44">
        <f t="shared" si="4"/>
        <v>0</v>
      </c>
      <c r="N40" s="42">
        <f t="shared" si="5"/>
        <v>0</v>
      </c>
      <c r="O40" s="45">
        <f t="shared" si="6"/>
        <v>32.5</v>
      </c>
      <c r="P40" s="46">
        <f t="shared" si="7"/>
        <v>47.264396392157749</v>
      </c>
      <c r="Q40" s="47">
        <f t="shared" si="8"/>
        <v>1</v>
      </c>
    </row>
    <row r="41" spans="1:19" ht="15">
      <c r="A41" s="35" t="s">
        <v>76</v>
      </c>
      <c r="B41" s="36" t="s">
        <v>77</v>
      </c>
      <c r="C41" s="37" t="s">
        <v>35</v>
      </c>
      <c r="D41" s="38">
        <v>50.61</v>
      </c>
      <c r="E41" s="38">
        <v>0</v>
      </c>
      <c r="F41" s="38"/>
      <c r="G41" s="38">
        <f t="shared" si="1"/>
        <v>50.61</v>
      </c>
      <c r="H41" s="39">
        <v>14.8870359511176</v>
      </c>
      <c r="I41" s="40">
        <v>50.61</v>
      </c>
      <c r="J41" s="41">
        <f t="shared" si="2"/>
        <v>753.43288948606175</v>
      </c>
      <c r="K41" s="42">
        <f t="shared" si="3"/>
        <v>1</v>
      </c>
      <c r="L41" s="43">
        <f>IFERROR(VLOOKUP(A41,'MEMO CALCULO 13'!$B$12:$E$341,4,0),0)</f>
        <v>0</v>
      </c>
      <c r="M41" s="44">
        <f t="shared" si="4"/>
        <v>0</v>
      </c>
      <c r="N41" s="42">
        <f t="shared" si="5"/>
        <v>0</v>
      </c>
      <c r="O41" s="45">
        <f t="shared" si="6"/>
        <v>50.61</v>
      </c>
      <c r="P41" s="46">
        <f t="shared" si="7"/>
        <v>753.43288948606175</v>
      </c>
      <c r="Q41" s="47">
        <f t="shared" si="8"/>
        <v>1</v>
      </c>
    </row>
    <row r="42" spans="1:19" ht="15">
      <c r="A42" s="35" t="s">
        <v>78</v>
      </c>
      <c r="B42" s="36" t="s">
        <v>79</v>
      </c>
      <c r="C42" s="37" t="s">
        <v>67</v>
      </c>
      <c r="D42" s="38">
        <v>11.68</v>
      </c>
      <c r="E42" s="38">
        <v>9.375E-2</v>
      </c>
      <c r="F42" s="38"/>
      <c r="G42" s="38">
        <f t="shared" si="1"/>
        <v>11.77375</v>
      </c>
      <c r="H42" s="39">
        <v>299.827790430861</v>
      </c>
      <c r="I42" s="40">
        <v>11.68</v>
      </c>
      <c r="J42" s="41">
        <f t="shared" si="2"/>
        <v>3501.9885922324565</v>
      </c>
      <c r="K42" s="42">
        <f t="shared" si="3"/>
        <v>0.99203737127083558</v>
      </c>
      <c r="L42" s="43">
        <f>IFERROR(VLOOKUP(A42,'MEMO CALCULO 13'!$B$12:$E$341,4,0),0)</f>
        <v>0</v>
      </c>
      <c r="M42" s="44">
        <f t="shared" si="4"/>
        <v>0</v>
      </c>
      <c r="N42" s="42">
        <f t="shared" si="5"/>
        <v>0</v>
      </c>
      <c r="O42" s="45">
        <f t="shared" si="6"/>
        <v>11.68</v>
      </c>
      <c r="P42" s="46">
        <f t="shared" si="7"/>
        <v>3501.9885922324565</v>
      </c>
      <c r="Q42" s="47">
        <f t="shared" si="8"/>
        <v>0.99203737127083558</v>
      </c>
    </row>
    <row r="43" spans="1:19" ht="15">
      <c r="A43" s="35" t="s">
        <v>80</v>
      </c>
      <c r="B43" s="36" t="s">
        <v>81</v>
      </c>
      <c r="C43" s="37" t="s">
        <v>35</v>
      </c>
      <c r="D43" s="38">
        <v>0.85</v>
      </c>
      <c r="E43" s="38">
        <v>0</v>
      </c>
      <c r="F43" s="38"/>
      <c r="G43" s="38">
        <f t="shared" si="1"/>
        <v>0.85</v>
      </c>
      <c r="H43" s="39">
        <v>26.388131585239801</v>
      </c>
      <c r="I43" s="40">
        <v>0.85</v>
      </c>
      <c r="J43" s="41">
        <f t="shared" si="2"/>
        <v>22.42991184745383</v>
      </c>
      <c r="K43" s="42">
        <f t="shared" si="3"/>
        <v>1</v>
      </c>
      <c r="L43" s="43">
        <f>IFERROR(VLOOKUP(A43,'MEMO CALCULO 13'!$B$12:$E$341,4,0),0)</f>
        <v>0</v>
      </c>
      <c r="M43" s="44">
        <f t="shared" si="4"/>
        <v>0</v>
      </c>
      <c r="N43" s="42">
        <f t="shared" si="5"/>
        <v>0</v>
      </c>
      <c r="O43" s="45">
        <f t="shared" si="6"/>
        <v>0.85</v>
      </c>
      <c r="P43" s="46">
        <f t="shared" si="7"/>
        <v>22.42991184745383</v>
      </c>
      <c r="Q43" s="47">
        <f t="shared" si="8"/>
        <v>1</v>
      </c>
    </row>
    <row r="44" spans="1:19" ht="15">
      <c r="A44" s="35" t="s">
        <v>82</v>
      </c>
      <c r="B44" s="36" t="s">
        <v>83</v>
      </c>
      <c r="C44" s="37" t="s">
        <v>35</v>
      </c>
      <c r="D44" s="38">
        <v>47.78</v>
      </c>
      <c r="E44" s="38">
        <v>376.14</v>
      </c>
      <c r="F44" s="38"/>
      <c r="G44" s="38">
        <f t="shared" si="1"/>
        <v>423.91999999999996</v>
      </c>
      <c r="H44" s="39">
        <v>9.2364011270170607</v>
      </c>
      <c r="I44" s="40">
        <v>0</v>
      </c>
      <c r="J44" s="41">
        <f t="shared" si="2"/>
        <v>0</v>
      </c>
      <c r="K44" s="42">
        <f t="shared" si="3"/>
        <v>0</v>
      </c>
      <c r="L44" s="43">
        <f>IFERROR(VLOOKUP(A44,'MEMO CALCULO 13'!$B$12:$E$341,4,0),0)</f>
        <v>0</v>
      </c>
      <c r="M44" s="44">
        <f t="shared" si="4"/>
        <v>0</v>
      </c>
      <c r="N44" s="42">
        <f t="shared" si="5"/>
        <v>0</v>
      </c>
      <c r="O44" s="45">
        <f t="shared" si="6"/>
        <v>0</v>
      </c>
      <c r="P44" s="46">
        <f t="shared" si="7"/>
        <v>0</v>
      </c>
      <c r="Q44" s="47">
        <f t="shared" si="8"/>
        <v>0</v>
      </c>
    </row>
    <row r="45" spans="1:19" ht="15">
      <c r="A45" s="35" t="s">
        <v>84</v>
      </c>
      <c r="B45" s="36" t="s">
        <v>85</v>
      </c>
      <c r="C45" s="37" t="s">
        <v>35</v>
      </c>
      <c r="D45" s="38">
        <v>3836.31</v>
      </c>
      <c r="E45" s="38">
        <v>0</v>
      </c>
      <c r="F45" s="38"/>
      <c r="G45" s="38">
        <f t="shared" si="1"/>
        <v>3836.31</v>
      </c>
      <c r="H45" s="39">
        <v>9.0965229368723204</v>
      </c>
      <c r="I45" s="40">
        <v>3833.87</v>
      </c>
      <c r="J45" s="41">
        <f t="shared" si="2"/>
        <v>34874.886391986685</v>
      </c>
      <c r="K45" s="42">
        <f t="shared" si="3"/>
        <v>0.99936397215032147</v>
      </c>
      <c r="L45" s="43">
        <f>IFERROR(VLOOKUP(A45,'MEMO CALCULO 13'!$B$12:$E$341,4,0),0)</f>
        <v>0</v>
      </c>
      <c r="M45" s="44">
        <f t="shared" si="4"/>
        <v>0</v>
      </c>
      <c r="N45" s="42">
        <f t="shared" si="5"/>
        <v>0</v>
      </c>
      <c r="O45" s="45">
        <f t="shared" si="6"/>
        <v>3833.87</v>
      </c>
      <c r="P45" s="46">
        <f t="shared" si="7"/>
        <v>34874.886391986685</v>
      </c>
      <c r="Q45" s="47">
        <f t="shared" si="8"/>
        <v>0.99936397215032147</v>
      </c>
    </row>
    <row r="46" spans="1:19" ht="15">
      <c r="A46" s="35" t="s">
        <v>86</v>
      </c>
      <c r="B46" s="36" t="s">
        <v>87</v>
      </c>
      <c r="C46" s="37" t="s">
        <v>35</v>
      </c>
      <c r="D46" s="38">
        <v>663.08</v>
      </c>
      <c r="E46" s="38">
        <v>0</v>
      </c>
      <c r="F46" s="38"/>
      <c r="G46" s="38">
        <f t="shared" si="1"/>
        <v>663.08</v>
      </c>
      <c r="H46" s="39">
        <v>3.7467372360195399</v>
      </c>
      <c r="I46" s="40">
        <v>663.08</v>
      </c>
      <c r="J46" s="41">
        <f t="shared" si="2"/>
        <v>2484.3865264598367</v>
      </c>
      <c r="K46" s="42">
        <f t="shared" si="3"/>
        <v>1</v>
      </c>
      <c r="L46" s="43">
        <f>IFERROR(VLOOKUP(A46,'MEMO CALCULO 13'!$B$12:$E$341,4,0),0)</f>
        <v>0</v>
      </c>
      <c r="M46" s="44">
        <f t="shared" si="4"/>
        <v>0</v>
      </c>
      <c r="N46" s="42">
        <f t="shared" si="5"/>
        <v>0</v>
      </c>
      <c r="O46" s="45">
        <f t="shared" si="6"/>
        <v>663.08</v>
      </c>
      <c r="P46" s="46">
        <f t="shared" si="7"/>
        <v>2484.3865264598367</v>
      </c>
      <c r="Q46" s="47">
        <f t="shared" si="8"/>
        <v>1</v>
      </c>
    </row>
    <row r="47" spans="1:19" ht="15">
      <c r="A47" s="35" t="s">
        <v>88</v>
      </c>
      <c r="B47" s="36" t="s">
        <v>89</v>
      </c>
      <c r="C47" s="37" t="s">
        <v>35</v>
      </c>
      <c r="D47" s="38">
        <v>46.55</v>
      </c>
      <c r="E47" s="38">
        <v>276.3</v>
      </c>
      <c r="F47" s="38"/>
      <c r="G47" s="38">
        <f t="shared" si="1"/>
        <v>322.85000000000002</v>
      </c>
      <c r="H47" s="39">
        <v>5.6206609262124196</v>
      </c>
      <c r="I47" s="40">
        <v>322.85000000000002</v>
      </c>
      <c r="J47" s="41">
        <f t="shared" si="2"/>
        <v>1814.6303800276798</v>
      </c>
      <c r="K47" s="42">
        <f t="shared" si="3"/>
        <v>1</v>
      </c>
      <c r="L47" s="43">
        <f>IFERROR(VLOOKUP(A47,'MEMO CALCULO 13'!$B$12:$E$341,4,0),0)</f>
        <v>0</v>
      </c>
      <c r="M47" s="44">
        <f t="shared" si="4"/>
        <v>0</v>
      </c>
      <c r="N47" s="42">
        <f t="shared" si="5"/>
        <v>0</v>
      </c>
      <c r="O47" s="45">
        <f t="shared" si="6"/>
        <v>322.85000000000002</v>
      </c>
      <c r="P47" s="46">
        <f t="shared" si="7"/>
        <v>1814.6303800276798</v>
      </c>
      <c r="Q47" s="47">
        <f t="shared" si="8"/>
        <v>1</v>
      </c>
    </row>
    <row r="48" spans="1:19" ht="24">
      <c r="A48" s="35" t="s">
        <v>90</v>
      </c>
      <c r="B48" s="36" t="s">
        <v>91</v>
      </c>
      <c r="C48" s="37" t="s">
        <v>92</v>
      </c>
      <c r="D48" s="38">
        <v>619.55999999999995</v>
      </c>
      <c r="E48" s="38">
        <v>0</v>
      </c>
      <c r="F48" s="38"/>
      <c r="G48" s="38">
        <f t="shared" si="1"/>
        <v>619.55999999999995</v>
      </c>
      <c r="H48" s="39">
        <v>0.63500257748242295</v>
      </c>
      <c r="I48" s="40">
        <v>619.55999999999995</v>
      </c>
      <c r="J48" s="41">
        <f t="shared" si="2"/>
        <v>393.42219690500991</v>
      </c>
      <c r="K48" s="42">
        <f t="shared" si="3"/>
        <v>1</v>
      </c>
      <c r="L48" s="43">
        <f>IFERROR(VLOOKUP(A48,'MEMO CALCULO 13'!$B$12:$E$341,4,0),0)</f>
        <v>0</v>
      </c>
      <c r="M48" s="44">
        <f t="shared" si="4"/>
        <v>0</v>
      </c>
      <c r="N48" s="42">
        <f t="shared" si="5"/>
        <v>0</v>
      </c>
      <c r="O48" s="45">
        <f t="shared" si="6"/>
        <v>619.55999999999995</v>
      </c>
      <c r="P48" s="46">
        <f t="shared" si="7"/>
        <v>393.42219690500991</v>
      </c>
      <c r="Q48" s="47">
        <f t="shared" si="8"/>
        <v>1</v>
      </c>
    </row>
    <row r="49" spans="1:22" ht="15">
      <c r="A49" s="35" t="s">
        <v>93</v>
      </c>
      <c r="B49" s="36" t="s">
        <v>94</v>
      </c>
      <c r="C49" s="37" t="s">
        <v>92</v>
      </c>
      <c r="D49" s="38">
        <v>28.4</v>
      </c>
      <c r="E49" s="38">
        <v>0</v>
      </c>
      <c r="F49" s="38"/>
      <c r="G49" s="38">
        <f t="shared" si="1"/>
        <v>28.4</v>
      </c>
      <c r="H49" s="39">
        <v>11.2413218524248</v>
      </c>
      <c r="I49" s="40">
        <v>0</v>
      </c>
      <c r="J49" s="41">
        <f t="shared" si="2"/>
        <v>0</v>
      </c>
      <c r="K49" s="42">
        <f t="shared" si="3"/>
        <v>0</v>
      </c>
      <c r="L49" s="43">
        <f>IFERROR(VLOOKUP(A49,'MEMO CALCULO 13'!$B$12:$E$341,4,0),0)</f>
        <v>0</v>
      </c>
      <c r="M49" s="44">
        <f t="shared" si="4"/>
        <v>0</v>
      </c>
      <c r="N49" s="42">
        <f t="shared" si="5"/>
        <v>0</v>
      </c>
      <c r="O49" s="45">
        <f t="shared" si="6"/>
        <v>0</v>
      </c>
      <c r="P49" s="46">
        <f t="shared" si="7"/>
        <v>0</v>
      </c>
      <c r="Q49" s="47">
        <f t="shared" si="8"/>
        <v>0</v>
      </c>
    </row>
    <row r="50" spans="1:22" ht="15">
      <c r="A50" s="35" t="s">
        <v>95</v>
      </c>
      <c r="B50" s="36" t="s">
        <v>96</v>
      </c>
      <c r="C50" s="37" t="s">
        <v>97</v>
      </c>
      <c r="D50" s="38">
        <v>50.5</v>
      </c>
      <c r="E50" s="38">
        <v>54.02</v>
      </c>
      <c r="F50" s="38"/>
      <c r="G50" s="38">
        <f t="shared" si="1"/>
        <v>104.52000000000001</v>
      </c>
      <c r="H50" s="39">
        <v>1.39940802286985</v>
      </c>
      <c r="I50" s="40">
        <v>104.52</v>
      </c>
      <c r="J50" s="41">
        <f t="shared" si="2"/>
        <v>146.26612655035672</v>
      </c>
      <c r="K50" s="42">
        <f t="shared" si="3"/>
        <v>0.99999999999999989</v>
      </c>
      <c r="L50" s="43">
        <f>IFERROR(VLOOKUP(A50,'MEMO CALCULO 13'!$B$12:$E$341,4,0),0)</f>
        <v>0</v>
      </c>
      <c r="M50" s="44">
        <f t="shared" si="4"/>
        <v>0</v>
      </c>
      <c r="N50" s="42">
        <f t="shared" si="5"/>
        <v>0</v>
      </c>
      <c r="O50" s="45">
        <f t="shared" si="6"/>
        <v>104.52</v>
      </c>
      <c r="P50" s="46">
        <f t="shared" si="7"/>
        <v>146.26612655035672</v>
      </c>
      <c r="Q50" s="47">
        <f t="shared" si="8"/>
        <v>0.99999999999999989</v>
      </c>
    </row>
    <row r="51" spans="1:22" ht="15">
      <c r="A51" s="35" t="s">
        <v>98</v>
      </c>
      <c r="B51" s="36" t="s">
        <v>99</v>
      </c>
      <c r="C51" s="37" t="s">
        <v>35</v>
      </c>
      <c r="D51" s="38">
        <v>75.8</v>
      </c>
      <c r="E51" s="38">
        <v>3075.01</v>
      </c>
      <c r="F51" s="38"/>
      <c r="G51" s="38">
        <f t="shared" si="1"/>
        <v>3150.8100000000004</v>
      </c>
      <c r="H51" s="39">
        <v>1.6995755174767699</v>
      </c>
      <c r="I51" s="40">
        <v>3150.81</v>
      </c>
      <c r="J51" s="41">
        <f t="shared" si="2"/>
        <v>5355.0395362209811</v>
      </c>
      <c r="K51" s="42">
        <f t="shared" si="3"/>
        <v>0.99999999999999989</v>
      </c>
      <c r="L51" s="43">
        <f>IFERROR(VLOOKUP(A51,'MEMO CALCULO 13'!$B$12:$E$341,4,0),0)</f>
        <v>0</v>
      </c>
      <c r="M51" s="44">
        <f t="shared" si="4"/>
        <v>0</v>
      </c>
      <c r="N51" s="42">
        <f t="shared" si="5"/>
        <v>0</v>
      </c>
      <c r="O51" s="45">
        <f t="shared" si="6"/>
        <v>3150.81</v>
      </c>
      <c r="P51" s="46">
        <f t="shared" si="7"/>
        <v>5355.0395362209811</v>
      </c>
      <c r="Q51" s="47">
        <f t="shared" si="8"/>
        <v>0.99999999999999989</v>
      </c>
    </row>
    <row r="52" spans="1:22" ht="15">
      <c r="A52" s="26">
        <v>3</v>
      </c>
      <c r="B52" s="27" t="s">
        <v>100</v>
      </c>
      <c r="C52" s="28"/>
      <c r="D52" s="29"/>
      <c r="E52" s="29"/>
      <c r="F52" s="29"/>
      <c r="G52" s="29"/>
      <c r="H52" s="49"/>
      <c r="I52" s="30"/>
      <c r="J52" s="31"/>
      <c r="K52" s="32"/>
      <c r="L52" s="34"/>
      <c r="M52" s="34">
        <f>SUM(M53:M55)</f>
        <v>790.74894916914172</v>
      </c>
      <c r="N52" s="32"/>
      <c r="O52" s="31"/>
      <c r="P52" s="34">
        <f>SUM(P53:P55)</f>
        <v>6910.4963410746259</v>
      </c>
      <c r="Q52" s="32"/>
    </row>
    <row r="53" spans="1:22" ht="25.7" customHeight="1">
      <c r="A53" s="35" t="s">
        <v>101</v>
      </c>
      <c r="B53" s="36" t="s">
        <v>102</v>
      </c>
      <c r="C53" s="37" t="s">
        <v>67</v>
      </c>
      <c r="D53" s="38">
        <v>57.838999999999999</v>
      </c>
      <c r="E53" s="38">
        <v>9.36</v>
      </c>
      <c r="F53" s="38"/>
      <c r="G53" s="38">
        <f>D53+E53-F53</f>
        <v>67.198999999999998</v>
      </c>
      <c r="H53" s="39">
        <v>60.902519931268699</v>
      </c>
      <c r="I53" s="40">
        <v>62.387999999999998</v>
      </c>
      <c r="J53" s="41">
        <f>I53*H53</f>
        <v>3799.5864134719914</v>
      </c>
      <c r="K53" s="42">
        <f>I53/G53</f>
        <v>0.92840667271834398</v>
      </c>
      <c r="L53" s="43">
        <f>IFERROR(VLOOKUP(A53,'MEMO CALCULO 13'!$B$12:$E$341,4,0),0)</f>
        <v>4.8099999999999996</v>
      </c>
      <c r="M53" s="44">
        <f>L53*H53</f>
        <v>292.94112086940243</v>
      </c>
      <c r="N53" s="42">
        <f>L53/G53</f>
        <v>7.1578446107828986E-2</v>
      </c>
      <c r="O53" s="45">
        <f t="shared" ref="O53:Q55" si="9">I53+L53</f>
        <v>67.197999999999993</v>
      </c>
      <c r="P53" s="46">
        <f t="shared" si="9"/>
        <v>4092.5275343413937</v>
      </c>
      <c r="Q53" s="47">
        <f t="shared" si="9"/>
        <v>0.99998511882617303</v>
      </c>
    </row>
    <row r="54" spans="1:22" ht="20.65" customHeight="1">
      <c r="A54" s="35" t="s">
        <v>103</v>
      </c>
      <c r="B54" s="36" t="s">
        <v>104</v>
      </c>
      <c r="C54" s="37" t="s">
        <v>67</v>
      </c>
      <c r="D54" s="38">
        <v>7.59</v>
      </c>
      <c r="E54" s="38">
        <v>6.65</v>
      </c>
      <c r="F54" s="38"/>
      <c r="G54" s="38">
        <f>D54+E54-F54</f>
        <v>14.24</v>
      </c>
      <c r="H54" s="54">
        <v>65.587329156750897</v>
      </c>
      <c r="I54" s="50">
        <v>6.65</v>
      </c>
      <c r="J54" s="41">
        <f>I54*H54</f>
        <v>436.15573889239352</v>
      </c>
      <c r="K54" s="42">
        <f>I54/G54</f>
        <v>0.46699438202247195</v>
      </c>
      <c r="L54" s="43">
        <f>IFERROR(VLOOKUP(A54,'MEMO CALCULO 13'!$B$12:$E$341,4,0),0)</f>
        <v>7.59</v>
      </c>
      <c r="M54" s="44">
        <f>L54*H54</f>
        <v>497.8078282997393</v>
      </c>
      <c r="N54" s="42">
        <f>L54/G54</f>
        <v>0.5330056179775281</v>
      </c>
      <c r="O54" s="51">
        <f t="shared" si="9"/>
        <v>14.24</v>
      </c>
      <c r="P54" s="46">
        <f t="shared" si="9"/>
        <v>933.96356719213281</v>
      </c>
      <c r="Q54" s="52">
        <f t="shared" si="9"/>
        <v>1</v>
      </c>
    </row>
    <row r="55" spans="1:22" ht="21.6" customHeight="1">
      <c r="A55" s="35" t="s">
        <v>105</v>
      </c>
      <c r="B55" s="36" t="s">
        <v>106</v>
      </c>
      <c r="C55" s="37" t="s">
        <v>67</v>
      </c>
      <c r="D55" s="38">
        <v>35.56</v>
      </c>
      <c r="E55" s="38">
        <v>0</v>
      </c>
      <c r="F55" s="38"/>
      <c r="G55" s="38">
        <f>D55+E55-F55</f>
        <v>35.56</v>
      </c>
      <c r="H55" s="39">
        <v>81.984562208054797</v>
      </c>
      <c r="I55" s="40">
        <v>22.98</v>
      </c>
      <c r="J55" s="41">
        <f>I55*H55</f>
        <v>1884.0052395410992</v>
      </c>
      <c r="K55" s="42">
        <f>I55/G55</f>
        <v>0.64623172103487059</v>
      </c>
      <c r="L55" s="43">
        <f>IFERROR(VLOOKUP(A55,'MEMO CALCULO 13'!$B$12:$E$341,4,0),0)</f>
        <v>0</v>
      </c>
      <c r="M55" s="44">
        <f>L55*H55</f>
        <v>0</v>
      </c>
      <c r="N55" s="42">
        <f>L55/G55</f>
        <v>0</v>
      </c>
      <c r="O55" s="45">
        <f t="shared" si="9"/>
        <v>22.98</v>
      </c>
      <c r="P55" s="46">
        <f t="shared" si="9"/>
        <v>1884.0052395410992</v>
      </c>
      <c r="Q55" s="47">
        <f t="shared" si="9"/>
        <v>0.64623172103487059</v>
      </c>
    </row>
    <row r="56" spans="1:22" ht="15">
      <c r="A56" s="26">
        <v>4</v>
      </c>
      <c r="B56" s="27" t="s">
        <v>107</v>
      </c>
      <c r="C56" s="28"/>
      <c r="D56" s="29"/>
      <c r="E56" s="29"/>
      <c r="F56" s="29"/>
      <c r="G56" s="29"/>
      <c r="H56" s="49"/>
      <c r="I56" s="30"/>
      <c r="J56" s="31"/>
      <c r="K56" s="32"/>
      <c r="L56" s="34"/>
      <c r="M56" s="34">
        <f>SUM(M58:M70)</f>
        <v>25832.859358995651</v>
      </c>
      <c r="N56" s="32"/>
      <c r="O56" s="31"/>
      <c r="P56" s="34">
        <f>SUM(P58:P70)</f>
        <v>53192.632256145225</v>
      </c>
      <c r="Q56" s="32"/>
    </row>
    <row r="57" spans="1:22" ht="15">
      <c r="A57" s="55" t="s">
        <v>108</v>
      </c>
      <c r="B57" s="56" t="s">
        <v>109</v>
      </c>
      <c r="C57" s="57"/>
      <c r="D57" s="58"/>
      <c r="E57" s="58"/>
      <c r="F57" s="58"/>
      <c r="G57" s="58"/>
      <c r="H57" s="59"/>
      <c r="I57" s="60"/>
      <c r="J57" s="61"/>
      <c r="K57" s="62"/>
      <c r="L57" s="63"/>
      <c r="M57" s="63"/>
      <c r="N57" s="62"/>
      <c r="O57" s="61"/>
      <c r="P57" s="63"/>
      <c r="Q57" s="62"/>
      <c r="S57" s="48"/>
      <c r="T57" s="48"/>
      <c r="U57" s="48"/>
      <c r="V57" s="48"/>
    </row>
    <row r="58" spans="1:22" ht="36">
      <c r="A58" s="35" t="s">
        <v>110</v>
      </c>
      <c r="B58" s="36" t="s">
        <v>111</v>
      </c>
      <c r="C58" s="37" t="s">
        <v>67</v>
      </c>
      <c r="D58" s="38">
        <v>1.1189249999999999</v>
      </c>
      <c r="E58" s="38">
        <v>1.62</v>
      </c>
      <c r="F58" s="38"/>
      <c r="G58" s="38">
        <f t="shared" ref="G58:G64" si="10">D58+E58-F58</f>
        <v>2.7389250000000001</v>
      </c>
      <c r="H58" s="39">
        <v>732.25122396399604</v>
      </c>
      <c r="I58" s="40">
        <v>2.2200000000000002</v>
      </c>
      <c r="J58" s="41">
        <f t="shared" ref="J58:J64" si="11">I58*H58</f>
        <v>1625.5977172000714</v>
      </c>
      <c r="K58" s="42">
        <f t="shared" ref="K58:K64" si="12">I58/G58</f>
        <v>0.81053698074974678</v>
      </c>
      <c r="L58" s="43">
        <f>IFERROR(VLOOKUP(A58,'MEMO CALCULO 13'!$B$12:$E$341,4,0),0)</f>
        <v>0.51892499999999997</v>
      </c>
      <c r="M58" s="44">
        <f t="shared" ref="M58:M64" si="13">L58*H58</f>
        <v>379.98346639551664</v>
      </c>
      <c r="N58" s="42">
        <f t="shared" ref="N58:N64" si="14">L58/G58</f>
        <v>0.18946301925025327</v>
      </c>
      <c r="O58" s="45">
        <f t="shared" ref="O58:Q64" si="15">I58+L58</f>
        <v>2.7389250000000001</v>
      </c>
      <c r="P58" s="46">
        <f t="shared" si="15"/>
        <v>2005.5811835955881</v>
      </c>
      <c r="Q58" s="47">
        <f t="shared" si="15"/>
        <v>1</v>
      </c>
    </row>
    <row r="59" spans="1:22" ht="36">
      <c r="A59" s="35" t="s">
        <v>112</v>
      </c>
      <c r="B59" s="36" t="s">
        <v>113</v>
      </c>
      <c r="C59" s="37" t="s">
        <v>35</v>
      </c>
      <c r="D59" s="38">
        <v>102.98</v>
      </c>
      <c r="E59" s="38">
        <v>32.340000000000003</v>
      </c>
      <c r="F59" s="38"/>
      <c r="G59" s="38">
        <f t="shared" si="10"/>
        <v>135.32</v>
      </c>
      <c r="H59" s="39">
        <v>92.164185284249498</v>
      </c>
      <c r="I59" s="40">
        <v>67.36</v>
      </c>
      <c r="J59" s="41">
        <f t="shared" si="11"/>
        <v>6208.1795207470459</v>
      </c>
      <c r="K59" s="42">
        <f t="shared" si="12"/>
        <v>0.49778303281111441</v>
      </c>
      <c r="L59" s="43">
        <f>IFERROR(VLOOKUP(A59,'MEMO CALCULO 13'!$B$12:$E$341,4,0),0)</f>
        <v>65.73</v>
      </c>
      <c r="M59" s="44">
        <f t="shared" si="13"/>
        <v>6057.9518987337196</v>
      </c>
      <c r="N59" s="42">
        <f t="shared" si="14"/>
        <v>0.48573751108483598</v>
      </c>
      <c r="O59" s="45">
        <f t="shared" si="15"/>
        <v>133.09</v>
      </c>
      <c r="P59" s="46">
        <f t="shared" si="15"/>
        <v>12266.131419480766</v>
      </c>
      <c r="Q59" s="47">
        <f t="shared" si="15"/>
        <v>0.98352054389595045</v>
      </c>
    </row>
    <row r="60" spans="1:22" ht="24">
      <c r="A60" s="35" t="s">
        <v>114</v>
      </c>
      <c r="B60" s="36" t="s">
        <v>115</v>
      </c>
      <c r="C60" s="37" t="s">
        <v>116</v>
      </c>
      <c r="D60" s="38">
        <v>271.12</v>
      </c>
      <c r="E60" s="38">
        <v>72.02</v>
      </c>
      <c r="F60" s="38"/>
      <c r="G60" s="38">
        <f t="shared" si="10"/>
        <v>343.14</v>
      </c>
      <c r="H60" s="39">
        <v>12.333703908793201</v>
      </c>
      <c r="I60" s="40">
        <v>135.75</v>
      </c>
      <c r="J60" s="41">
        <f t="shared" si="11"/>
        <v>1674.3003056186769</v>
      </c>
      <c r="K60" s="42">
        <f t="shared" si="12"/>
        <v>0.39561112082531913</v>
      </c>
      <c r="L60" s="43">
        <f>IFERROR(VLOOKUP(A60,'MEMO CALCULO 13'!$B$12:$E$341,4,0),0)</f>
        <v>207.39000000000001</v>
      </c>
      <c r="M60" s="44">
        <f t="shared" si="13"/>
        <v>2557.8868536446221</v>
      </c>
      <c r="N60" s="42">
        <f t="shared" si="14"/>
        <v>0.60438887917468098</v>
      </c>
      <c r="O60" s="45">
        <f t="shared" si="15"/>
        <v>343.14</v>
      </c>
      <c r="P60" s="46">
        <f t="shared" si="15"/>
        <v>4232.1871592632988</v>
      </c>
      <c r="Q60" s="47">
        <f t="shared" si="15"/>
        <v>1</v>
      </c>
    </row>
    <row r="61" spans="1:22" ht="24">
      <c r="A61" s="35" t="s">
        <v>117</v>
      </c>
      <c r="B61" s="36" t="s">
        <v>118</v>
      </c>
      <c r="C61" s="37" t="s">
        <v>116</v>
      </c>
      <c r="D61" s="38">
        <v>487.91</v>
      </c>
      <c r="E61" s="38">
        <v>223.01</v>
      </c>
      <c r="F61" s="38"/>
      <c r="G61" s="38">
        <f t="shared" si="10"/>
        <v>710.92000000000007</v>
      </c>
      <c r="H61" s="39">
        <v>11.8563418313152</v>
      </c>
      <c r="I61" s="40">
        <v>661.65</v>
      </c>
      <c r="J61" s="41">
        <f t="shared" si="11"/>
        <v>7844.7485726897021</v>
      </c>
      <c r="K61" s="42">
        <f t="shared" si="12"/>
        <v>0.93069543689866641</v>
      </c>
      <c r="L61" s="43">
        <f>IFERROR(VLOOKUP(A61,'MEMO CALCULO 13'!$B$12:$E$341,4,0),0)</f>
        <v>49.27</v>
      </c>
      <c r="M61" s="44">
        <f t="shared" si="13"/>
        <v>584.16196202890001</v>
      </c>
      <c r="N61" s="42">
        <f t="shared" si="14"/>
        <v>6.9304563101333483E-2</v>
      </c>
      <c r="O61" s="45">
        <f t="shared" si="15"/>
        <v>710.92</v>
      </c>
      <c r="P61" s="46">
        <f t="shared" si="15"/>
        <v>8428.9105347186014</v>
      </c>
      <c r="Q61" s="47">
        <f t="shared" si="15"/>
        <v>0.99999999999999989</v>
      </c>
      <c r="R61">
        <f>G61-I61</f>
        <v>49.270000000000095</v>
      </c>
    </row>
    <row r="62" spans="1:22" ht="24">
      <c r="A62" s="35" t="s">
        <v>119</v>
      </c>
      <c r="B62" s="36" t="s">
        <v>120</v>
      </c>
      <c r="C62" s="37" t="s">
        <v>116</v>
      </c>
      <c r="D62" s="38">
        <v>222.05</v>
      </c>
      <c r="E62" s="38">
        <v>0</v>
      </c>
      <c r="F62" s="38"/>
      <c r="G62" s="38">
        <f t="shared" si="10"/>
        <v>222.05</v>
      </c>
      <c r="H62" s="39">
        <v>12.511327007389699</v>
      </c>
      <c r="I62" s="40">
        <v>56.91</v>
      </c>
      <c r="J62" s="41">
        <f t="shared" si="11"/>
        <v>712.01961999054777</v>
      </c>
      <c r="K62" s="42">
        <f t="shared" si="12"/>
        <v>0.25629362756136004</v>
      </c>
      <c r="L62" s="43">
        <f>IFERROR(VLOOKUP(A62,'MEMO CALCULO 13'!$B$12:$E$341,4,0),0)</f>
        <v>85.36</v>
      </c>
      <c r="M62" s="44">
        <f t="shared" si="13"/>
        <v>1067.9668733507847</v>
      </c>
      <c r="N62" s="42">
        <f t="shared" si="14"/>
        <v>0.38441792389101553</v>
      </c>
      <c r="O62" s="45">
        <f t="shared" si="15"/>
        <v>142.26999999999998</v>
      </c>
      <c r="P62" s="46">
        <f t="shared" si="15"/>
        <v>1779.9864933413323</v>
      </c>
      <c r="Q62" s="47">
        <f t="shared" si="15"/>
        <v>0.64071155145237557</v>
      </c>
    </row>
    <row r="63" spans="1:22" ht="24">
      <c r="A63" s="35" t="s">
        <v>121</v>
      </c>
      <c r="B63" s="36" t="s">
        <v>122</v>
      </c>
      <c r="C63" s="37" t="s">
        <v>67</v>
      </c>
      <c r="D63" s="38">
        <v>14.67</v>
      </c>
      <c r="E63" s="38">
        <v>5.13</v>
      </c>
      <c r="F63" s="38"/>
      <c r="G63" s="38">
        <f t="shared" si="10"/>
        <v>19.8</v>
      </c>
      <c r="H63" s="39">
        <v>807.55231632524203</v>
      </c>
      <c r="I63" s="40">
        <v>11.51</v>
      </c>
      <c r="J63" s="41">
        <f t="shared" si="11"/>
        <v>9294.927160903535</v>
      </c>
      <c r="K63" s="42">
        <f t="shared" si="12"/>
        <v>0.58131313131313123</v>
      </c>
      <c r="L63" s="43">
        <f>IFERROR(VLOOKUP(A63,'MEMO CALCULO 13'!$B$12:$E$341,4,0),0)</f>
        <v>8.2899999999999991</v>
      </c>
      <c r="M63" s="44">
        <f t="shared" si="13"/>
        <v>6694.6087023362561</v>
      </c>
      <c r="N63" s="42">
        <f t="shared" si="14"/>
        <v>0.41868686868686861</v>
      </c>
      <c r="O63" s="45">
        <f t="shared" si="15"/>
        <v>19.799999999999997</v>
      </c>
      <c r="P63" s="46">
        <f t="shared" si="15"/>
        <v>15989.535863239791</v>
      </c>
      <c r="Q63" s="47">
        <f t="shared" si="15"/>
        <v>0.99999999999999978</v>
      </c>
    </row>
    <row r="64" spans="1:22" ht="15">
      <c r="A64" s="35" t="s">
        <v>123</v>
      </c>
      <c r="B64" s="36" t="s">
        <v>124</v>
      </c>
      <c r="C64" s="37" t="s">
        <v>125</v>
      </c>
      <c r="D64" s="38">
        <v>69.319999999999993</v>
      </c>
      <c r="E64" s="38">
        <v>0</v>
      </c>
      <c r="F64" s="38"/>
      <c r="G64" s="38">
        <f t="shared" si="10"/>
        <v>69.319999999999993</v>
      </c>
      <c r="H64" s="39">
        <v>1.6606871603278099</v>
      </c>
      <c r="I64" s="40">
        <v>0</v>
      </c>
      <c r="J64" s="41">
        <f t="shared" si="11"/>
        <v>0</v>
      </c>
      <c r="K64" s="42">
        <f t="shared" si="12"/>
        <v>0</v>
      </c>
      <c r="L64" s="43">
        <f>IFERROR(VLOOKUP(A64,'MEMO CALCULO 13'!$B$12:$E$341,4,0),0)</f>
        <v>69.319999999999993</v>
      </c>
      <c r="M64" s="44">
        <f t="shared" si="13"/>
        <v>115.11883395392377</v>
      </c>
      <c r="N64" s="42">
        <f t="shared" si="14"/>
        <v>1</v>
      </c>
      <c r="O64" s="45">
        <f t="shared" si="15"/>
        <v>69.319999999999993</v>
      </c>
      <c r="P64" s="46">
        <f t="shared" si="15"/>
        <v>115.11883395392377</v>
      </c>
      <c r="Q64" s="47">
        <f t="shared" si="15"/>
        <v>1</v>
      </c>
    </row>
    <row r="65" spans="1:22" ht="15">
      <c r="A65" s="55" t="s">
        <v>126</v>
      </c>
      <c r="B65" s="56" t="s">
        <v>127</v>
      </c>
      <c r="C65" s="57"/>
      <c r="D65" s="58"/>
      <c r="E65" s="58"/>
      <c r="F65" s="58"/>
      <c r="G65" s="58"/>
      <c r="H65" s="59"/>
      <c r="I65" s="60"/>
      <c r="J65" s="61"/>
      <c r="K65" s="62"/>
      <c r="L65" s="63"/>
      <c r="M65" s="63"/>
      <c r="N65" s="62"/>
      <c r="O65" s="61"/>
      <c r="P65" s="63"/>
      <c r="Q65" s="62"/>
      <c r="S65" s="48"/>
      <c r="T65" s="48"/>
      <c r="U65" s="48"/>
      <c r="V65" s="48"/>
    </row>
    <row r="66" spans="1:22" ht="24">
      <c r="A66" s="35" t="s">
        <v>128</v>
      </c>
      <c r="B66" s="36" t="s">
        <v>118</v>
      </c>
      <c r="C66" s="37" t="s">
        <v>116</v>
      </c>
      <c r="D66" s="38">
        <v>827.62</v>
      </c>
      <c r="E66" s="38">
        <v>115.32</v>
      </c>
      <c r="F66" s="38"/>
      <c r="G66" s="38">
        <f>D66+E66-F66</f>
        <v>942.94</v>
      </c>
      <c r="H66" s="39">
        <v>11.8563418313152</v>
      </c>
      <c r="I66" s="40">
        <v>0</v>
      </c>
      <c r="J66" s="41">
        <f>I66*H66</f>
        <v>0</v>
      </c>
      <c r="K66" s="42">
        <f>I66/G66</f>
        <v>0</v>
      </c>
      <c r="L66" s="43">
        <f>IFERROR(VLOOKUP(A66,'MEMO CALCULO 13'!$B$12:$E$341,4,0),0)</f>
        <v>115.32</v>
      </c>
      <c r="M66" s="44">
        <f>L66*H66</f>
        <v>1367.2733399872689</v>
      </c>
      <c r="N66" s="42">
        <f>L66/G66</f>
        <v>0.12229834347890639</v>
      </c>
      <c r="O66" s="45">
        <f t="shared" ref="O66:Q70" si="16">I66+L66</f>
        <v>115.32</v>
      </c>
      <c r="P66" s="46">
        <f t="shared" si="16"/>
        <v>1367.2733399872689</v>
      </c>
      <c r="Q66" s="47">
        <f t="shared" si="16"/>
        <v>0.12229834347890639</v>
      </c>
    </row>
    <row r="67" spans="1:22" ht="24">
      <c r="A67" s="35" t="s">
        <v>129</v>
      </c>
      <c r="B67" s="36" t="s">
        <v>130</v>
      </c>
      <c r="C67" s="37" t="s">
        <v>116</v>
      </c>
      <c r="D67" s="38">
        <v>824.15</v>
      </c>
      <c r="E67" s="38">
        <v>72.11</v>
      </c>
      <c r="F67" s="38"/>
      <c r="G67" s="38">
        <f>D67+E67-F67</f>
        <v>896.26</v>
      </c>
      <c r="H67" s="39">
        <v>12.511327007389699</v>
      </c>
      <c r="I67" s="40">
        <v>0</v>
      </c>
      <c r="J67" s="41">
        <f>I67*H67</f>
        <v>0</v>
      </c>
      <c r="K67" s="42">
        <f>I67/G67</f>
        <v>0</v>
      </c>
      <c r="L67" s="43">
        <f>IFERROR(VLOOKUP(A67,'MEMO CALCULO 13'!$B$12:$E$341,4,0),0)</f>
        <v>72.11</v>
      </c>
      <c r="M67" s="44">
        <f>L67*H67</f>
        <v>902.19179050287119</v>
      </c>
      <c r="N67" s="42">
        <f>L67/G67</f>
        <v>8.0456563943498538E-2</v>
      </c>
      <c r="O67" s="45">
        <f t="shared" si="16"/>
        <v>72.11</v>
      </c>
      <c r="P67" s="46">
        <f t="shared" si="16"/>
        <v>902.19179050287119</v>
      </c>
      <c r="Q67" s="47">
        <f t="shared" si="16"/>
        <v>8.0456563943498538E-2</v>
      </c>
    </row>
    <row r="68" spans="1:22" ht="48">
      <c r="A68" s="35" t="s">
        <v>131</v>
      </c>
      <c r="B68" s="36" t="s">
        <v>132</v>
      </c>
      <c r="C68" s="37" t="s">
        <v>35</v>
      </c>
      <c r="D68" s="38">
        <v>194.86</v>
      </c>
      <c r="E68" s="38">
        <v>37.369999999999997</v>
      </c>
      <c r="F68" s="38"/>
      <c r="G68" s="38">
        <f>D68+E68-F68</f>
        <v>232.23000000000002</v>
      </c>
      <c r="H68" s="39">
        <v>109.837683594599</v>
      </c>
      <c r="I68" s="40">
        <v>0</v>
      </c>
      <c r="J68" s="41">
        <f>I68*H68</f>
        <v>0</v>
      </c>
      <c r="K68" s="42">
        <f>I68/G68</f>
        <v>0</v>
      </c>
      <c r="L68" s="43">
        <f>IFERROR(VLOOKUP(A68,'MEMO CALCULO 13'!$B$12:$E$341,4,0),0)</f>
        <v>37.369999999999997</v>
      </c>
      <c r="M68" s="44">
        <f>L68*H68</f>
        <v>4104.6342359301643</v>
      </c>
      <c r="N68" s="42">
        <f>L68/G68</f>
        <v>0.16091805537613571</v>
      </c>
      <c r="O68" s="45">
        <f t="shared" si="16"/>
        <v>37.369999999999997</v>
      </c>
      <c r="P68" s="46">
        <f t="shared" si="16"/>
        <v>4104.6342359301643</v>
      </c>
      <c r="Q68" s="47">
        <f t="shared" si="16"/>
        <v>0.16091805537613571</v>
      </c>
    </row>
    <row r="69" spans="1:22" ht="24">
      <c r="A69" s="35" t="s">
        <v>133</v>
      </c>
      <c r="B69" s="36" t="s">
        <v>122</v>
      </c>
      <c r="C69" s="37" t="s">
        <v>67</v>
      </c>
      <c r="D69" s="38">
        <v>12.534000000000001</v>
      </c>
      <c r="E69" s="38">
        <v>2.2537500000000001</v>
      </c>
      <c r="F69" s="38"/>
      <c r="G69" s="38">
        <f>D69+E69-F69</f>
        <v>14.787750000000001</v>
      </c>
      <c r="H69" s="39">
        <v>926.42657506093803</v>
      </c>
      <c r="I69" s="40">
        <v>0</v>
      </c>
      <c r="J69" s="41">
        <f>I69*H69</f>
        <v>0</v>
      </c>
      <c r="K69" s="42">
        <f>I69/G69</f>
        <v>0</v>
      </c>
      <c r="L69" s="43">
        <f>IFERROR(VLOOKUP(A69,'MEMO CALCULO 13'!$B$12:$E$341,4,0),0)</f>
        <v>2.16</v>
      </c>
      <c r="M69" s="44">
        <f>L69*H69</f>
        <v>2001.0814021316262</v>
      </c>
      <c r="N69" s="42">
        <f>L69/G69</f>
        <v>0.14606684586904703</v>
      </c>
      <c r="O69" s="45">
        <f t="shared" si="16"/>
        <v>2.16</v>
      </c>
      <c r="P69" s="46">
        <f t="shared" si="16"/>
        <v>2001.0814021316262</v>
      </c>
      <c r="Q69" s="47">
        <f t="shared" si="16"/>
        <v>0.14606684586904703</v>
      </c>
    </row>
    <row r="70" spans="1:22" ht="24">
      <c r="A70" s="35" t="s">
        <v>134</v>
      </c>
      <c r="B70" s="36" t="s">
        <v>135</v>
      </c>
      <c r="C70" s="37" t="s">
        <v>35</v>
      </c>
      <c r="D70" s="38">
        <v>228.54</v>
      </c>
      <c r="E70" s="38">
        <v>0</v>
      </c>
      <c r="F70" s="38"/>
      <c r="G70" s="38">
        <f>D70+E70-F70</f>
        <v>228.54</v>
      </c>
      <c r="H70" s="39">
        <v>130.06451394727401</v>
      </c>
      <c r="I70" s="40">
        <v>0</v>
      </c>
      <c r="J70" s="41">
        <f>I70*H70</f>
        <v>0</v>
      </c>
      <c r="K70" s="42">
        <f>I70/G70</f>
        <v>0</v>
      </c>
      <c r="L70" s="43">
        <f>IFERROR(VLOOKUP(A70,'MEMO CALCULO 13'!$B$12:$E$341,4,0),0)</f>
        <v>0</v>
      </c>
      <c r="M70" s="44">
        <f>L70*H70</f>
        <v>0</v>
      </c>
      <c r="N70" s="42">
        <f>L70/G70</f>
        <v>0</v>
      </c>
      <c r="O70" s="45">
        <f t="shared" si="16"/>
        <v>0</v>
      </c>
      <c r="P70" s="46">
        <f t="shared" si="16"/>
        <v>0</v>
      </c>
      <c r="Q70" s="47">
        <f t="shared" si="16"/>
        <v>0</v>
      </c>
    </row>
    <row r="71" spans="1:22" ht="15">
      <c r="A71" s="26">
        <v>5</v>
      </c>
      <c r="B71" s="27" t="s">
        <v>136</v>
      </c>
      <c r="C71" s="28"/>
      <c r="D71" s="29"/>
      <c r="E71" s="29"/>
      <c r="F71" s="29"/>
      <c r="G71" s="29"/>
      <c r="H71" s="49"/>
      <c r="I71" s="30"/>
      <c r="J71" s="31"/>
      <c r="K71" s="32"/>
      <c r="L71" s="34"/>
      <c r="M71" s="34">
        <f>SUM(M72:M83)</f>
        <v>11119.229507200322</v>
      </c>
      <c r="N71" s="32"/>
      <c r="O71" s="31"/>
      <c r="P71" s="34">
        <f>SUM(P72:P83)</f>
        <v>91963.207523548495</v>
      </c>
      <c r="Q71" s="32"/>
    </row>
    <row r="72" spans="1:22" ht="48">
      <c r="A72" s="35" t="s">
        <v>137</v>
      </c>
      <c r="B72" s="36" t="s">
        <v>138</v>
      </c>
      <c r="C72" s="37" t="s">
        <v>35</v>
      </c>
      <c r="D72" s="38">
        <v>276.33999999999997</v>
      </c>
      <c r="E72" s="38">
        <v>55.3</v>
      </c>
      <c r="F72" s="38"/>
      <c r="G72" s="38">
        <f t="shared" ref="G72:G83" si="17">D72+E72-F72</f>
        <v>331.64</v>
      </c>
      <c r="H72" s="39">
        <v>71.382282748461094</v>
      </c>
      <c r="I72" s="40">
        <v>0</v>
      </c>
      <c r="J72" s="41">
        <f t="shared" ref="J72:J83" si="18">I72*H72</f>
        <v>0</v>
      </c>
      <c r="K72" s="42">
        <f t="shared" ref="K72:K83" si="19">I72/G72</f>
        <v>0</v>
      </c>
      <c r="L72" s="43">
        <f>IFERROR(VLOOKUP(A72,'MEMO CALCULO 13'!$B$12:$E$341,4,0),0)</f>
        <v>55.3</v>
      </c>
      <c r="M72" s="44">
        <f t="shared" ref="M72:M83" si="20">L72*H72</f>
        <v>3947.4402359898982</v>
      </c>
      <c r="N72" s="42">
        <f t="shared" ref="N72:N83" si="21">L72/G72</f>
        <v>0.16674707514171994</v>
      </c>
      <c r="O72" s="45">
        <f t="shared" ref="O72:O83" si="22">I72+L72</f>
        <v>55.3</v>
      </c>
      <c r="P72" s="46">
        <f t="shared" ref="P72:P83" si="23">J72+M72</f>
        <v>3947.4402359898982</v>
      </c>
      <c r="Q72" s="47">
        <f t="shared" ref="Q72:Q83" si="24">K72+N72</f>
        <v>0.16674707514171994</v>
      </c>
    </row>
    <row r="73" spans="1:22" ht="48">
      <c r="A73" s="35" t="s">
        <v>139</v>
      </c>
      <c r="B73" s="36" t="s">
        <v>140</v>
      </c>
      <c r="C73" s="37" t="s">
        <v>35</v>
      </c>
      <c r="D73" s="38">
        <v>0.16</v>
      </c>
      <c r="E73" s="38">
        <v>0</v>
      </c>
      <c r="F73" s="38"/>
      <c r="G73" s="38">
        <f t="shared" si="17"/>
        <v>0.16</v>
      </c>
      <c r="H73" s="39">
        <v>96.615864192823807</v>
      </c>
      <c r="I73" s="40">
        <v>0.16</v>
      </c>
      <c r="J73" s="41">
        <f t="shared" si="18"/>
        <v>15.458538270851809</v>
      </c>
      <c r="K73" s="42">
        <f t="shared" si="19"/>
        <v>1</v>
      </c>
      <c r="L73" s="43">
        <f>IFERROR(VLOOKUP(A73,'MEMO CALCULO 13'!$B$12:$E$341,4,0),0)</f>
        <v>0</v>
      </c>
      <c r="M73" s="44">
        <f t="shared" si="20"/>
        <v>0</v>
      </c>
      <c r="N73" s="42">
        <f t="shared" si="21"/>
        <v>0</v>
      </c>
      <c r="O73" s="45">
        <f t="shared" si="22"/>
        <v>0.16</v>
      </c>
      <c r="P73" s="46">
        <f t="shared" si="23"/>
        <v>15.458538270851809</v>
      </c>
      <c r="Q73" s="47">
        <f t="shared" si="24"/>
        <v>1</v>
      </c>
    </row>
    <row r="74" spans="1:22" ht="36">
      <c r="A74" s="35" t="s">
        <v>141</v>
      </c>
      <c r="B74" s="36" t="s">
        <v>142</v>
      </c>
      <c r="C74" s="37" t="s">
        <v>35</v>
      </c>
      <c r="D74" s="38">
        <v>71.05</v>
      </c>
      <c r="E74" s="38">
        <v>1.03</v>
      </c>
      <c r="F74" s="38"/>
      <c r="G74" s="38">
        <f t="shared" si="17"/>
        <v>72.08</v>
      </c>
      <c r="H74" s="39">
        <v>149.36992447597899</v>
      </c>
      <c r="I74" s="40">
        <v>71.05</v>
      </c>
      <c r="J74" s="41">
        <f t="shared" si="18"/>
        <v>10612.733134018306</v>
      </c>
      <c r="K74" s="42">
        <f t="shared" si="19"/>
        <v>0.98571032186459484</v>
      </c>
      <c r="L74" s="43">
        <f>IFERROR(VLOOKUP(A74,'MEMO CALCULO 13'!$B$12:$E$341,4,0),0)</f>
        <v>0</v>
      </c>
      <c r="M74" s="44">
        <f t="shared" si="20"/>
        <v>0</v>
      </c>
      <c r="N74" s="42">
        <f t="shared" si="21"/>
        <v>0</v>
      </c>
      <c r="O74" s="45">
        <f t="shared" si="22"/>
        <v>71.05</v>
      </c>
      <c r="P74" s="46">
        <f t="shared" si="23"/>
        <v>10612.733134018306</v>
      </c>
      <c r="Q74" s="47">
        <f t="shared" si="24"/>
        <v>0.98571032186459484</v>
      </c>
    </row>
    <row r="75" spans="1:22" ht="36">
      <c r="A75" s="35" t="s">
        <v>143</v>
      </c>
      <c r="B75" s="36" t="s">
        <v>144</v>
      </c>
      <c r="C75" s="37" t="s">
        <v>35</v>
      </c>
      <c r="D75" s="38">
        <v>18.59</v>
      </c>
      <c r="E75" s="38">
        <v>0</v>
      </c>
      <c r="F75" s="38"/>
      <c r="G75" s="38">
        <f t="shared" si="17"/>
        <v>18.59</v>
      </c>
      <c r="H75" s="39">
        <v>282.25420511347198</v>
      </c>
      <c r="I75" s="40">
        <v>18.59</v>
      </c>
      <c r="J75" s="41">
        <f t="shared" si="18"/>
        <v>5247.1056730594437</v>
      </c>
      <c r="K75" s="42">
        <f t="shared" si="19"/>
        <v>1</v>
      </c>
      <c r="L75" s="43">
        <f>IFERROR(VLOOKUP(A75,'MEMO CALCULO 13'!$B$12:$E$341,4,0),0)</f>
        <v>0</v>
      </c>
      <c r="M75" s="44">
        <f t="shared" si="20"/>
        <v>0</v>
      </c>
      <c r="N75" s="42">
        <f t="shared" si="21"/>
        <v>0</v>
      </c>
      <c r="O75" s="45">
        <f t="shared" si="22"/>
        <v>18.59</v>
      </c>
      <c r="P75" s="46">
        <f t="shared" si="23"/>
        <v>5247.1056730594437</v>
      </c>
      <c r="Q75" s="47">
        <f t="shared" si="24"/>
        <v>1</v>
      </c>
    </row>
    <row r="76" spans="1:22" ht="24">
      <c r="A76" s="35" t="s">
        <v>145</v>
      </c>
      <c r="B76" s="36" t="s">
        <v>146</v>
      </c>
      <c r="C76" s="37" t="s">
        <v>35</v>
      </c>
      <c r="D76" s="38">
        <v>1406.32</v>
      </c>
      <c r="E76" s="38">
        <v>155.16</v>
      </c>
      <c r="F76" s="38"/>
      <c r="G76" s="38">
        <f t="shared" si="17"/>
        <v>1561.48</v>
      </c>
      <c r="H76" s="39">
        <v>7.8487206692320397</v>
      </c>
      <c r="I76" s="40">
        <v>834.67</v>
      </c>
      <c r="J76" s="41">
        <f t="shared" si="18"/>
        <v>6551.0916809879063</v>
      </c>
      <c r="K76" s="42">
        <f t="shared" si="19"/>
        <v>0.5345377462407459</v>
      </c>
      <c r="L76" s="43">
        <f>IFERROR(VLOOKUP(A76,'MEMO CALCULO 13'!$B$12:$E$341,4,0),0)</f>
        <v>99.48</v>
      </c>
      <c r="M76" s="44">
        <f t="shared" si="20"/>
        <v>780.79073217520329</v>
      </c>
      <c r="N76" s="42">
        <f t="shared" si="21"/>
        <v>6.3708789097522867E-2</v>
      </c>
      <c r="O76" s="45">
        <f t="shared" si="22"/>
        <v>934.15</v>
      </c>
      <c r="P76" s="46">
        <f t="shared" si="23"/>
        <v>7331.88241316311</v>
      </c>
      <c r="Q76" s="47">
        <f t="shared" si="24"/>
        <v>0.59824653533826877</v>
      </c>
    </row>
    <row r="77" spans="1:22" ht="24">
      <c r="A77" s="35" t="s">
        <v>147</v>
      </c>
      <c r="B77" s="36" t="s">
        <v>148</v>
      </c>
      <c r="C77" s="37" t="s">
        <v>35</v>
      </c>
      <c r="D77" s="38">
        <v>224.57</v>
      </c>
      <c r="E77" s="38">
        <v>100.4</v>
      </c>
      <c r="F77" s="38"/>
      <c r="G77" s="38">
        <f t="shared" si="17"/>
        <v>324.97000000000003</v>
      </c>
      <c r="H77" s="39">
        <v>37.811517113726097</v>
      </c>
      <c r="I77" s="40">
        <v>169.91</v>
      </c>
      <c r="J77" s="41">
        <f t="shared" si="18"/>
        <v>6424.554872793201</v>
      </c>
      <c r="K77" s="42">
        <f t="shared" si="19"/>
        <v>0.52284826291657682</v>
      </c>
      <c r="L77" s="43">
        <f>IFERROR(VLOOKUP(A77,'MEMO CALCULO 13'!$B$12:$E$341,4,0),0)</f>
        <v>0</v>
      </c>
      <c r="M77" s="44">
        <f t="shared" si="20"/>
        <v>0</v>
      </c>
      <c r="N77" s="42">
        <f t="shared" si="21"/>
        <v>0</v>
      </c>
      <c r="O77" s="45">
        <f t="shared" si="22"/>
        <v>169.91</v>
      </c>
      <c r="P77" s="46">
        <f t="shared" si="23"/>
        <v>6424.554872793201</v>
      </c>
      <c r="Q77" s="47">
        <f t="shared" si="24"/>
        <v>0.52284826291657682</v>
      </c>
    </row>
    <row r="78" spans="1:22" ht="24">
      <c r="A78" s="35" t="s">
        <v>149</v>
      </c>
      <c r="B78" s="36" t="s">
        <v>150</v>
      </c>
      <c r="C78" s="37" t="s">
        <v>35</v>
      </c>
      <c r="D78" s="38">
        <v>1148.32</v>
      </c>
      <c r="E78" s="38">
        <v>155.16</v>
      </c>
      <c r="F78" s="38"/>
      <c r="G78" s="38">
        <f t="shared" si="17"/>
        <v>1303.48</v>
      </c>
      <c r="H78" s="39">
        <v>64.244054473614995</v>
      </c>
      <c r="I78" s="40">
        <v>725.98</v>
      </c>
      <c r="J78" s="41">
        <f t="shared" si="18"/>
        <v>46639.898666755013</v>
      </c>
      <c r="K78" s="42">
        <f t="shared" si="19"/>
        <v>0.55695522754472648</v>
      </c>
      <c r="L78" s="43">
        <f>IFERROR(VLOOKUP(A78,'MEMO CALCULO 13'!$B$12:$E$341,4,0),0)</f>
        <v>99.48</v>
      </c>
      <c r="M78" s="44">
        <f t="shared" si="20"/>
        <v>6390.9985390352203</v>
      </c>
      <c r="N78" s="42">
        <f t="shared" si="21"/>
        <v>7.631877742658115E-2</v>
      </c>
      <c r="O78" s="45">
        <f t="shared" si="22"/>
        <v>825.46</v>
      </c>
      <c r="P78" s="46">
        <f t="shared" si="23"/>
        <v>53030.897205790236</v>
      </c>
      <c r="Q78" s="47">
        <f t="shared" si="24"/>
        <v>0.63327400497130759</v>
      </c>
    </row>
    <row r="79" spans="1:22" ht="24">
      <c r="A79" s="35" t="s">
        <v>151</v>
      </c>
      <c r="B79" s="36" t="s">
        <v>152</v>
      </c>
      <c r="C79" s="37" t="s">
        <v>35</v>
      </c>
      <c r="D79" s="38">
        <v>20.98</v>
      </c>
      <c r="E79" s="38">
        <v>0</v>
      </c>
      <c r="F79" s="38"/>
      <c r="G79" s="38">
        <f t="shared" si="17"/>
        <v>20.98</v>
      </c>
      <c r="H79" s="39">
        <v>562.52125181139604</v>
      </c>
      <c r="I79" s="40">
        <v>0</v>
      </c>
      <c r="J79" s="41">
        <f t="shared" si="18"/>
        <v>0</v>
      </c>
      <c r="K79" s="42">
        <f t="shared" si="19"/>
        <v>0</v>
      </c>
      <c r="L79" s="43">
        <f>IFERROR(VLOOKUP(A79,'MEMO CALCULO 13'!$B$12:$E$341,4,0),0)</f>
        <v>0</v>
      </c>
      <c r="M79" s="44">
        <f t="shared" si="20"/>
        <v>0</v>
      </c>
      <c r="N79" s="42">
        <f t="shared" si="21"/>
        <v>0</v>
      </c>
      <c r="O79" s="45">
        <f t="shared" si="22"/>
        <v>0</v>
      </c>
      <c r="P79" s="46">
        <f t="shared" si="23"/>
        <v>0</v>
      </c>
      <c r="Q79" s="47">
        <f t="shared" si="24"/>
        <v>0</v>
      </c>
    </row>
    <row r="80" spans="1:22" ht="24">
      <c r="A80" s="35" t="s">
        <v>153</v>
      </c>
      <c r="B80" s="36" t="s">
        <v>154</v>
      </c>
      <c r="C80" s="37" t="s">
        <v>92</v>
      </c>
      <c r="D80" s="38">
        <v>47.5</v>
      </c>
      <c r="E80" s="38">
        <v>0</v>
      </c>
      <c r="F80" s="38"/>
      <c r="G80" s="38">
        <f t="shared" si="17"/>
        <v>47.5</v>
      </c>
      <c r="H80" s="39">
        <v>10.4908642608547</v>
      </c>
      <c r="I80" s="40">
        <v>0</v>
      </c>
      <c r="J80" s="41">
        <f t="shared" si="18"/>
        <v>0</v>
      </c>
      <c r="K80" s="42">
        <f t="shared" si="19"/>
        <v>0</v>
      </c>
      <c r="L80" s="43">
        <f>IFERROR(VLOOKUP(A80,'MEMO CALCULO 13'!$B$12:$E$341,4,0),0)</f>
        <v>0</v>
      </c>
      <c r="M80" s="44">
        <f t="shared" si="20"/>
        <v>0</v>
      </c>
      <c r="N80" s="42">
        <f t="shared" si="21"/>
        <v>0</v>
      </c>
      <c r="O80" s="45">
        <f t="shared" si="22"/>
        <v>0</v>
      </c>
      <c r="P80" s="46">
        <f t="shared" si="23"/>
        <v>0</v>
      </c>
      <c r="Q80" s="47">
        <f t="shared" si="24"/>
        <v>0</v>
      </c>
    </row>
    <row r="81" spans="1:17" ht="36">
      <c r="A81" s="35" t="s">
        <v>155</v>
      </c>
      <c r="B81" s="36" t="s">
        <v>156</v>
      </c>
      <c r="C81" s="37" t="s">
        <v>35</v>
      </c>
      <c r="D81" s="38">
        <v>9.66</v>
      </c>
      <c r="E81" s="38">
        <v>0</v>
      </c>
      <c r="F81" s="38"/>
      <c r="G81" s="38">
        <f t="shared" si="17"/>
        <v>9.66</v>
      </c>
      <c r="H81" s="39">
        <v>187.48118056858701</v>
      </c>
      <c r="I81" s="40">
        <v>0</v>
      </c>
      <c r="J81" s="41">
        <f t="shared" si="18"/>
        <v>0</v>
      </c>
      <c r="K81" s="42">
        <f t="shared" si="19"/>
        <v>0</v>
      </c>
      <c r="L81" s="43">
        <f>IFERROR(VLOOKUP(A81,'MEMO CALCULO 13'!$B$12:$E$341,4,0),0)</f>
        <v>0</v>
      </c>
      <c r="M81" s="44">
        <f t="shared" si="20"/>
        <v>0</v>
      </c>
      <c r="N81" s="42">
        <f t="shared" si="21"/>
        <v>0</v>
      </c>
      <c r="O81" s="45">
        <f t="shared" si="22"/>
        <v>0</v>
      </c>
      <c r="P81" s="46">
        <f t="shared" si="23"/>
        <v>0</v>
      </c>
      <c r="Q81" s="47">
        <f t="shared" si="24"/>
        <v>0</v>
      </c>
    </row>
    <row r="82" spans="1:17" ht="15">
      <c r="A82" s="35" t="s">
        <v>157</v>
      </c>
      <c r="B82" s="36" t="s">
        <v>158</v>
      </c>
      <c r="C82" s="37" t="s">
        <v>35</v>
      </c>
      <c r="D82" s="38">
        <v>99.73</v>
      </c>
      <c r="E82" s="38">
        <v>0</v>
      </c>
      <c r="F82" s="38"/>
      <c r="G82" s="38">
        <f t="shared" si="17"/>
        <v>99.73</v>
      </c>
      <c r="H82" s="39">
        <v>10.635183028464301</v>
      </c>
      <c r="I82" s="40">
        <v>99.73</v>
      </c>
      <c r="J82" s="41">
        <f t="shared" si="18"/>
        <v>1060.6468034287448</v>
      </c>
      <c r="K82" s="42">
        <f t="shared" si="19"/>
        <v>1</v>
      </c>
      <c r="L82" s="43">
        <f>IFERROR(VLOOKUP(A82,'MEMO CALCULO 13'!$B$12:$E$341,4,0),0)</f>
        <v>0</v>
      </c>
      <c r="M82" s="44">
        <f t="shared" si="20"/>
        <v>0</v>
      </c>
      <c r="N82" s="42">
        <f t="shared" si="21"/>
        <v>0</v>
      </c>
      <c r="O82" s="45">
        <f t="shared" si="22"/>
        <v>99.73</v>
      </c>
      <c r="P82" s="46">
        <f t="shared" si="23"/>
        <v>1060.6468034287448</v>
      </c>
      <c r="Q82" s="47">
        <f t="shared" si="24"/>
        <v>1</v>
      </c>
    </row>
    <row r="83" spans="1:17" ht="36">
      <c r="A83" s="35" t="s">
        <v>159</v>
      </c>
      <c r="B83" s="36" t="s">
        <v>160</v>
      </c>
      <c r="C83" s="37" t="s">
        <v>35</v>
      </c>
      <c r="D83" s="38">
        <v>50.61</v>
      </c>
      <c r="E83" s="38">
        <v>0</v>
      </c>
      <c r="F83" s="38"/>
      <c r="G83" s="38">
        <f t="shared" si="17"/>
        <v>50.61</v>
      </c>
      <c r="H83" s="39">
        <v>84.815029579820106</v>
      </c>
      <c r="I83" s="40">
        <v>50.61</v>
      </c>
      <c r="J83" s="41">
        <f t="shared" si="18"/>
        <v>4292.4886470346955</v>
      </c>
      <c r="K83" s="42">
        <f t="shared" si="19"/>
        <v>1</v>
      </c>
      <c r="L83" s="43">
        <f>IFERROR(VLOOKUP(A83,'MEMO CALCULO 13'!$B$12:$E$341,4,0),0)</f>
        <v>0</v>
      </c>
      <c r="M83" s="44">
        <f t="shared" si="20"/>
        <v>0</v>
      </c>
      <c r="N83" s="42">
        <f t="shared" si="21"/>
        <v>0</v>
      </c>
      <c r="O83" s="45">
        <f t="shared" si="22"/>
        <v>50.61</v>
      </c>
      <c r="P83" s="46">
        <f t="shared" si="23"/>
        <v>4292.4886470346955</v>
      </c>
      <c r="Q83" s="47">
        <f t="shared" si="24"/>
        <v>1</v>
      </c>
    </row>
    <row r="84" spans="1:17" ht="15">
      <c r="A84" s="26" t="s">
        <v>161</v>
      </c>
      <c r="B84" s="27" t="s">
        <v>162</v>
      </c>
      <c r="C84" s="28"/>
      <c r="D84" s="29"/>
      <c r="E84" s="29"/>
      <c r="F84" s="29"/>
      <c r="G84" s="29"/>
      <c r="H84" s="49"/>
      <c r="I84" s="30"/>
      <c r="J84" s="31"/>
      <c r="K84" s="32"/>
      <c r="L84" s="34"/>
      <c r="M84" s="34">
        <f>SUM(M85)</f>
        <v>0</v>
      </c>
      <c r="N84" s="32"/>
      <c r="O84" s="31"/>
      <c r="P84" s="34">
        <f>SUM(P85)</f>
        <v>0</v>
      </c>
      <c r="Q84" s="32"/>
    </row>
    <row r="85" spans="1:17" ht="15">
      <c r="A85" s="35" t="s">
        <v>163</v>
      </c>
      <c r="B85" s="36" t="s">
        <v>164</v>
      </c>
      <c r="C85" s="37" t="s">
        <v>35</v>
      </c>
      <c r="D85" s="38">
        <v>58.34</v>
      </c>
      <c r="E85" s="38">
        <v>0</v>
      </c>
      <c r="F85" s="38"/>
      <c r="G85" s="38">
        <f>D85+E85-F85</f>
        <v>58.34</v>
      </c>
      <c r="H85" s="39">
        <v>57.702724198817698</v>
      </c>
      <c r="I85" s="40">
        <v>0</v>
      </c>
      <c r="J85" s="41">
        <f>I85*H85</f>
        <v>0</v>
      </c>
      <c r="K85" s="42">
        <f>I85/G85</f>
        <v>0</v>
      </c>
      <c r="L85" s="43">
        <f>IFERROR(VLOOKUP(A85,'MEMO CALCULO 13'!$B$12:$E$341,4,0),0)</f>
        <v>0</v>
      </c>
      <c r="M85" s="44">
        <f>L85*H85</f>
        <v>0</v>
      </c>
      <c r="N85" s="42">
        <f>L85/G85</f>
        <v>0</v>
      </c>
      <c r="O85" s="45">
        <f>I85+L85</f>
        <v>0</v>
      </c>
      <c r="P85" s="46">
        <f>J85+M85</f>
        <v>0</v>
      </c>
      <c r="Q85" s="47">
        <f>K85+N85</f>
        <v>0</v>
      </c>
    </row>
    <row r="86" spans="1:17" ht="15">
      <c r="A86" s="26">
        <v>7</v>
      </c>
      <c r="B86" s="27" t="s">
        <v>162</v>
      </c>
      <c r="C86" s="28"/>
      <c r="D86" s="29"/>
      <c r="E86" s="29"/>
      <c r="F86" s="29"/>
      <c r="G86" s="29"/>
      <c r="H86" s="49"/>
      <c r="I86" s="30"/>
      <c r="J86" s="31"/>
      <c r="K86" s="32"/>
      <c r="L86" s="34"/>
      <c r="M86" s="34">
        <f>SUM(M87:M91)</f>
        <v>1572.2308572267575</v>
      </c>
      <c r="N86" s="32"/>
      <c r="O86" s="31"/>
      <c r="P86" s="34">
        <f>SUM(P87:P91)</f>
        <v>22139.888463515032</v>
      </c>
      <c r="Q86" s="32"/>
    </row>
    <row r="87" spans="1:17" ht="48">
      <c r="A87" s="35" t="s">
        <v>165</v>
      </c>
      <c r="B87" s="36" t="s">
        <v>166</v>
      </c>
      <c r="C87" s="37" t="s">
        <v>35</v>
      </c>
      <c r="D87" s="38">
        <v>178.72</v>
      </c>
      <c r="E87" s="38">
        <v>0</v>
      </c>
      <c r="F87" s="38"/>
      <c r="G87" s="38">
        <f>D87+E87-F87</f>
        <v>178.72</v>
      </c>
      <c r="H87" s="39">
        <v>156.08629789165801</v>
      </c>
      <c r="I87" s="40">
        <v>0</v>
      </c>
      <c r="J87" s="41">
        <f>I87*H87</f>
        <v>0</v>
      </c>
      <c r="K87" s="42">
        <f>I87/G87</f>
        <v>0</v>
      </c>
      <c r="L87" s="43">
        <f>IFERROR(VLOOKUP(A87,'MEMO CALCULO 13'!$B$12:$E$341,4,0),0)</f>
        <v>0</v>
      </c>
      <c r="M87" s="44">
        <f>L87*H87</f>
        <v>0</v>
      </c>
      <c r="N87" s="42">
        <f>L87/G87</f>
        <v>0</v>
      </c>
      <c r="O87" s="45">
        <f t="shared" ref="O87:Q91" si="25">I87+L87</f>
        <v>0</v>
      </c>
      <c r="P87" s="46">
        <f t="shared" si="25"/>
        <v>0</v>
      </c>
      <c r="Q87" s="47">
        <f t="shared" si="25"/>
        <v>0</v>
      </c>
    </row>
    <row r="88" spans="1:17" ht="36">
      <c r="A88" s="35" t="s">
        <v>167</v>
      </c>
      <c r="B88" s="36" t="s">
        <v>168</v>
      </c>
      <c r="C88" s="37" t="s">
        <v>35</v>
      </c>
      <c r="D88" s="38">
        <v>332.47</v>
      </c>
      <c r="E88" s="38">
        <v>0</v>
      </c>
      <c r="F88" s="38"/>
      <c r="G88" s="38">
        <f>D88+E88-F88</f>
        <v>332.47</v>
      </c>
      <c r="H88" s="39">
        <v>116.032289158152</v>
      </c>
      <c r="I88" s="40">
        <v>172.44499999999999</v>
      </c>
      <c r="J88" s="41">
        <f>I88*H88</f>
        <v>20009.188103877521</v>
      </c>
      <c r="K88" s="42">
        <f>I88/G88</f>
        <v>0.51867837699642072</v>
      </c>
      <c r="L88" s="43">
        <f>IFERROR(VLOOKUP(A88,'MEMO CALCULO 13'!$B$12:$E$341,4,0),0)</f>
        <v>0</v>
      </c>
      <c r="M88" s="44">
        <f>L88*H88</f>
        <v>0</v>
      </c>
      <c r="N88" s="42">
        <f>L88/G88</f>
        <v>0</v>
      </c>
      <c r="O88" s="45">
        <f t="shared" si="25"/>
        <v>172.44499999999999</v>
      </c>
      <c r="P88" s="46">
        <f t="shared" si="25"/>
        <v>20009.188103877521</v>
      </c>
      <c r="Q88" s="47">
        <f t="shared" si="25"/>
        <v>0.51867837699642072</v>
      </c>
    </row>
    <row r="89" spans="1:17" ht="36">
      <c r="A89" s="35" t="s">
        <v>169</v>
      </c>
      <c r="B89" s="36" t="s">
        <v>170</v>
      </c>
      <c r="C89" s="37" t="s">
        <v>92</v>
      </c>
      <c r="D89" s="38">
        <v>63.75</v>
      </c>
      <c r="E89" s="38">
        <v>0</v>
      </c>
      <c r="F89" s="38"/>
      <c r="G89" s="38">
        <f>D89+E89-F89</f>
        <v>63.75</v>
      </c>
      <c r="H89" s="39">
        <v>49.6012502830676</v>
      </c>
      <c r="I89" s="40">
        <v>0</v>
      </c>
      <c r="J89" s="41">
        <f>I89*H89</f>
        <v>0</v>
      </c>
      <c r="K89" s="42">
        <f>I89/G89</f>
        <v>0</v>
      </c>
      <c r="L89" s="43">
        <f>IFERROR(VLOOKUP(A89,'MEMO CALCULO 13'!$B$12:$E$341,4,0),0)</f>
        <v>0</v>
      </c>
      <c r="M89" s="44">
        <f>L89*H89</f>
        <v>0</v>
      </c>
      <c r="N89" s="42">
        <f>L89/G89</f>
        <v>0</v>
      </c>
      <c r="O89" s="45">
        <f t="shared" si="25"/>
        <v>0</v>
      </c>
      <c r="P89" s="46">
        <f t="shared" si="25"/>
        <v>0</v>
      </c>
      <c r="Q89" s="47">
        <f t="shared" si="25"/>
        <v>0</v>
      </c>
    </row>
    <row r="90" spans="1:17" ht="15">
      <c r="A90" s="35" t="s">
        <v>171</v>
      </c>
      <c r="B90" s="36" t="s">
        <v>172</v>
      </c>
      <c r="C90" s="37" t="s">
        <v>92</v>
      </c>
      <c r="D90" s="38">
        <v>2</v>
      </c>
      <c r="E90" s="38">
        <v>0</v>
      </c>
      <c r="F90" s="38"/>
      <c r="G90" s="38">
        <f>D90+E90-F90</f>
        <v>2</v>
      </c>
      <c r="H90" s="39">
        <v>60.158723205895903</v>
      </c>
      <c r="I90" s="40">
        <v>0</v>
      </c>
      <c r="J90" s="41">
        <f>I90*H90</f>
        <v>0</v>
      </c>
      <c r="K90" s="42">
        <f>I90/G90</f>
        <v>0</v>
      </c>
      <c r="L90" s="43">
        <f>IFERROR(VLOOKUP(A90,'MEMO CALCULO 13'!$B$12:$E$341,4,0),0)</f>
        <v>0</v>
      </c>
      <c r="M90" s="44">
        <f>L90*H90</f>
        <v>0</v>
      </c>
      <c r="N90" s="42">
        <f>L90/G90</f>
        <v>0</v>
      </c>
      <c r="O90" s="45">
        <f t="shared" si="25"/>
        <v>0</v>
      </c>
      <c r="P90" s="46">
        <f t="shared" si="25"/>
        <v>0</v>
      </c>
      <c r="Q90" s="47">
        <f t="shared" si="25"/>
        <v>0</v>
      </c>
    </row>
    <row r="91" spans="1:17" ht="24">
      <c r="A91" s="35" t="s">
        <v>173</v>
      </c>
      <c r="B91" s="36" t="s">
        <v>174</v>
      </c>
      <c r="C91" s="37" t="s">
        <v>35</v>
      </c>
      <c r="D91" s="38">
        <v>8.5250000000000004</v>
      </c>
      <c r="E91" s="38">
        <v>24</v>
      </c>
      <c r="F91" s="38"/>
      <c r="G91" s="38">
        <f>D91+E91-F91</f>
        <v>32.524999999999999</v>
      </c>
      <c r="H91" s="39">
        <v>65.509619051114896</v>
      </c>
      <c r="I91" s="40">
        <v>8.5250000000000004</v>
      </c>
      <c r="J91" s="41">
        <f>I91*H91</f>
        <v>558.46950241075456</v>
      </c>
      <c r="K91" s="42">
        <f>I91/G91</f>
        <v>0.2621060722521138</v>
      </c>
      <c r="L91" s="43">
        <f>IFERROR(VLOOKUP(A91,'MEMO CALCULO 13'!$B$12:$E$341,4,0),0)</f>
        <v>24</v>
      </c>
      <c r="M91" s="44">
        <f>L91*H91</f>
        <v>1572.2308572267575</v>
      </c>
      <c r="N91" s="42">
        <f>L91/G91</f>
        <v>0.73789392774788631</v>
      </c>
      <c r="O91" s="45">
        <f t="shared" si="25"/>
        <v>32.524999999999999</v>
      </c>
      <c r="P91" s="46">
        <f t="shared" si="25"/>
        <v>2130.7003596375121</v>
      </c>
      <c r="Q91" s="47">
        <f t="shared" si="25"/>
        <v>1</v>
      </c>
    </row>
    <row r="92" spans="1:17" ht="15">
      <c r="A92" s="26">
        <v>8</v>
      </c>
      <c r="B92" s="27" t="s">
        <v>175</v>
      </c>
      <c r="C92" s="28"/>
      <c r="D92" s="29"/>
      <c r="E92" s="29"/>
      <c r="F92" s="29"/>
      <c r="G92" s="29"/>
      <c r="H92" s="49"/>
      <c r="I92" s="30"/>
      <c r="J92" s="31"/>
      <c r="K92" s="32"/>
      <c r="L92" s="34"/>
      <c r="M92" s="34">
        <f>SUM(M93:M100)</f>
        <v>0</v>
      </c>
      <c r="N92" s="32"/>
      <c r="O92" s="31"/>
      <c r="P92" s="34">
        <f>SUM(P93:P100)</f>
        <v>38904.615657268434</v>
      </c>
      <c r="Q92" s="32"/>
    </row>
    <row r="93" spans="1:17" ht="24">
      <c r="A93" s="35" t="s">
        <v>176</v>
      </c>
      <c r="B93" s="36" t="s">
        <v>177</v>
      </c>
      <c r="C93" s="37" t="s">
        <v>35</v>
      </c>
      <c r="D93" s="38">
        <v>32.93</v>
      </c>
      <c r="E93" s="38">
        <v>0</v>
      </c>
      <c r="F93" s="38"/>
      <c r="G93" s="38">
        <f t="shared" ref="G93:G100" si="26">D93+E93-F93</f>
        <v>32.93</v>
      </c>
      <c r="H93" s="39">
        <v>1290.66494162035</v>
      </c>
      <c r="I93" s="40">
        <v>20.7</v>
      </c>
      <c r="J93" s="41">
        <f t="shared" ref="J93:J100" si="27">I93*H93</f>
        <v>26716.764291541243</v>
      </c>
      <c r="K93" s="42">
        <f t="shared" ref="K93:K100" si="28">I93/G93</f>
        <v>0.62860613422411171</v>
      </c>
      <c r="L93" s="43">
        <f>IFERROR(VLOOKUP(A93,'MEMO CALCULO 13'!$B$12:$E$341,4,0),0)</f>
        <v>0</v>
      </c>
      <c r="M93" s="44">
        <f t="shared" ref="M93:M100" si="29">L93*H93</f>
        <v>0</v>
      </c>
      <c r="N93" s="42">
        <f t="shared" ref="N93:N100" si="30">L93/G93</f>
        <v>0</v>
      </c>
      <c r="O93" s="45">
        <f t="shared" ref="O93:Q100" si="31">I93+L93</f>
        <v>20.7</v>
      </c>
      <c r="P93" s="46">
        <f t="shared" si="31"/>
        <v>26716.764291541243</v>
      </c>
      <c r="Q93" s="47">
        <f t="shared" si="31"/>
        <v>0.62860613422411171</v>
      </c>
    </row>
    <row r="94" spans="1:17" ht="15">
      <c r="A94" s="35" t="s">
        <v>178</v>
      </c>
      <c r="B94" s="36" t="s">
        <v>179</v>
      </c>
      <c r="C94" s="37" t="s">
        <v>35</v>
      </c>
      <c r="D94" s="38">
        <v>7.14</v>
      </c>
      <c r="E94" s="38">
        <v>0</v>
      </c>
      <c r="F94" s="38"/>
      <c r="G94" s="38">
        <f t="shared" si="26"/>
        <v>7.14</v>
      </c>
      <c r="H94" s="39">
        <v>604.70673772806003</v>
      </c>
      <c r="I94" s="40">
        <v>7.14</v>
      </c>
      <c r="J94" s="41">
        <f t="shared" si="27"/>
        <v>4317.6061073783485</v>
      </c>
      <c r="K94" s="42">
        <f t="shared" si="28"/>
        <v>1</v>
      </c>
      <c r="L94" s="43">
        <f>IFERROR(VLOOKUP(A94,'MEMO CALCULO 13'!$B$12:$E$341,4,0),0)</f>
        <v>0</v>
      </c>
      <c r="M94" s="44">
        <f t="shared" si="29"/>
        <v>0</v>
      </c>
      <c r="N94" s="42">
        <f t="shared" si="30"/>
        <v>0</v>
      </c>
      <c r="O94" s="45">
        <f t="shared" si="31"/>
        <v>7.14</v>
      </c>
      <c r="P94" s="46">
        <f t="shared" si="31"/>
        <v>4317.6061073783485</v>
      </c>
      <c r="Q94" s="47">
        <f t="shared" si="31"/>
        <v>1</v>
      </c>
    </row>
    <row r="95" spans="1:17" ht="36">
      <c r="A95" s="35" t="s">
        <v>180</v>
      </c>
      <c r="B95" s="36" t="s">
        <v>181</v>
      </c>
      <c r="C95" s="37" t="s">
        <v>35</v>
      </c>
      <c r="D95" s="38">
        <v>2.4</v>
      </c>
      <c r="E95" s="38">
        <v>0</v>
      </c>
      <c r="F95" s="38"/>
      <c r="G95" s="38">
        <f t="shared" si="26"/>
        <v>2.4</v>
      </c>
      <c r="H95" s="39">
        <v>652.82039456038206</v>
      </c>
      <c r="I95" s="40">
        <v>0</v>
      </c>
      <c r="J95" s="41">
        <f t="shared" si="27"/>
        <v>0</v>
      </c>
      <c r="K95" s="42">
        <f t="shared" si="28"/>
        <v>0</v>
      </c>
      <c r="L95" s="43">
        <f>IFERROR(VLOOKUP(A95,'MEMO CALCULO 13'!$B$12:$E$341,4,0),0)</f>
        <v>0</v>
      </c>
      <c r="M95" s="44">
        <f t="shared" si="29"/>
        <v>0</v>
      </c>
      <c r="N95" s="42">
        <f t="shared" si="30"/>
        <v>0</v>
      </c>
      <c r="O95" s="45">
        <f t="shared" si="31"/>
        <v>0</v>
      </c>
      <c r="P95" s="46">
        <f t="shared" si="31"/>
        <v>0</v>
      </c>
      <c r="Q95" s="47">
        <f t="shared" si="31"/>
        <v>0</v>
      </c>
    </row>
    <row r="96" spans="1:17" ht="15">
      <c r="A96" s="35" t="s">
        <v>182</v>
      </c>
      <c r="B96" s="36" t="s">
        <v>183</v>
      </c>
      <c r="C96" s="37" t="s">
        <v>35</v>
      </c>
      <c r="D96" s="38">
        <v>5.84</v>
      </c>
      <c r="E96" s="38">
        <v>0</v>
      </c>
      <c r="F96" s="38"/>
      <c r="G96" s="38">
        <f t="shared" si="26"/>
        <v>5.84</v>
      </c>
      <c r="H96" s="39">
        <v>371.04355152438802</v>
      </c>
      <c r="I96" s="40">
        <v>0</v>
      </c>
      <c r="J96" s="41">
        <f t="shared" si="27"/>
        <v>0</v>
      </c>
      <c r="K96" s="42">
        <f t="shared" si="28"/>
        <v>0</v>
      </c>
      <c r="L96" s="43">
        <f>IFERROR(VLOOKUP(A96,'MEMO CALCULO 13'!$B$12:$E$341,4,0),0)</f>
        <v>0</v>
      </c>
      <c r="M96" s="44">
        <f t="shared" si="29"/>
        <v>0</v>
      </c>
      <c r="N96" s="42">
        <f t="shared" si="30"/>
        <v>0</v>
      </c>
      <c r="O96" s="45">
        <f t="shared" si="31"/>
        <v>0</v>
      </c>
      <c r="P96" s="46">
        <f t="shared" si="31"/>
        <v>0</v>
      </c>
      <c r="Q96" s="47">
        <f t="shared" si="31"/>
        <v>0</v>
      </c>
    </row>
    <row r="97" spans="1:17" ht="24">
      <c r="A97" s="35" t="s">
        <v>184</v>
      </c>
      <c r="B97" s="36" t="s">
        <v>185</v>
      </c>
      <c r="C97" s="37" t="s">
        <v>35</v>
      </c>
      <c r="D97" s="38">
        <v>3.81</v>
      </c>
      <c r="E97" s="38">
        <v>0</v>
      </c>
      <c r="F97" s="38"/>
      <c r="G97" s="38">
        <f t="shared" si="26"/>
        <v>3.81</v>
      </c>
      <c r="H97" s="39">
        <v>773.45978283837997</v>
      </c>
      <c r="I97" s="40">
        <v>3.81</v>
      </c>
      <c r="J97" s="41">
        <f t="shared" si="27"/>
        <v>2946.8817726142279</v>
      </c>
      <c r="K97" s="42">
        <f t="shared" si="28"/>
        <v>1</v>
      </c>
      <c r="L97" s="43">
        <f>IFERROR(VLOOKUP(A97,'MEMO CALCULO 13'!$B$12:$E$341,4,0),0)</f>
        <v>0</v>
      </c>
      <c r="M97" s="44">
        <f t="shared" si="29"/>
        <v>0</v>
      </c>
      <c r="N97" s="42">
        <f t="shared" si="30"/>
        <v>0</v>
      </c>
      <c r="O97" s="45">
        <f t="shared" si="31"/>
        <v>3.81</v>
      </c>
      <c r="P97" s="46">
        <f t="shared" si="31"/>
        <v>2946.8817726142279</v>
      </c>
      <c r="Q97" s="47">
        <f t="shared" si="31"/>
        <v>1</v>
      </c>
    </row>
    <row r="98" spans="1:17" ht="48">
      <c r="A98" s="35" t="s">
        <v>186</v>
      </c>
      <c r="B98" s="36" t="s">
        <v>187</v>
      </c>
      <c r="C98" s="37" t="s">
        <v>38</v>
      </c>
      <c r="D98" s="38">
        <v>1</v>
      </c>
      <c r="E98" s="38">
        <v>0</v>
      </c>
      <c r="F98" s="38"/>
      <c r="G98" s="38">
        <f t="shared" si="26"/>
        <v>1</v>
      </c>
      <c r="H98" s="39">
        <v>3288.03668533779</v>
      </c>
      <c r="I98" s="40">
        <v>1</v>
      </c>
      <c r="J98" s="41">
        <f t="shared" si="27"/>
        <v>3288.03668533779</v>
      </c>
      <c r="K98" s="42">
        <f t="shared" si="28"/>
        <v>1</v>
      </c>
      <c r="L98" s="43">
        <f>IFERROR(VLOOKUP(A98,'MEMO CALCULO 13'!$B$12:$E$341,4,0),0)</f>
        <v>0</v>
      </c>
      <c r="M98" s="44">
        <f t="shared" si="29"/>
        <v>0</v>
      </c>
      <c r="N98" s="42">
        <f t="shared" si="30"/>
        <v>0</v>
      </c>
      <c r="O98" s="45">
        <f t="shared" si="31"/>
        <v>1</v>
      </c>
      <c r="P98" s="46">
        <f t="shared" si="31"/>
        <v>3288.03668533779</v>
      </c>
      <c r="Q98" s="47">
        <f t="shared" si="31"/>
        <v>1</v>
      </c>
    </row>
    <row r="99" spans="1:17" ht="24">
      <c r="A99" s="35" t="s">
        <v>188</v>
      </c>
      <c r="B99" s="36" t="s">
        <v>189</v>
      </c>
      <c r="C99" s="37" t="s">
        <v>92</v>
      </c>
      <c r="D99" s="38">
        <v>2.12</v>
      </c>
      <c r="E99" s="38">
        <v>0</v>
      </c>
      <c r="F99" s="38"/>
      <c r="G99" s="38">
        <f t="shared" si="26"/>
        <v>2.12</v>
      </c>
      <c r="H99" s="39">
        <v>371.99827567934398</v>
      </c>
      <c r="I99" s="40">
        <v>2.12</v>
      </c>
      <c r="J99" s="41">
        <f t="shared" si="27"/>
        <v>788.63634444020931</v>
      </c>
      <c r="K99" s="42">
        <f t="shared" si="28"/>
        <v>1</v>
      </c>
      <c r="L99" s="43">
        <f>IFERROR(VLOOKUP(A99,'MEMO CALCULO 13'!$B$12:$E$341,4,0),0)</f>
        <v>0</v>
      </c>
      <c r="M99" s="44">
        <f t="shared" si="29"/>
        <v>0</v>
      </c>
      <c r="N99" s="42">
        <f t="shared" si="30"/>
        <v>0</v>
      </c>
      <c r="O99" s="45">
        <f t="shared" si="31"/>
        <v>2.12</v>
      </c>
      <c r="P99" s="46">
        <f t="shared" si="31"/>
        <v>788.63634444020931</v>
      </c>
      <c r="Q99" s="47">
        <f t="shared" si="31"/>
        <v>1</v>
      </c>
    </row>
    <row r="100" spans="1:17" ht="24">
      <c r="A100" s="35" t="s">
        <v>190</v>
      </c>
      <c r="B100" s="36" t="s">
        <v>191</v>
      </c>
      <c r="C100" s="37" t="s">
        <v>35</v>
      </c>
      <c r="D100" s="38">
        <v>2.2000000000000002</v>
      </c>
      <c r="E100" s="38">
        <v>0</v>
      </c>
      <c r="F100" s="38"/>
      <c r="G100" s="38">
        <f t="shared" si="26"/>
        <v>2.2000000000000002</v>
      </c>
      <c r="H100" s="39">
        <v>384.85929816209602</v>
      </c>
      <c r="I100" s="40">
        <v>2.2000000000000002</v>
      </c>
      <c r="J100" s="41">
        <f t="shared" si="27"/>
        <v>846.69045595661134</v>
      </c>
      <c r="K100" s="42">
        <f t="shared" si="28"/>
        <v>1</v>
      </c>
      <c r="L100" s="43">
        <f>IFERROR(VLOOKUP(A100,'MEMO CALCULO 13'!$B$12:$E$341,4,0),0)</f>
        <v>0</v>
      </c>
      <c r="M100" s="44">
        <f t="shared" si="29"/>
        <v>0</v>
      </c>
      <c r="N100" s="42">
        <f t="shared" si="30"/>
        <v>0</v>
      </c>
      <c r="O100" s="45">
        <f t="shared" si="31"/>
        <v>2.2000000000000002</v>
      </c>
      <c r="P100" s="46">
        <f t="shared" si="31"/>
        <v>846.69045595661134</v>
      </c>
      <c r="Q100" s="47">
        <f t="shared" si="31"/>
        <v>1</v>
      </c>
    </row>
    <row r="101" spans="1:17" ht="15">
      <c r="A101" s="26">
        <v>9</v>
      </c>
      <c r="B101" s="27" t="s">
        <v>192</v>
      </c>
      <c r="C101" s="28"/>
      <c r="D101" s="29"/>
      <c r="E101" s="29"/>
      <c r="F101" s="29"/>
      <c r="G101" s="29"/>
      <c r="H101" s="49"/>
      <c r="I101" s="30"/>
      <c r="J101" s="31"/>
      <c r="K101" s="32"/>
      <c r="L101" s="34"/>
      <c r="M101" s="34">
        <f>SUM(M102:M105)</f>
        <v>0</v>
      </c>
      <c r="N101" s="32"/>
      <c r="O101" s="31"/>
      <c r="P101" s="34">
        <f>SUM(P102:P105)</f>
        <v>0</v>
      </c>
      <c r="Q101" s="32"/>
    </row>
    <row r="102" spans="1:17" ht="36">
      <c r="A102" s="35" t="s">
        <v>193</v>
      </c>
      <c r="B102" s="36" t="s">
        <v>194</v>
      </c>
      <c r="C102" s="37" t="s">
        <v>38</v>
      </c>
      <c r="D102" s="38">
        <v>1</v>
      </c>
      <c r="E102" s="38">
        <v>0</v>
      </c>
      <c r="F102" s="38"/>
      <c r="G102" s="38">
        <f>D102+E102-F102</f>
        <v>1</v>
      </c>
      <c r="H102" s="39">
        <v>444.57951434333199</v>
      </c>
      <c r="I102" s="40">
        <v>0</v>
      </c>
      <c r="J102" s="41">
        <f>I102*H102</f>
        <v>0</v>
      </c>
      <c r="K102" s="42">
        <f>I102/G102</f>
        <v>0</v>
      </c>
      <c r="L102" s="43">
        <f>IFERROR(VLOOKUP(A102,'MEMO CALCULO 13'!$B$12:$E$341,4,0),0)</f>
        <v>0</v>
      </c>
      <c r="M102" s="44">
        <f>L102*H102</f>
        <v>0</v>
      </c>
      <c r="N102" s="42">
        <f>L102/G102</f>
        <v>0</v>
      </c>
      <c r="O102" s="45">
        <f t="shared" ref="O102:Q105" si="32">I102+L102</f>
        <v>0</v>
      </c>
      <c r="P102" s="46">
        <f t="shared" si="32"/>
        <v>0</v>
      </c>
      <c r="Q102" s="47">
        <f t="shared" si="32"/>
        <v>0</v>
      </c>
    </row>
    <row r="103" spans="1:17" ht="36">
      <c r="A103" s="35" t="s">
        <v>195</v>
      </c>
      <c r="B103" s="36" t="s">
        <v>196</v>
      </c>
      <c r="C103" s="37" t="s">
        <v>38</v>
      </c>
      <c r="D103" s="38">
        <v>2</v>
      </c>
      <c r="E103" s="38">
        <v>0</v>
      </c>
      <c r="F103" s="38"/>
      <c r="G103" s="38">
        <f>D103+E103-F103</f>
        <v>2</v>
      </c>
      <c r="H103" s="39">
        <v>444.57951434333199</v>
      </c>
      <c r="I103" s="40">
        <v>0</v>
      </c>
      <c r="J103" s="41">
        <f>I103*H103</f>
        <v>0</v>
      </c>
      <c r="K103" s="42">
        <f>I103/G103</f>
        <v>0</v>
      </c>
      <c r="L103" s="43">
        <f>IFERROR(VLOOKUP(A103,'MEMO CALCULO 13'!$B$12:$E$341,4,0),0)</f>
        <v>0</v>
      </c>
      <c r="M103" s="44">
        <f>L103*H103</f>
        <v>0</v>
      </c>
      <c r="N103" s="42">
        <f>L103/G103</f>
        <v>0</v>
      </c>
      <c r="O103" s="45">
        <f t="shared" si="32"/>
        <v>0</v>
      </c>
      <c r="P103" s="46">
        <f t="shared" si="32"/>
        <v>0</v>
      </c>
      <c r="Q103" s="47">
        <f t="shared" si="32"/>
        <v>0</v>
      </c>
    </row>
    <row r="104" spans="1:17" ht="48">
      <c r="A104" s="35" t="s">
        <v>197</v>
      </c>
      <c r="B104" s="36" t="s">
        <v>198</v>
      </c>
      <c r="C104" s="37" t="s">
        <v>38</v>
      </c>
      <c r="D104" s="38">
        <v>1</v>
      </c>
      <c r="E104" s="38">
        <v>0</v>
      </c>
      <c r="F104" s="38"/>
      <c r="G104" s="38">
        <f>D104+E104-F104</f>
        <v>1</v>
      </c>
      <c r="H104" s="39">
        <v>1249.4341798586399</v>
      </c>
      <c r="I104" s="40">
        <v>0</v>
      </c>
      <c r="J104" s="41">
        <f>I104*H104</f>
        <v>0</v>
      </c>
      <c r="K104" s="42">
        <f>I104/G104</f>
        <v>0</v>
      </c>
      <c r="L104" s="43">
        <f>IFERROR(VLOOKUP(A104,'MEMO CALCULO 13'!$B$12:$E$341,4,0),0)</f>
        <v>0</v>
      </c>
      <c r="M104" s="44">
        <f>L104*H104</f>
        <v>0</v>
      </c>
      <c r="N104" s="42">
        <f>L104/G104</f>
        <v>0</v>
      </c>
      <c r="O104" s="45">
        <f t="shared" si="32"/>
        <v>0</v>
      </c>
      <c r="P104" s="46">
        <f t="shared" si="32"/>
        <v>0</v>
      </c>
      <c r="Q104" s="47">
        <f t="shared" si="32"/>
        <v>0</v>
      </c>
    </row>
    <row r="105" spans="1:17" ht="48">
      <c r="A105" s="35" t="s">
        <v>199</v>
      </c>
      <c r="B105" s="36" t="s">
        <v>200</v>
      </c>
      <c r="C105" s="37" t="s">
        <v>38</v>
      </c>
      <c r="D105" s="38">
        <v>2</v>
      </c>
      <c r="E105" s="38">
        <v>0</v>
      </c>
      <c r="F105" s="38"/>
      <c r="G105" s="38">
        <f>D105+E105-F105</f>
        <v>2</v>
      </c>
      <c r="H105" s="39">
        <v>1277.94268718338</v>
      </c>
      <c r="I105" s="40">
        <v>0</v>
      </c>
      <c r="J105" s="41">
        <f>I105*H105</f>
        <v>0</v>
      </c>
      <c r="K105" s="42">
        <f>I105/G105</f>
        <v>0</v>
      </c>
      <c r="L105" s="43">
        <f>IFERROR(VLOOKUP(A105,'MEMO CALCULO 13'!$B$12:$E$341,4,0),0)</f>
        <v>0</v>
      </c>
      <c r="M105" s="44">
        <f>L105*H105</f>
        <v>0</v>
      </c>
      <c r="N105" s="42">
        <f>L105/G105</f>
        <v>0</v>
      </c>
      <c r="O105" s="45">
        <f t="shared" si="32"/>
        <v>0</v>
      </c>
      <c r="P105" s="46">
        <f t="shared" si="32"/>
        <v>0</v>
      </c>
      <c r="Q105" s="47">
        <f t="shared" si="32"/>
        <v>0</v>
      </c>
    </row>
    <row r="106" spans="1:17" ht="15">
      <c r="A106" s="26">
        <v>10</v>
      </c>
      <c r="B106" s="27" t="s">
        <v>201</v>
      </c>
      <c r="C106" s="28"/>
      <c r="D106" s="29"/>
      <c r="E106" s="29"/>
      <c r="F106" s="29"/>
      <c r="G106" s="29"/>
      <c r="H106" s="49"/>
      <c r="I106" s="30"/>
      <c r="J106" s="31"/>
      <c r="K106" s="32"/>
      <c r="L106" s="34"/>
      <c r="M106" s="34">
        <f>SUM(M107:M124)</f>
        <v>0</v>
      </c>
      <c r="N106" s="32"/>
      <c r="O106" s="31"/>
      <c r="P106" s="34">
        <f>SUM(P107:P124)</f>
        <v>474.431296351203</v>
      </c>
      <c r="Q106" s="32"/>
    </row>
    <row r="107" spans="1:17" ht="24">
      <c r="A107" s="35" t="s">
        <v>202</v>
      </c>
      <c r="B107" s="36" t="s">
        <v>203</v>
      </c>
      <c r="C107" s="37" t="s">
        <v>38</v>
      </c>
      <c r="D107" s="38">
        <v>5</v>
      </c>
      <c r="E107" s="38">
        <v>0</v>
      </c>
      <c r="F107" s="38"/>
      <c r="G107" s="38">
        <f t="shared" ref="G107:G124" si="33">D107+E107-F107</f>
        <v>5</v>
      </c>
      <c r="H107" s="39">
        <v>39.399023557432102</v>
      </c>
      <c r="I107" s="40">
        <v>0</v>
      </c>
      <c r="J107" s="41">
        <f t="shared" ref="J107:J124" si="34">I107*H107</f>
        <v>0</v>
      </c>
      <c r="K107" s="42">
        <f t="shared" ref="K107:K124" si="35">I107/G107</f>
        <v>0</v>
      </c>
      <c r="L107" s="43">
        <f>IFERROR(VLOOKUP(A107,'MEMO CALCULO 13'!$B$12:$E$341,4,0),0)</f>
        <v>0</v>
      </c>
      <c r="M107" s="44">
        <f t="shared" ref="M107:M124" si="36">L107*H107</f>
        <v>0</v>
      </c>
      <c r="N107" s="42">
        <f t="shared" ref="N107:N124" si="37">L107/G107</f>
        <v>0</v>
      </c>
      <c r="O107" s="45">
        <f t="shared" ref="O107:O124" si="38">I107+L107</f>
        <v>0</v>
      </c>
      <c r="P107" s="46">
        <f t="shared" ref="P107:P124" si="39">J107+M107</f>
        <v>0</v>
      </c>
      <c r="Q107" s="47">
        <f t="shared" ref="Q107:Q124" si="40">K107+N107</f>
        <v>0</v>
      </c>
    </row>
    <row r="108" spans="1:17" ht="24">
      <c r="A108" s="35" t="s">
        <v>204</v>
      </c>
      <c r="B108" s="36" t="s">
        <v>205</v>
      </c>
      <c r="C108" s="37" t="s">
        <v>38</v>
      </c>
      <c r="D108" s="38">
        <v>1</v>
      </c>
      <c r="E108" s="38">
        <v>0</v>
      </c>
      <c r="F108" s="38"/>
      <c r="G108" s="38">
        <f t="shared" si="33"/>
        <v>1</v>
      </c>
      <c r="H108" s="39">
        <v>44.5500934167301</v>
      </c>
      <c r="I108" s="40">
        <v>0</v>
      </c>
      <c r="J108" s="41">
        <f t="shared" si="34"/>
        <v>0</v>
      </c>
      <c r="K108" s="42">
        <f t="shared" si="35"/>
        <v>0</v>
      </c>
      <c r="L108" s="43">
        <f>IFERROR(VLOOKUP(A108,'MEMO CALCULO 13'!$B$12:$E$341,4,0),0)</f>
        <v>0</v>
      </c>
      <c r="M108" s="44">
        <f t="shared" si="36"/>
        <v>0</v>
      </c>
      <c r="N108" s="42">
        <f t="shared" si="37"/>
        <v>0</v>
      </c>
      <c r="O108" s="45">
        <f t="shared" si="38"/>
        <v>0</v>
      </c>
      <c r="P108" s="46">
        <f t="shared" si="39"/>
        <v>0</v>
      </c>
      <c r="Q108" s="47">
        <f t="shared" si="40"/>
        <v>0</v>
      </c>
    </row>
    <row r="109" spans="1:17" ht="15">
      <c r="A109" s="35" t="s">
        <v>206</v>
      </c>
      <c r="B109" s="36" t="s">
        <v>207</v>
      </c>
      <c r="C109" s="37" t="s">
        <v>38</v>
      </c>
      <c r="D109" s="38">
        <v>1</v>
      </c>
      <c r="E109" s="38">
        <v>0</v>
      </c>
      <c r="F109" s="38"/>
      <c r="G109" s="38">
        <f t="shared" si="33"/>
        <v>1</v>
      </c>
      <c r="H109" s="39">
        <v>61.180056022825703</v>
      </c>
      <c r="I109" s="40">
        <v>0</v>
      </c>
      <c r="J109" s="41">
        <f t="shared" si="34"/>
        <v>0</v>
      </c>
      <c r="K109" s="42">
        <f t="shared" si="35"/>
        <v>0</v>
      </c>
      <c r="L109" s="43">
        <f>IFERROR(VLOOKUP(A109,'MEMO CALCULO 13'!$B$12:$E$341,4,0),0)</f>
        <v>0</v>
      </c>
      <c r="M109" s="44">
        <f t="shared" si="36"/>
        <v>0</v>
      </c>
      <c r="N109" s="42">
        <f t="shared" si="37"/>
        <v>0</v>
      </c>
      <c r="O109" s="45">
        <f t="shared" si="38"/>
        <v>0</v>
      </c>
      <c r="P109" s="46">
        <f t="shared" si="39"/>
        <v>0</v>
      </c>
      <c r="Q109" s="47">
        <f t="shared" si="40"/>
        <v>0</v>
      </c>
    </row>
    <row r="110" spans="1:17" ht="15">
      <c r="A110" s="35" t="s">
        <v>208</v>
      </c>
      <c r="B110" s="36" t="s">
        <v>209</v>
      </c>
      <c r="C110" s="37" t="s">
        <v>38</v>
      </c>
      <c r="D110" s="38">
        <v>1</v>
      </c>
      <c r="E110" s="38">
        <v>0</v>
      </c>
      <c r="F110" s="38"/>
      <c r="G110" s="38">
        <f t="shared" si="33"/>
        <v>1</v>
      </c>
      <c r="H110" s="39">
        <v>71.948456375237399</v>
      </c>
      <c r="I110" s="40">
        <v>0</v>
      </c>
      <c r="J110" s="41">
        <f t="shared" si="34"/>
        <v>0</v>
      </c>
      <c r="K110" s="42">
        <f t="shared" si="35"/>
        <v>0</v>
      </c>
      <c r="L110" s="43">
        <f>IFERROR(VLOOKUP(A110,'MEMO CALCULO 13'!$B$12:$E$341,4,0),0)</f>
        <v>0</v>
      </c>
      <c r="M110" s="44">
        <f t="shared" si="36"/>
        <v>0</v>
      </c>
      <c r="N110" s="42">
        <f t="shared" si="37"/>
        <v>0</v>
      </c>
      <c r="O110" s="45">
        <f t="shared" si="38"/>
        <v>0</v>
      </c>
      <c r="P110" s="46">
        <f t="shared" si="39"/>
        <v>0</v>
      </c>
      <c r="Q110" s="47">
        <f t="shared" si="40"/>
        <v>0</v>
      </c>
    </row>
    <row r="111" spans="1:17" ht="15">
      <c r="A111" s="35" t="s">
        <v>210</v>
      </c>
      <c r="B111" s="36" t="s">
        <v>211</v>
      </c>
      <c r="C111" s="37" t="s">
        <v>38</v>
      </c>
      <c r="D111" s="38">
        <v>5</v>
      </c>
      <c r="E111" s="38">
        <v>0</v>
      </c>
      <c r="F111" s="38"/>
      <c r="G111" s="38">
        <f t="shared" si="33"/>
        <v>5</v>
      </c>
      <c r="H111" s="39">
        <v>137.46917687001499</v>
      </c>
      <c r="I111" s="40">
        <v>0</v>
      </c>
      <c r="J111" s="41">
        <f t="shared" si="34"/>
        <v>0</v>
      </c>
      <c r="K111" s="42">
        <f t="shared" si="35"/>
        <v>0</v>
      </c>
      <c r="L111" s="43">
        <f>IFERROR(VLOOKUP(A111,'MEMO CALCULO 13'!$B$12:$E$341,4,0),0)</f>
        <v>0</v>
      </c>
      <c r="M111" s="44">
        <f t="shared" si="36"/>
        <v>0</v>
      </c>
      <c r="N111" s="42">
        <f t="shared" si="37"/>
        <v>0</v>
      </c>
      <c r="O111" s="45">
        <f t="shared" si="38"/>
        <v>0</v>
      </c>
      <c r="P111" s="46">
        <f t="shared" si="39"/>
        <v>0</v>
      </c>
      <c r="Q111" s="47">
        <f t="shared" si="40"/>
        <v>0</v>
      </c>
    </row>
    <row r="112" spans="1:17" ht="24">
      <c r="A112" s="35" t="s">
        <v>212</v>
      </c>
      <c r="B112" s="36" t="s">
        <v>213</v>
      </c>
      <c r="C112" s="37" t="s">
        <v>38</v>
      </c>
      <c r="D112" s="38">
        <v>1</v>
      </c>
      <c r="E112" s="38">
        <v>0</v>
      </c>
      <c r="F112" s="38"/>
      <c r="G112" s="38">
        <f t="shared" si="33"/>
        <v>1</v>
      </c>
      <c r="H112" s="39">
        <v>141.13265327856701</v>
      </c>
      <c r="I112" s="40">
        <v>0</v>
      </c>
      <c r="J112" s="41">
        <f t="shared" si="34"/>
        <v>0</v>
      </c>
      <c r="K112" s="42">
        <f t="shared" si="35"/>
        <v>0</v>
      </c>
      <c r="L112" s="43">
        <f>IFERROR(VLOOKUP(A112,'MEMO CALCULO 13'!$B$12:$E$341,4,0),0)</f>
        <v>0</v>
      </c>
      <c r="M112" s="44">
        <f t="shared" si="36"/>
        <v>0</v>
      </c>
      <c r="N112" s="42">
        <f t="shared" si="37"/>
        <v>0</v>
      </c>
      <c r="O112" s="45">
        <f t="shared" si="38"/>
        <v>0</v>
      </c>
      <c r="P112" s="46">
        <f t="shared" si="39"/>
        <v>0</v>
      </c>
      <c r="Q112" s="47">
        <f t="shared" si="40"/>
        <v>0</v>
      </c>
    </row>
    <row r="113" spans="1:17" ht="24">
      <c r="A113" s="35" t="s">
        <v>214</v>
      </c>
      <c r="B113" s="36" t="s">
        <v>215</v>
      </c>
      <c r="C113" s="37" t="s">
        <v>92</v>
      </c>
      <c r="D113" s="38">
        <v>4.5999999999999996</v>
      </c>
      <c r="E113" s="38">
        <v>0</v>
      </c>
      <c r="F113" s="38"/>
      <c r="G113" s="38">
        <f t="shared" si="33"/>
        <v>4.5999999999999996</v>
      </c>
      <c r="H113" s="39">
        <v>25.722044965502999</v>
      </c>
      <c r="I113" s="40">
        <v>0</v>
      </c>
      <c r="J113" s="41">
        <f t="shared" si="34"/>
        <v>0</v>
      </c>
      <c r="K113" s="42">
        <f t="shared" si="35"/>
        <v>0</v>
      </c>
      <c r="L113" s="43">
        <f>IFERROR(VLOOKUP(A113,'MEMO CALCULO 13'!$B$12:$E$341,4,0),0)</f>
        <v>0</v>
      </c>
      <c r="M113" s="44">
        <f t="shared" si="36"/>
        <v>0</v>
      </c>
      <c r="N113" s="42">
        <f t="shared" si="37"/>
        <v>0</v>
      </c>
      <c r="O113" s="45">
        <f t="shared" si="38"/>
        <v>0</v>
      </c>
      <c r="P113" s="46">
        <f t="shared" si="39"/>
        <v>0</v>
      </c>
      <c r="Q113" s="47">
        <f t="shared" si="40"/>
        <v>0</v>
      </c>
    </row>
    <row r="114" spans="1:17" ht="24">
      <c r="A114" s="35" t="s">
        <v>216</v>
      </c>
      <c r="B114" s="36" t="s">
        <v>217</v>
      </c>
      <c r="C114" s="37" t="s">
        <v>92</v>
      </c>
      <c r="D114" s="38">
        <v>16.8</v>
      </c>
      <c r="E114" s="38">
        <v>0</v>
      </c>
      <c r="F114" s="38"/>
      <c r="G114" s="38">
        <f t="shared" si="33"/>
        <v>16.8</v>
      </c>
      <c r="H114" s="39">
        <v>30.595578733244</v>
      </c>
      <c r="I114" s="40">
        <v>0</v>
      </c>
      <c r="J114" s="41">
        <f t="shared" si="34"/>
        <v>0</v>
      </c>
      <c r="K114" s="42">
        <f t="shared" si="35"/>
        <v>0</v>
      </c>
      <c r="L114" s="43">
        <f>IFERROR(VLOOKUP(A114,'MEMO CALCULO 13'!$B$12:$E$341,4,0),0)</f>
        <v>0</v>
      </c>
      <c r="M114" s="44">
        <f t="shared" si="36"/>
        <v>0</v>
      </c>
      <c r="N114" s="42">
        <f t="shared" si="37"/>
        <v>0</v>
      </c>
      <c r="O114" s="45">
        <f t="shared" si="38"/>
        <v>0</v>
      </c>
      <c r="P114" s="46">
        <f t="shared" si="39"/>
        <v>0</v>
      </c>
      <c r="Q114" s="47">
        <f t="shared" si="40"/>
        <v>0</v>
      </c>
    </row>
    <row r="115" spans="1:17" ht="24">
      <c r="A115" s="35" t="s">
        <v>218</v>
      </c>
      <c r="B115" s="36" t="s">
        <v>219</v>
      </c>
      <c r="C115" s="37" t="s">
        <v>92</v>
      </c>
      <c r="D115" s="38">
        <v>38</v>
      </c>
      <c r="E115" s="38">
        <v>0</v>
      </c>
      <c r="F115" s="38"/>
      <c r="G115" s="38">
        <f t="shared" si="33"/>
        <v>38</v>
      </c>
      <c r="H115" s="39">
        <v>40.065110177168897</v>
      </c>
      <c r="I115" s="40">
        <v>0</v>
      </c>
      <c r="J115" s="41">
        <f t="shared" si="34"/>
        <v>0</v>
      </c>
      <c r="K115" s="42">
        <f t="shared" si="35"/>
        <v>0</v>
      </c>
      <c r="L115" s="43">
        <f>IFERROR(VLOOKUP(A115,'MEMO CALCULO 13'!$B$12:$E$341,4,0),0)</f>
        <v>0</v>
      </c>
      <c r="M115" s="44">
        <f t="shared" si="36"/>
        <v>0</v>
      </c>
      <c r="N115" s="42">
        <f t="shared" si="37"/>
        <v>0</v>
      </c>
      <c r="O115" s="45">
        <f t="shared" si="38"/>
        <v>0</v>
      </c>
      <c r="P115" s="46">
        <f t="shared" si="39"/>
        <v>0</v>
      </c>
      <c r="Q115" s="47">
        <f t="shared" si="40"/>
        <v>0</v>
      </c>
    </row>
    <row r="116" spans="1:17" ht="24">
      <c r="A116" s="35" t="s">
        <v>220</v>
      </c>
      <c r="B116" s="36" t="s">
        <v>221</v>
      </c>
      <c r="C116" s="37" t="s">
        <v>38</v>
      </c>
      <c r="D116" s="38">
        <v>7</v>
      </c>
      <c r="E116" s="38">
        <v>0</v>
      </c>
      <c r="F116" s="38"/>
      <c r="G116" s="38">
        <f t="shared" si="33"/>
        <v>7</v>
      </c>
      <c r="H116" s="39">
        <v>617.02934019319105</v>
      </c>
      <c r="I116" s="40">
        <v>0</v>
      </c>
      <c r="J116" s="41">
        <f t="shared" si="34"/>
        <v>0</v>
      </c>
      <c r="K116" s="42">
        <f t="shared" si="35"/>
        <v>0</v>
      </c>
      <c r="L116" s="43">
        <f>IFERROR(VLOOKUP(A116,'MEMO CALCULO 13'!$B$12:$E$341,4,0),0)</f>
        <v>0</v>
      </c>
      <c r="M116" s="44">
        <f t="shared" si="36"/>
        <v>0</v>
      </c>
      <c r="N116" s="42">
        <f t="shared" si="37"/>
        <v>0</v>
      </c>
      <c r="O116" s="45">
        <f t="shared" si="38"/>
        <v>0</v>
      </c>
      <c r="P116" s="46">
        <f t="shared" si="39"/>
        <v>0</v>
      </c>
      <c r="Q116" s="47">
        <f t="shared" si="40"/>
        <v>0</v>
      </c>
    </row>
    <row r="117" spans="1:17" ht="24">
      <c r="A117" s="35" t="s">
        <v>222</v>
      </c>
      <c r="B117" s="36" t="s">
        <v>223</v>
      </c>
      <c r="C117" s="37" t="s">
        <v>92</v>
      </c>
      <c r="D117" s="38">
        <v>36.200000000000003</v>
      </c>
      <c r="E117" s="38">
        <v>0</v>
      </c>
      <c r="F117" s="38"/>
      <c r="G117" s="38">
        <f t="shared" si="33"/>
        <v>36.200000000000003</v>
      </c>
      <c r="H117" s="39">
        <v>43.306731726554702</v>
      </c>
      <c r="I117" s="40">
        <v>0</v>
      </c>
      <c r="J117" s="41">
        <f t="shared" si="34"/>
        <v>0</v>
      </c>
      <c r="K117" s="42">
        <f t="shared" si="35"/>
        <v>0</v>
      </c>
      <c r="L117" s="43">
        <f>IFERROR(VLOOKUP(A117,'MEMO CALCULO 13'!$B$12:$E$341,4,0),0)</f>
        <v>0</v>
      </c>
      <c r="M117" s="44">
        <f t="shared" si="36"/>
        <v>0</v>
      </c>
      <c r="N117" s="42">
        <f t="shared" si="37"/>
        <v>0</v>
      </c>
      <c r="O117" s="45">
        <f t="shared" si="38"/>
        <v>0</v>
      </c>
      <c r="P117" s="46">
        <f t="shared" si="39"/>
        <v>0</v>
      </c>
      <c r="Q117" s="47">
        <f t="shared" si="40"/>
        <v>0</v>
      </c>
    </row>
    <row r="118" spans="1:17" ht="24">
      <c r="A118" s="35" t="s">
        <v>224</v>
      </c>
      <c r="B118" s="36" t="s">
        <v>225</v>
      </c>
      <c r="C118" s="37" t="s">
        <v>92</v>
      </c>
      <c r="D118" s="38">
        <v>174.6</v>
      </c>
      <c r="E118" s="38">
        <v>0</v>
      </c>
      <c r="F118" s="38"/>
      <c r="G118" s="38">
        <f t="shared" si="33"/>
        <v>174.6</v>
      </c>
      <c r="H118" s="39">
        <v>83.2386245797763</v>
      </c>
      <c r="I118" s="40">
        <v>4</v>
      </c>
      <c r="J118" s="41">
        <f t="shared" si="34"/>
        <v>332.9544983191052</v>
      </c>
      <c r="K118" s="42">
        <f t="shared" si="35"/>
        <v>2.2909507445589922E-2</v>
      </c>
      <c r="L118" s="43">
        <f>IFERROR(VLOOKUP(A118,'MEMO CALCULO 13'!$B$12:$E$341,4,0),0)</f>
        <v>0</v>
      </c>
      <c r="M118" s="44">
        <f t="shared" si="36"/>
        <v>0</v>
      </c>
      <c r="N118" s="42">
        <f t="shared" si="37"/>
        <v>0</v>
      </c>
      <c r="O118" s="45">
        <f t="shared" si="38"/>
        <v>4</v>
      </c>
      <c r="P118" s="46">
        <f t="shared" si="39"/>
        <v>332.9544983191052</v>
      </c>
      <c r="Q118" s="47">
        <f t="shared" si="40"/>
        <v>2.2909507445589922E-2</v>
      </c>
    </row>
    <row r="119" spans="1:17" ht="15">
      <c r="A119" s="35" t="s">
        <v>226</v>
      </c>
      <c r="B119" s="36" t="s">
        <v>227</v>
      </c>
      <c r="C119" s="37" t="s">
        <v>38</v>
      </c>
      <c r="D119" s="38">
        <v>13</v>
      </c>
      <c r="E119" s="38">
        <v>0</v>
      </c>
      <c r="F119" s="38"/>
      <c r="G119" s="38">
        <f t="shared" si="33"/>
        <v>13</v>
      </c>
      <c r="H119" s="39">
        <v>70.738399016048902</v>
      </c>
      <c r="I119" s="40">
        <v>2</v>
      </c>
      <c r="J119" s="41">
        <f t="shared" si="34"/>
        <v>141.4767980320978</v>
      </c>
      <c r="K119" s="42">
        <f t="shared" si="35"/>
        <v>0.15384615384615385</v>
      </c>
      <c r="L119" s="43">
        <f>IFERROR(VLOOKUP(A119,'MEMO CALCULO 13'!$B$12:$E$341,4,0),0)</f>
        <v>0</v>
      </c>
      <c r="M119" s="44">
        <f t="shared" si="36"/>
        <v>0</v>
      </c>
      <c r="N119" s="42">
        <f t="shared" si="37"/>
        <v>0</v>
      </c>
      <c r="O119" s="45">
        <f t="shared" si="38"/>
        <v>2</v>
      </c>
      <c r="P119" s="46">
        <f t="shared" si="39"/>
        <v>141.4767980320978</v>
      </c>
      <c r="Q119" s="47">
        <f t="shared" si="40"/>
        <v>0.15384615384615385</v>
      </c>
    </row>
    <row r="120" spans="1:17" ht="15">
      <c r="A120" s="35" t="s">
        <v>228</v>
      </c>
      <c r="B120" s="36" t="s">
        <v>229</v>
      </c>
      <c r="C120" s="37" t="s">
        <v>38</v>
      </c>
      <c r="D120" s="38">
        <v>13</v>
      </c>
      <c r="E120" s="38">
        <v>0</v>
      </c>
      <c r="F120" s="38"/>
      <c r="G120" s="38">
        <f t="shared" si="33"/>
        <v>13</v>
      </c>
      <c r="H120" s="39">
        <v>35.857663029164797</v>
      </c>
      <c r="I120" s="40">
        <v>0</v>
      </c>
      <c r="J120" s="41">
        <f t="shared" si="34"/>
        <v>0</v>
      </c>
      <c r="K120" s="42">
        <f t="shared" si="35"/>
        <v>0</v>
      </c>
      <c r="L120" s="43">
        <f>IFERROR(VLOOKUP(A120,'MEMO CALCULO 13'!$B$12:$E$341,4,0),0)</f>
        <v>0</v>
      </c>
      <c r="M120" s="44">
        <f t="shared" si="36"/>
        <v>0</v>
      </c>
      <c r="N120" s="42">
        <f t="shared" si="37"/>
        <v>0</v>
      </c>
      <c r="O120" s="45">
        <f t="shared" si="38"/>
        <v>0</v>
      </c>
      <c r="P120" s="46">
        <f t="shared" si="39"/>
        <v>0</v>
      </c>
      <c r="Q120" s="47">
        <f t="shared" si="40"/>
        <v>0</v>
      </c>
    </row>
    <row r="121" spans="1:17" ht="36">
      <c r="A121" s="35" t="s">
        <v>230</v>
      </c>
      <c r="B121" s="36" t="s">
        <v>231</v>
      </c>
      <c r="C121" s="37" t="s">
        <v>38</v>
      </c>
      <c r="D121" s="38">
        <v>1</v>
      </c>
      <c r="E121" s="38">
        <v>0</v>
      </c>
      <c r="F121" s="38"/>
      <c r="G121" s="38">
        <f t="shared" si="33"/>
        <v>1</v>
      </c>
      <c r="H121" s="39">
        <v>2775.1721910277702</v>
      </c>
      <c r="I121" s="40">
        <v>0</v>
      </c>
      <c r="J121" s="41">
        <f t="shared" si="34"/>
        <v>0</v>
      </c>
      <c r="K121" s="42">
        <f t="shared" si="35"/>
        <v>0</v>
      </c>
      <c r="L121" s="43">
        <f>IFERROR(VLOOKUP(A121,'MEMO CALCULO 13'!$B$12:$E$341,4,0),0)</f>
        <v>0</v>
      </c>
      <c r="M121" s="44">
        <f t="shared" si="36"/>
        <v>0</v>
      </c>
      <c r="N121" s="42">
        <f t="shared" si="37"/>
        <v>0</v>
      </c>
      <c r="O121" s="45">
        <f t="shared" si="38"/>
        <v>0</v>
      </c>
      <c r="P121" s="46">
        <f t="shared" si="39"/>
        <v>0</v>
      </c>
      <c r="Q121" s="47">
        <f t="shared" si="40"/>
        <v>0</v>
      </c>
    </row>
    <row r="122" spans="1:17" ht="36">
      <c r="A122" s="35" t="s">
        <v>232</v>
      </c>
      <c r="B122" s="36" t="s">
        <v>233</v>
      </c>
      <c r="C122" s="37" t="s">
        <v>38</v>
      </c>
      <c r="D122" s="38">
        <v>1</v>
      </c>
      <c r="E122" s="38">
        <v>0</v>
      </c>
      <c r="F122" s="38"/>
      <c r="G122" s="38">
        <f t="shared" si="33"/>
        <v>1</v>
      </c>
      <c r="H122" s="39">
        <v>3651.80879126338</v>
      </c>
      <c r="I122" s="40">
        <v>0</v>
      </c>
      <c r="J122" s="41">
        <f t="shared" si="34"/>
        <v>0</v>
      </c>
      <c r="K122" s="42">
        <f t="shared" si="35"/>
        <v>0</v>
      </c>
      <c r="L122" s="43">
        <f>IFERROR(VLOOKUP(A122,'MEMO CALCULO 13'!$B$12:$E$341,4,0),0)</f>
        <v>0</v>
      </c>
      <c r="M122" s="44">
        <f t="shared" si="36"/>
        <v>0</v>
      </c>
      <c r="N122" s="42">
        <f t="shared" si="37"/>
        <v>0</v>
      </c>
      <c r="O122" s="45">
        <f t="shared" si="38"/>
        <v>0</v>
      </c>
      <c r="P122" s="46">
        <f t="shared" si="39"/>
        <v>0</v>
      </c>
      <c r="Q122" s="47">
        <f t="shared" si="40"/>
        <v>0</v>
      </c>
    </row>
    <row r="123" spans="1:17" ht="15">
      <c r="A123" s="35" t="s">
        <v>234</v>
      </c>
      <c r="B123" s="36" t="s">
        <v>235</v>
      </c>
      <c r="C123" s="37" t="s">
        <v>67</v>
      </c>
      <c r="D123" s="38">
        <v>1.21</v>
      </c>
      <c r="E123" s="38">
        <v>0</v>
      </c>
      <c r="F123" s="38"/>
      <c r="G123" s="38">
        <f t="shared" si="33"/>
        <v>1.21</v>
      </c>
      <c r="H123" s="39">
        <v>249.41613476044699</v>
      </c>
      <c r="I123" s="40">
        <v>0</v>
      </c>
      <c r="J123" s="41">
        <f t="shared" si="34"/>
        <v>0</v>
      </c>
      <c r="K123" s="42">
        <f t="shared" si="35"/>
        <v>0</v>
      </c>
      <c r="L123" s="43">
        <f>IFERROR(VLOOKUP(A123,'MEMO CALCULO 13'!$B$12:$E$341,4,0),0)</f>
        <v>0</v>
      </c>
      <c r="M123" s="44">
        <f t="shared" si="36"/>
        <v>0</v>
      </c>
      <c r="N123" s="42">
        <f t="shared" si="37"/>
        <v>0</v>
      </c>
      <c r="O123" s="45">
        <f t="shared" si="38"/>
        <v>0</v>
      </c>
      <c r="P123" s="46">
        <f t="shared" si="39"/>
        <v>0</v>
      </c>
      <c r="Q123" s="47">
        <f t="shared" si="40"/>
        <v>0</v>
      </c>
    </row>
    <row r="124" spans="1:17" ht="36">
      <c r="A124" s="35" t="s">
        <v>236</v>
      </c>
      <c r="B124" s="36" t="s">
        <v>237</v>
      </c>
      <c r="C124" s="37" t="s">
        <v>125</v>
      </c>
      <c r="D124" s="38">
        <v>17.010000000000002</v>
      </c>
      <c r="E124" s="38">
        <v>0</v>
      </c>
      <c r="F124" s="38"/>
      <c r="G124" s="38">
        <f t="shared" si="33"/>
        <v>17.010000000000002</v>
      </c>
      <c r="H124" s="39">
        <v>119.46461130676801</v>
      </c>
      <c r="I124" s="40">
        <v>0</v>
      </c>
      <c r="J124" s="41">
        <f t="shared" si="34"/>
        <v>0</v>
      </c>
      <c r="K124" s="42">
        <f t="shared" si="35"/>
        <v>0</v>
      </c>
      <c r="L124" s="43">
        <f>IFERROR(VLOOKUP(A124,'MEMO CALCULO 13'!$B$12:$E$341,4,0),0)</f>
        <v>0</v>
      </c>
      <c r="M124" s="44">
        <f t="shared" si="36"/>
        <v>0</v>
      </c>
      <c r="N124" s="42">
        <f t="shared" si="37"/>
        <v>0</v>
      </c>
      <c r="O124" s="45">
        <f t="shared" si="38"/>
        <v>0</v>
      </c>
      <c r="P124" s="46">
        <f t="shared" si="39"/>
        <v>0</v>
      </c>
      <c r="Q124" s="47">
        <f t="shared" si="40"/>
        <v>0</v>
      </c>
    </row>
    <row r="125" spans="1:17" ht="15">
      <c r="A125" s="26">
        <v>11</v>
      </c>
      <c r="B125" s="27" t="s">
        <v>201</v>
      </c>
      <c r="C125" s="28"/>
      <c r="D125" s="29"/>
      <c r="E125" s="29"/>
      <c r="F125" s="29"/>
      <c r="G125" s="29"/>
      <c r="H125" s="49"/>
      <c r="I125" s="30"/>
      <c r="J125" s="31"/>
      <c r="K125" s="32"/>
      <c r="L125" s="34"/>
      <c r="M125" s="34">
        <f>SUM(M126:M147)</f>
        <v>0</v>
      </c>
      <c r="N125" s="32"/>
      <c r="O125" s="31"/>
      <c r="P125" s="34">
        <f>SUM(P126:P147)</f>
        <v>10644.56152807025</v>
      </c>
      <c r="Q125" s="32"/>
    </row>
    <row r="126" spans="1:17" ht="48">
      <c r="A126" s="35" t="s">
        <v>238</v>
      </c>
      <c r="B126" s="36" t="s">
        <v>239</v>
      </c>
      <c r="C126" s="37" t="s">
        <v>38</v>
      </c>
      <c r="D126" s="38">
        <v>2</v>
      </c>
      <c r="E126" s="38">
        <v>0</v>
      </c>
      <c r="F126" s="38"/>
      <c r="G126" s="38">
        <f t="shared" ref="G126:G147" si="41">D126+E126-F126</f>
        <v>2</v>
      </c>
      <c r="H126" s="39">
        <v>1788.06512490881</v>
      </c>
      <c r="I126" s="40">
        <v>0</v>
      </c>
      <c r="J126" s="41">
        <f t="shared" ref="J126:J147" si="42">I126*H126</f>
        <v>0</v>
      </c>
      <c r="K126" s="42">
        <f t="shared" ref="K126:K147" si="43">I126/G126</f>
        <v>0</v>
      </c>
      <c r="L126" s="43">
        <f>IFERROR(VLOOKUP(A126,'MEMO CALCULO 13'!$B$12:$E$341,4,0),0)</f>
        <v>0</v>
      </c>
      <c r="M126" s="44">
        <f t="shared" ref="M126:M147" si="44">L126*H126</f>
        <v>0</v>
      </c>
      <c r="N126" s="42">
        <f t="shared" ref="N126:N147" si="45">L126/G126</f>
        <v>0</v>
      </c>
      <c r="O126" s="45">
        <f t="shared" ref="O126:O147" si="46">I126+L126</f>
        <v>0</v>
      </c>
      <c r="P126" s="46">
        <f t="shared" ref="P126:P147" si="47">J126+M126</f>
        <v>0</v>
      </c>
      <c r="Q126" s="47">
        <f t="shared" ref="Q126:Q147" si="48">K126+N126</f>
        <v>0</v>
      </c>
    </row>
    <row r="127" spans="1:17" ht="24">
      <c r="A127" s="35" t="s">
        <v>240</v>
      </c>
      <c r="B127" s="36" t="s">
        <v>241</v>
      </c>
      <c r="C127" s="37" t="s">
        <v>38</v>
      </c>
      <c r="D127" s="38">
        <v>1</v>
      </c>
      <c r="E127" s="38">
        <v>0</v>
      </c>
      <c r="F127" s="38"/>
      <c r="G127" s="38">
        <f t="shared" si="41"/>
        <v>1</v>
      </c>
      <c r="H127" s="39">
        <v>711.02526368171698</v>
      </c>
      <c r="I127" s="40">
        <v>0</v>
      </c>
      <c r="J127" s="41">
        <f t="shared" si="42"/>
        <v>0</v>
      </c>
      <c r="K127" s="42">
        <f t="shared" si="43"/>
        <v>0</v>
      </c>
      <c r="L127" s="43">
        <f>IFERROR(VLOOKUP(A127,'MEMO CALCULO 13'!$B$12:$E$341,4,0),0)</f>
        <v>0</v>
      </c>
      <c r="M127" s="44">
        <f t="shared" si="44"/>
        <v>0</v>
      </c>
      <c r="N127" s="42">
        <f t="shared" si="45"/>
        <v>0</v>
      </c>
      <c r="O127" s="45">
        <f t="shared" si="46"/>
        <v>0</v>
      </c>
      <c r="P127" s="46">
        <f t="shared" si="47"/>
        <v>0</v>
      </c>
      <c r="Q127" s="47">
        <f t="shared" si="48"/>
        <v>0</v>
      </c>
    </row>
    <row r="128" spans="1:17" ht="36">
      <c r="A128" s="35" t="s">
        <v>242</v>
      </c>
      <c r="B128" s="36" t="s">
        <v>243</v>
      </c>
      <c r="C128" s="37" t="s">
        <v>38</v>
      </c>
      <c r="D128" s="38">
        <v>5</v>
      </c>
      <c r="E128" s="38">
        <v>1</v>
      </c>
      <c r="F128" s="38"/>
      <c r="G128" s="38">
        <f t="shared" si="41"/>
        <v>6</v>
      </c>
      <c r="H128" s="39">
        <v>746.33895597142998</v>
      </c>
      <c r="I128" s="40">
        <v>1</v>
      </c>
      <c r="J128" s="41">
        <f t="shared" si="42"/>
        <v>746.33895597142998</v>
      </c>
      <c r="K128" s="42">
        <f t="shared" si="43"/>
        <v>0.16666666666666666</v>
      </c>
      <c r="L128" s="43">
        <f>IFERROR(VLOOKUP(A128,'MEMO CALCULO 13'!$B$12:$E$341,4,0),0)</f>
        <v>0</v>
      </c>
      <c r="M128" s="44">
        <f t="shared" si="44"/>
        <v>0</v>
      </c>
      <c r="N128" s="42">
        <f t="shared" si="45"/>
        <v>0</v>
      </c>
      <c r="O128" s="45">
        <f t="shared" si="46"/>
        <v>1</v>
      </c>
      <c r="P128" s="46">
        <f t="shared" si="47"/>
        <v>746.33895597142998</v>
      </c>
      <c r="Q128" s="47">
        <f t="shared" si="48"/>
        <v>0.16666666666666666</v>
      </c>
    </row>
    <row r="129" spans="1:17" ht="36">
      <c r="A129" s="35" t="s">
        <v>244</v>
      </c>
      <c r="B129" s="36" t="s">
        <v>245</v>
      </c>
      <c r="C129" s="37" t="s">
        <v>38</v>
      </c>
      <c r="D129" s="38">
        <v>5</v>
      </c>
      <c r="E129" s="38">
        <v>0</v>
      </c>
      <c r="F129" s="38"/>
      <c r="G129" s="38">
        <f t="shared" si="41"/>
        <v>5</v>
      </c>
      <c r="H129" s="39">
        <v>636.55677959514196</v>
      </c>
      <c r="I129" s="40">
        <v>5</v>
      </c>
      <c r="J129" s="41">
        <f t="shared" si="42"/>
        <v>3182.7838979757098</v>
      </c>
      <c r="K129" s="42">
        <f t="shared" si="43"/>
        <v>1</v>
      </c>
      <c r="L129" s="43">
        <f>IFERROR(VLOOKUP(A129,'MEMO CALCULO 13'!$B$12:$E$341,4,0),0)</f>
        <v>0</v>
      </c>
      <c r="M129" s="44">
        <f t="shared" si="44"/>
        <v>0</v>
      </c>
      <c r="N129" s="42">
        <f t="shared" si="45"/>
        <v>0</v>
      </c>
      <c r="O129" s="45">
        <f t="shared" si="46"/>
        <v>5</v>
      </c>
      <c r="P129" s="46">
        <f t="shared" si="47"/>
        <v>3182.7838979757098</v>
      </c>
      <c r="Q129" s="47">
        <f t="shared" si="48"/>
        <v>1</v>
      </c>
    </row>
    <row r="130" spans="1:17" ht="24">
      <c r="A130" s="35" t="s">
        <v>246</v>
      </c>
      <c r="B130" s="36" t="s">
        <v>247</v>
      </c>
      <c r="C130" s="37" t="s">
        <v>38</v>
      </c>
      <c r="D130" s="38">
        <v>7</v>
      </c>
      <c r="E130" s="38">
        <v>0</v>
      </c>
      <c r="F130" s="38"/>
      <c r="G130" s="38">
        <f t="shared" si="41"/>
        <v>7</v>
      </c>
      <c r="H130" s="39">
        <v>196.15140806882701</v>
      </c>
      <c r="I130" s="40">
        <v>0</v>
      </c>
      <c r="J130" s="41">
        <f t="shared" si="42"/>
        <v>0</v>
      </c>
      <c r="K130" s="42">
        <f t="shared" si="43"/>
        <v>0</v>
      </c>
      <c r="L130" s="43">
        <f>IFERROR(VLOOKUP(A130,'MEMO CALCULO 13'!$B$12:$E$341,4,0),0)</f>
        <v>0</v>
      </c>
      <c r="M130" s="44">
        <f t="shared" si="44"/>
        <v>0</v>
      </c>
      <c r="N130" s="42">
        <f t="shared" si="45"/>
        <v>0</v>
      </c>
      <c r="O130" s="45">
        <f t="shared" si="46"/>
        <v>0</v>
      </c>
      <c r="P130" s="46">
        <f t="shared" si="47"/>
        <v>0</v>
      </c>
      <c r="Q130" s="47">
        <f t="shared" si="48"/>
        <v>0</v>
      </c>
    </row>
    <row r="131" spans="1:17" ht="24">
      <c r="A131" s="35" t="s">
        <v>248</v>
      </c>
      <c r="B131" s="36" t="s">
        <v>249</v>
      </c>
      <c r="C131" s="37" t="s">
        <v>38</v>
      </c>
      <c r="D131" s="38">
        <v>4</v>
      </c>
      <c r="E131" s="38">
        <v>0</v>
      </c>
      <c r="F131" s="38"/>
      <c r="G131" s="38">
        <f t="shared" si="41"/>
        <v>4</v>
      </c>
      <c r="H131" s="39">
        <v>241.98926895038201</v>
      </c>
      <c r="I131" s="40">
        <v>4</v>
      </c>
      <c r="J131" s="41">
        <f t="shared" si="42"/>
        <v>967.95707580152805</v>
      </c>
      <c r="K131" s="42">
        <f t="shared" si="43"/>
        <v>1</v>
      </c>
      <c r="L131" s="43">
        <f>IFERROR(VLOOKUP(A131,'MEMO CALCULO 13'!$B$12:$E$341,4,0),0)</f>
        <v>0</v>
      </c>
      <c r="M131" s="44">
        <f t="shared" si="44"/>
        <v>0</v>
      </c>
      <c r="N131" s="42">
        <f t="shared" si="45"/>
        <v>0</v>
      </c>
      <c r="O131" s="45">
        <f t="shared" si="46"/>
        <v>4</v>
      </c>
      <c r="P131" s="46">
        <f t="shared" si="47"/>
        <v>967.95707580152805</v>
      </c>
      <c r="Q131" s="47">
        <f t="shared" si="48"/>
        <v>1</v>
      </c>
    </row>
    <row r="132" spans="1:17" ht="24">
      <c r="A132" s="35" t="s">
        <v>250</v>
      </c>
      <c r="B132" s="36" t="s">
        <v>251</v>
      </c>
      <c r="C132" s="37" t="s">
        <v>38</v>
      </c>
      <c r="D132" s="38">
        <v>7</v>
      </c>
      <c r="E132" s="38">
        <v>0</v>
      </c>
      <c r="F132" s="38"/>
      <c r="G132" s="38">
        <f t="shared" si="41"/>
        <v>7</v>
      </c>
      <c r="H132" s="39">
        <v>253.601379021127</v>
      </c>
      <c r="I132" s="40">
        <v>6</v>
      </c>
      <c r="J132" s="41">
        <f t="shared" si="42"/>
        <v>1521.6082741267619</v>
      </c>
      <c r="K132" s="42">
        <f t="shared" si="43"/>
        <v>0.8571428571428571</v>
      </c>
      <c r="L132" s="43">
        <f>IFERROR(VLOOKUP(A132,'MEMO CALCULO 13'!$B$12:$E$341,4,0),0)</f>
        <v>0</v>
      </c>
      <c r="M132" s="44">
        <f t="shared" si="44"/>
        <v>0</v>
      </c>
      <c r="N132" s="42">
        <f t="shared" si="45"/>
        <v>0</v>
      </c>
      <c r="O132" s="45">
        <f t="shared" si="46"/>
        <v>6</v>
      </c>
      <c r="P132" s="46">
        <f t="shared" si="47"/>
        <v>1521.6082741267619</v>
      </c>
      <c r="Q132" s="47">
        <f t="shared" si="48"/>
        <v>0.8571428571428571</v>
      </c>
    </row>
    <row r="133" spans="1:17" ht="24">
      <c r="A133" s="35" t="s">
        <v>252</v>
      </c>
      <c r="B133" s="36" t="s">
        <v>253</v>
      </c>
      <c r="C133" s="37" t="s">
        <v>38</v>
      </c>
      <c r="D133" s="38">
        <v>1</v>
      </c>
      <c r="E133" s="38">
        <v>0</v>
      </c>
      <c r="F133" s="38"/>
      <c r="G133" s="38">
        <f t="shared" si="41"/>
        <v>1</v>
      </c>
      <c r="H133" s="39">
        <v>128.754543595125</v>
      </c>
      <c r="I133" s="40">
        <v>0</v>
      </c>
      <c r="J133" s="41">
        <f t="shared" si="42"/>
        <v>0</v>
      </c>
      <c r="K133" s="42">
        <f t="shared" si="43"/>
        <v>0</v>
      </c>
      <c r="L133" s="43">
        <f>IFERROR(VLOOKUP(A133,'MEMO CALCULO 13'!$B$12:$E$341,4,0),0)</f>
        <v>0</v>
      </c>
      <c r="M133" s="44">
        <f t="shared" si="44"/>
        <v>0</v>
      </c>
      <c r="N133" s="42">
        <f t="shared" si="45"/>
        <v>0</v>
      </c>
      <c r="O133" s="45">
        <f t="shared" si="46"/>
        <v>0</v>
      </c>
      <c r="P133" s="46">
        <f t="shared" si="47"/>
        <v>0</v>
      </c>
      <c r="Q133" s="47">
        <f t="shared" si="48"/>
        <v>0</v>
      </c>
    </row>
    <row r="134" spans="1:17" ht="15">
      <c r="A134" s="35" t="s">
        <v>254</v>
      </c>
      <c r="B134" s="36" t="s">
        <v>255</v>
      </c>
      <c r="C134" s="37" t="s">
        <v>38</v>
      </c>
      <c r="D134" s="38">
        <v>1</v>
      </c>
      <c r="E134" s="38">
        <v>0</v>
      </c>
      <c r="F134" s="38"/>
      <c r="G134" s="38">
        <f t="shared" si="41"/>
        <v>1</v>
      </c>
      <c r="H134" s="39">
        <v>111.169856834073</v>
      </c>
      <c r="I134" s="40">
        <v>0</v>
      </c>
      <c r="J134" s="41">
        <f t="shared" si="42"/>
        <v>0</v>
      </c>
      <c r="K134" s="42">
        <f t="shared" si="43"/>
        <v>0</v>
      </c>
      <c r="L134" s="43">
        <f>IFERROR(VLOOKUP(A134,'MEMO CALCULO 13'!$B$12:$E$341,4,0),0)</f>
        <v>0</v>
      </c>
      <c r="M134" s="44">
        <f t="shared" si="44"/>
        <v>0</v>
      </c>
      <c r="N134" s="42">
        <f t="shared" si="45"/>
        <v>0</v>
      </c>
      <c r="O134" s="45">
        <f t="shared" si="46"/>
        <v>0</v>
      </c>
      <c r="P134" s="46">
        <f t="shared" si="47"/>
        <v>0</v>
      </c>
      <c r="Q134" s="47">
        <f t="shared" si="48"/>
        <v>0</v>
      </c>
    </row>
    <row r="135" spans="1:17" ht="24">
      <c r="A135" s="35" t="s">
        <v>256</v>
      </c>
      <c r="B135" s="36" t="s">
        <v>257</v>
      </c>
      <c r="C135" s="37" t="s">
        <v>38</v>
      </c>
      <c r="D135" s="38">
        <v>4</v>
      </c>
      <c r="E135" s="38">
        <v>0</v>
      </c>
      <c r="F135" s="38"/>
      <c r="G135" s="38">
        <f t="shared" si="41"/>
        <v>4</v>
      </c>
      <c r="H135" s="39">
        <v>201.66882556898099</v>
      </c>
      <c r="I135" s="40">
        <v>4</v>
      </c>
      <c r="J135" s="41">
        <f t="shared" si="42"/>
        <v>806.67530227592397</v>
      </c>
      <c r="K135" s="42">
        <f t="shared" si="43"/>
        <v>1</v>
      </c>
      <c r="L135" s="43">
        <f>IFERROR(VLOOKUP(A135,'MEMO CALCULO 13'!$B$12:$E$341,4,0),0)</f>
        <v>0</v>
      </c>
      <c r="M135" s="44">
        <f t="shared" si="44"/>
        <v>0</v>
      </c>
      <c r="N135" s="42">
        <f t="shared" si="45"/>
        <v>0</v>
      </c>
      <c r="O135" s="45">
        <f t="shared" si="46"/>
        <v>4</v>
      </c>
      <c r="P135" s="46">
        <f t="shared" si="47"/>
        <v>806.67530227592397</v>
      </c>
      <c r="Q135" s="47">
        <f t="shared" si="48"/>
        <v>1</v>
      </c>
    </row>
    <row r="136" spans="1:17" ht="36">
      <c r="A136" s="35" t="s">
        <v>258</v>
      </c>
      <c r="B136" s="36" t="s">
        <v>259</v>
      </c>
      <c r="C136" s="37" t="s">
        <v>38</v>
      </c>
      <c r="D136" s="38">
        <v>2</v>
      </c>
      <c r="E136" s="38">
        <v>0</v>
      </c>
      <c r="F136" s="38"/>
      <c r="G136" s="38">
        <f t="shared" si="41"/>
        <v>2</v>
      </c>
      <c r="H136" s="39">
        <v>1909.94787487698</v>
      </c>
      <c r="I136" s="40">
        <v>0</v>
      </c>
      <c r="J136" s="41">
        <f t="shared" si="42"/>
        <v>0</v>
      </c>
      <c r="K136" s="42">
        <f t="shared" si="43"/>
        <v>0</v>
      </c>
      <c r="L136" s="43">
        <f>IFERROR(VLOOKUP(A136,'MEMO CALCULO 13'!$B$12:$E$341,4,0),0)</f>
        <v>0</v>
      </c>
      <c r="M136" s="44">
        <f t="shared" si="44"/>
        <v>0</v>
      </c>
      <c r="N136" s="42">
        <f t="shared" si="45"/>
        <v>0</v>
      </c>
      <c r="O136" s="45">
        <f t="shared" si="46"/>
        <v>0</v>
      </c>
      <c r="P136" s="46">
        <f t="shared" si="47"/>
        <v>0</v>
      </c>
      <c r="Q136" s="47">
        <f t="shared" si="48"/>
        <v>0</v>
      </c>
    </row>
    <row r="137" spans="1:17" ht="36">
      <c r="A137" s="35" t="s">
        <v>260</v>
      </c>
      <c r="B137" s="36" t="s">
        <v>261</v>
      </c>
      <c r="C137" s="37" t="s">
        <v>38</v>
      </c>
      <c r="D137" s="38">
        <v>6</v>
      </c>
      <c r="E137" s="38">
        <v>0</v>
      </c>
      <c r="F137" s="38"/>
      <c r="G137" s="38">
        <f t="shared" si="41"/>
        <v>6</v>
      </c>
      <c r="H137" s="39">
        <v>374.59601349631799</v>
      </c>
      <c r="I137" s="40">
        <v>0</v>
      </c>
      <c r="J137" s="41">
        <f t="shared" si="42"/>
        <v>0</v>
      </c>
      <c r="K137" s="42">
        <f t="shared" si="43"/>
        <v>0</v>
      </c>
      <c r="L137" s="43">
        <f>IFERROR(VLOOKUP(A137,'MEMO CALCULO 13'!$B$12:$E$341,4,0),0)</f>
        <v>0</v>
      </c>
      <c r="M137" s="44">
        <f t="shared" si="44"/>
        <v>0</v>
      </c>
      <c r="N137" s="42">
        <f t="shared" si="45"/>
        <v>0</v>
      </c>
      <c r="O137" s="45">
        <f t="shared" si="46"/>
        <v>0</v>
      </c>
      <c r="P137" s="46">
        <f t="shared" si="47"/>
        <v>0</v>
      </c>
      <c r="Q137" s="47">
        <f t="shared" si="48"/>
        <v>0</v>
      </c>
    </row>
    <row r="138" spans="1:17" ht="24">
      <c r="A138" s="35" t="s">
        <v>262</v>
      </c>
      <c r="B138" s="36" t="s">
        <v>263</v>
      </c>
      <c r="C138" s="37" t="s">
        <v>38</v>
      </c>
      <c r="D138" s="38">
        <v>2</v>
      </c>
      <c r="E138" s="38">
        <v>0</v>
      </c>
      <c r="F138" s="38"/>
      <c r="G138" s="38">
        <f t="shared" si="41"/>
        <v>2</v>
      </c>
      <c r="H138" s="39">
        <v>158.73954292694299</v>
      </c>
      <c r="I138" s="40">
        <v>0</v>
      </c>
      <c r="J138" s="41">
        <f t="shared" si="42"/>
        <v>0</v>
      </c>
      <c r="K138" s="42">
        <f t="shared" si="43"/>
        <v>0</v>
      </c>
      <c r="L138" s="43">
        <f>IFERROR(VLOOKUP(A138,'MEMO CALCULO 13'!$B$12:$E$341,4,0),0)</f>
        <v>0</v>
      </c>
      <c r="M138" s="44">
        <f t="shared" si="44"/>
        <v>0</v>
      </c>
      <c r="N138" s="42">
        <f t="shared" si="45"/>
        <v>0</v>
      </c>
      <c r="O138" s="45">
        <f t="shared" si="46"/>
        <v>0</v>
      </c>
      <c r="P138" s="46">
        <f t="shared" si="47"/>
        <v>0</v>
      </c>
      <c r="Q138" s="47">
        <f t="shared" si="48"/>
        <v>0</v>
      </c>
    </row>
    <row r="139" spans="1:17" ht="24">
      <c r="A139" s="35" t="s">
        <v>264</v>
      </c>
      <c r="B139" s="36" t="s">
        <v>265</v>
      </c>
      <c r="C139" s="37" t="s">
        <v>38</v>
      </c>
      <c r="D139" s="38">
        <v>2</v>
      </c>
      <c r="E139" s="38">
        <v>0</v>
      </c>
      <c r="F139" s="38"/>
      <c r="G139" s="38">
        <f t="shared" si="41"/>
        <v>2</v>
      </c>
      <c r="H139" s="39">
        <v>188.66903504045101</v>
      </c>
      <c r="I139" s="40">
        <v>0</v>
      </c>
      <c r="J139" s="41">
        <f t="shared" si="42"/>
        <v>0</v>
      </c>
      <c r="K139" s="42">
        <f t="shared" si="43"/>
        <v>0</v>
      </c>
      <c r="L139" s="43">
        <f>IFERROR(VLOOKUP(A139,'MEMO CALCULO 13'!$B$12:$E$341,4,0),0)</f>
        <v>0</v>
      </c>
      <c r="M139" s="44">
        <f t="shared" si="44"/>
        <v>0</v>
      </c>
      <c r="N139" s="42">
        <f t="shared" si="45"/>
        <v>0</v>
      </c>
      <c r="O139" s="45">
        <f t="shared" si="46"/>
        <v>0</v>
      </c>
      <c r="P139" s="46">
        <f t="shared" si="47"/>
        <v>0</v>
      </c>
      <c r="Q139" s="47">
        <f t="shared" si="48"/>
        <v>0</v>
      </c>
    </row>
    <row r="140" spans="1:17" ht="24">
      <c r="A140" s="35" t="s">
        <v>266</v>
      </c>
      <c r="B140" s="36" t="s">
        <v>267</v>
      </c>
      <c r="C140" s="37" t="s">
        <v>38</v>
      </c>
      <c r="D140" s="38">
        <v>3</v>
      </c>
      <c r="E140" s="38">
        <v>0</v>
      </c>
      <c r="F140" s="38"/>
      <c r="G140" s="38">
        <f t="shared" si="41"/>
        <v>3</v>
      </c>
      <c r="H140" s="39">
        <v>344.69982571379802</v>
      </c>
      <c r="I140" s="40">
        <v>0</v>
      </c>
      <c r="J140" s="41">
        <f t="shared" si="42"/>
        <v>0</v>
      </c>
      <c r="K140" s="42">
        <f t="shared" si="43"/>
        <v>0</v>
      </c>
      <c r="L140" s="43">
        <f>IFERROR(VLOOKUP(A140,'MEMO CALCULO 13'!$B$12:$E$341,4,0),0)</f>
        <v>0</v>
      </c>
      <c r="M140" s="44">
        <f t="shared" si="44"/>
        <v>0</v>
      </c>
      <c r="N140" s="42">
        <f t="shared" si="45"/>
        <v>0</v>
      </c>
      <c r="O140" s="45">
        <f t="shared" si="46"/>
        <v>0</v>
      </c>
      <c r="P140" s="46">
        <f t="shared" si="47"/>
        <v>0</v>
      </c>
      <c r="Q140" s="47">
        <f t="shared" si="48"/>
        <v>0</v>
      </c>
    </row>
    <row r="141" spans="1:17" ht="36">
      <c r="A141" s="35" t="s">
        <v>268</v>
      </c>
      <c r="B141" s="36" t="s">
        <v>269</v>
      </c>
      <c r="C141" s="37" t="s">
        <v>38</v>
      </c>
      <c r="D141" s="38">
        <v>5</v>
      </c>
      <c r="E141" s="38">
        <v>0</v>
      </c>
      <c r="F141" s="38"/>
      <c r="G141" s="38">
        <f t="shared" si="41"/>
        <v>5</v>
      </c>
      <c r="H141" s="39">
        <v>684.03765413871395</v>
      </c>
      <c r="I141" s="40">
        <v>4</v>
      </c>
      <c r="J141" s="41">
        <f t="shared" si="42"/>
        <v>2736.1506165548558</v>
      </c>
      <c r="K141" s="42">
        <f t="shared" si="43"/>
        <v>0.8</v>
      </c>
      <c r="L141" s="43">
        <f>IFERROR(VLOOKUP(A141,'MEMO CALCULO 13'!$B$12:$E$341,4,0),0)</f>
        <v>0</v>
      </c>
      <c r="M141" s="44">
        <f t="shared" si="44"/>
        <v>0</v>
      </c>
      <c r="N141" s="42">
        <f t="shared" si="45"/>
        <v>0</v>
      </c>
      <c r="O141" s="45">
        <f t="shared" si="46"/>
        <v>4</v>
      </c>
      <c r="P141" s="46">
        <f t="shared" si="47"/>
        <v>2736.1506165548558</v>
      </c>
      <c r="Q141" s="47">
        <f t="shared" si="48"/>
        <v>0.8</v>
      </c>
    </row>
    <row r="142" spans="1:17" ht="24">
      <c r="A142" s="35" t="s">
        <v>270</v>
      </c>
      <c r="B142" s="36" t="s">
        <v>271</v>
      </c>
      <c r="C142" s="37" t="s">
        <v>38</v>
      </c>
      <c r="D142" s="38">
        <v>2</v>
      </c>
      <c r="E142" s="38">
        <v>0</v>
      </c>
      <c r="F142" s="38"/>
      <c r="G142" s="38">
        <f t="shared" si="41"/>
        <v>2</v>
      </c>
      <c r="H142" s="39">
        <v>855.01098798148996</v>
      </c>
      <c r="I142" s="40">
        <v>0</v>
      </c>
      <c r="J142" s="41">
        <f t="shared" si="42"/>
        <v>0</v>
      </c>
      <c r="K142" s="42">
        <f t="shared" si="43"/>
        <v>0</v>
      </c>
      <c r="L142" s="43">
        <f>IFERROR(VLOOKUP(A142,'MEMO CALCULO 13'!$B$12:$E$341,4,0),0)</f>
        <v>0</v>
      </c>
      <c r="M142" s="44">
        <f t="shared" si="44"/>
        <v>0</v>
      </c>
      <c r="N142" s="42">
        <f t="shared" si="45"/>
        <v>0</v>
      </c>
      <c r="O142" s="45">
        <f t="shared" si="46"/>
        <v>0</v>
      </c>
      <c r="P142" s="46">
        <f t="shared" si="47"/>
        <v>0</v>
      </c>
      <c r="Q142" s="47">
        <f t="shared" si="48"/>
        <v>0</v>
      </c>
    </row>
    <row r="143" spans="1:17" ht="15">
      <c r="A143" s="35" t="s">
        <v>272</v>
      </c>
      <c r="B143" s="36" t="s">
        <v>273</v>
      </c>
      <c r="C143" s="37" t="s">
        <v>38</v>
      </c>
      <c r="D143" s="38">
        <v>5</v>
      </c>
      <c r="E143" s="38">
        <v>0</v>
      </c>
      <c r="F143" s="38"/>
      <c r="G143" s="38">
        <f t="shared" si="41"/>
        <v>5</v>
      </c>
      <c r="H143" s="39">
        <v>29.318912712081801</v>
      </c>
      <c r="I143" s="40">
        <v>5</v>
      </c>
      <c r="J143" s="41">
        <f t="shared" si="42"/>
        <v>146.594563560409</v>
      </c>
      <c r="K143" s="42">
        <f t="shared" si="43"/>
        <v>1</v>
      </c>
      <c r="L143" s="43">
        <f>IFERROR(VLOOKUP(A143,'MEMO CALCULO 13'!$B$12:$E$341,4,0),0)</f>
        <v>0</v>
      </c>
      <c r="M143" s="44">
        <f t="shared" si="44"/>
        <v>0</v>
      </c>
      <c r="N143" s="42">
        <f t="shared" si="45"/>
        <v>0</v>
      </c>
      <c r="O143" s="45">
        <f t="shared" si="46"/>
        <v>5</v>
      </c>
      <c r="P143" s="46">
        <f t="shared" si="47"/>
        <v>146.594563560409</v>
      </c>
      <c r="Q143" s="47">
        <f t="shared" si="48"/>
        <v>1</v>
      </c>
    </row>
    <row r="144" spans="1:17" ht="15">
      <c r="A144" s="35" t="s">
        <v>274</v>
      </c>
      <c r="B144" s="36" t="s">
        <v>275</v>
      </c>
      <c r="C144" s="37" t="s">
        <v>38</v>
      </c>
      <c r="D144" s="38">
        <v>4</v>
      </c>
      <c r="E144" s="38">
        <v>0</v>
      </c>
      <c r="F144" s="38"/>
      <c r="G144" s="38">
        <f t="shared" si="41"/>
        <v>4</v>
      </c>
      <c r="H144" s="39">
        <v>21.003931409033999</v>
      </c>
      <c r="I144" s="40">
        <v>4</v>
      </c>
      <c r="J144" s="41">
        <f t="shared" si="42"/>
        <v>84.015725636135997</v>
      </c>
      <c r="K144" s="42">
        <f t="shared" si="43"/>
        <v>1</v>
      </c>
      <c r="L144" s="43">
        <f>IFERROR(VLOOKUP(A144,'MEMO CALCULO 13'!$B$12:$E$341,4,0),0)</f>
        <v>0</v>
      </c>
      <c r="M144" s="44">
        <f t="shared" si="44"/>
        <v>0</v>
      </c>
      <c r="N144" s="42">
        <f t="shared" si="45"/>
        <v>0</v>
      </c>
      <c r="O144" s="45">
        <f t="shared" si="46"/>
        <v>4</v>
      </c>
      <c r="P144" s="46">
        <f t="shared" si="47"/>
        <v>84.015725636135997</v>
      </c>
      <c r="Q144" s="47">
        <f t="shared" si="48"/>
        <v>1</v>
      </c>
    </row>
    <row r="145" spans="1:17" ht="15">
      <c r="A145" s="35" t="s">
        <v>276</v>
      </c>
      <c r="B145" s="36" t="s">
        <v>277</v>
      </c>
      <c r="C145" s="37" t="s">
        <v>38</v>
      </c>
      <c r="D145" s="38">
        <v>9</v>
      </c>
      <c r="E145" s="38">
        <v>2</v>
      </c>
      <c r="F145" s="38"/>
      <c r="G145" s="38">
        <f t="shared" si="41"/>
        <v>11</v>
      </c>
      <c r="H145" s="39">
        <v>45.772362363947103</v>
      </c>
      <c r="I145" s="40">
        <v>6</v>
      </c>
      <c r="J145" s="41">
        <f t="shared" si="42"/>
        <v>274.6341741836826</v>
      </c>
      <c r="K145" s="42">
        <f t="shared" si="43"/>
        <v>0.54545454545454541</v>
      </c>
      <c r="L145" s="43">
        <f>IFERROR(VLOOKUP(A145,'MEMO CALCULO 13'!$B$12:$E$341,4,0),0)</f>
        <v>0</v>
      </c>
      <c r="M145" s="44">
        <f t="shared" si="44"/>
        <v>0</v>
      </c>
      <c r="N145" s="42">
        <f t="shared" si="45"/>
        <v>0</v>
      </c>
      <c r="O145" s="45">
        <f t="shared" si="46"/>
        <v>6</v>
      </c>
      <c r="P145" s="46">
        <f t="shared" si="47"/>
        <v>274.6341741836826</v>
      </c>
      <c r="Q145" s="47">
        <f t="shared" si="48"/>
        <v>0.54545454545454541</v>
      </c>
    </row>
    <row r="146" spans="1:17" ht="15">
      <c r="A146" s="35" t="s">
        <v>278</v>
      </c>
      <c r="B146" s="36" t="s">
        <v>279</v>
      </c>
      <c r="C146" s="37" t="s">
        <v>38</v>
      </c>
      <c r="D146" s="38">
        <v>3</v>
      </c>
      <c r="E146" s="38">
        <v>2</v>
      </c>
      <c r="F146" s="38"/>
      <c r="G146" s="38">
        <f t="shared" si="41"/>
        <v>5</v>
      </c>
      <c r="H146" s="39">
        <v>88.901470991905398</v>
      </c>
      <c r="I146" s="40">
        <v>2</v>
      </c>
      <c r="J146" s="41">
        <f t="shared" si="42"/>
        <v>177.8029419838108</v>
      </c>
      <c r="K146" s="42">
        <f t="shared" si="43"/>
        <v>0.4</v>
      </c>
      <c r="L146" s="43">
        <f>IFERROR(VLOOKUP(A146,'MEMO CALCULO 13'!$B$12:$E$341,4,0),0)</f>
        <v>0</v>
      </c>
      <c r="M146" s="44">
        <f t="shared" si="44"/>
        <v>0</v>
      </c>
      <c r="N146" s="42">
        <f t="shared" si="45"/>
        <v>0</v>
      </c>
      <c r="O146" s="45">
        <f t="shared" si="46"/>
        <v>2</v>
      </c>
      <c r="P146" s="46">
        <f t="shared" si="47"/>
        <v>177.8029419838108</v>
      </c>
      <c r="Q146" s="47">
        <f t="shared" si="48"/>
        <v>0.4</v>
      </c>
    </row>
    <row r="147" spans="1:17" ht="24">
      <c r="A147" s="35" t="s">
        <v>280</v>
      </c>
      <c r="B147" s="36" t="s">
        <v>281</v>
      </c>
      <c r="C147" s="37" t="s">
        <v>38</v>
      </c>
      <c r="D147" s="38">
        <v>3</v>
      </c>
      <c r="E147" s="38">
        <v>0</v>
      </c>
      <c r="F147" s="38"/>
      <c r="G147" s="38">
        <f t="shared" si="41"/>
        <v>3</v>
      </c>
      <c r="H147" s="39">
        <v>85.781965322804695</v>
      </c>
      <c r="I147" s="40">
        <v>0</v>
      </c>
      <c r="J147" s="41">
        <f t="shared" si="42"/>
        <v>0</v>
      </c>
      <c r="K147" s="42">
        <f t="shared" si="43"/>
        <v>0</v>
      </c>
      <c r="L147" s="43">
        <f>IFERROR(VLOOKUP(A147,'MEMO CALCULO 13'!$B$12:$E$341,4,0),0)</f>
        <v>0</v>
      </c>
      <c r="M147" s="44">
        <f t="shared" si="44"/>
        <v>0</v>
      </c>
      <c r="N147" s="42">
        <f t="shared" si="45"/>
        <v>0</v>
      </c>
      <c r="O147" s="45">
        <f t="shared" si="46"/>
        <v>0</v>
      </c>
      <c r="P147" s="46">
        <f t="shared" si="47"/>
        <v>0</v>
      </c>
      <c r="Q147" s="47">
        <f t="shared" si="48"/>
        <v>0</v>
      </c>
    </row>
    <row r="148" spans="1:17" ht="15">
      <c r="A148" s="26">
        <v>12</v>
      </c>
      <c r="B148" s="27" t="s">
        <v>282</v>
      </c>
      <c r="C148" s="28"/>
      <c r="D148" s="29"/>
      <c r="E148" s="29"/>
      <c r="F148" s="29"/>
      <c r="G148" s="29"/>
      <c r="H148" s="49"/>
      <c r="I148" s="30"/>
      <c r="J148" s="31"/>
      <c r="K148" s="32"/>
      <c r="L148" s="34"/>
      <c r="M148" s="34">
        <f>SUM(M149:M150)</f>
        <v>0</v>
      </c>
      <c r="N148" s="32"/>
      <c r="O148" s="31"/>
      <c r="P148" s="34">
        <f>SUM(P149:P150)</f>
        <v>0</v>
      </c>
      <c r="Q148" s="32"/>
    </row>
    <row r="149" spans="1:17" ht="48">
      <c r="A149" s="35" t="s">
        <v>283</v>
      </c>
      <c r="B149" s="36" t="s">
        <v>284</v>
      </c>
      <c r="C149" s="37" t="s">
        <v>38</v>
      </c>
      <c r="D149" s="38">
        <v>2</v>
      </c>
      <c r="E149" s="38">
        <v>0</v>
      </c>
      <c r="F149" s="38"/>
      <c r="G149" s="38">
        <f>D149+E149-F149</f>
        <v>2</v>
      </c>
      <c r="H149" s="39">
        <v>647.09204963064599</v>
      </c>
      <c r="I149" s="40">
        <v>0</v>
      </c>
      <c r="J149" s="41">
        <f>I149*H149</f>
        <v>0</v>
      </c>
      <c r="K149" s="42">
        <f>I149/G149</f>
        <v>0</v>
      </c>
      <c r="L149" s="43">
        <f>IFERROR(VLOOKUP(A149,'MEMO CALCULO 13'!$B$12:$E$341,4,0),0)</f>
        <v>0</v>
      </c>
      <c r="M149" s="44">
        <f>L149*H149</f>
        <v>0</v>
      </c>
      <c r="N149" s="42">
        <f>L149/G149</f>
        <v>0</v>
      </c>
      <c r="O149" s="45">
        <f t="shared" ref="O149:Q150" si="49">I149+L149</f>
        <v>0</v>
      </c>
      <c r="P149" s="46">
        <f t="shared" si="49"/>
        <v>0</v>
      </c>
      <c r="Q149" s="47">
        <f t="shared" si="49"/>
        <v>0</v>
      </c>
    </row>
    <row r="150" spans="1:17" ht="15">
      <c r="A150" s="35" t="s">
        <v>285</v>
      </c>
      <c r="B150" s="36" t="s">
        <v>286</v>
      </c>
      <c r="C150" s="37" t="s">
        <v>35</v>
      </c>
      <c r="D150" s="38">
        <v>6.9</v>
      </c>
      <c r="E150" s="38">
        <v>0</v>
      </c>
      <c r="F150" s="38"/>
      <c r="G150" s="38">
        <f>D150+E150-F150</f>
        <v>6.9</v>
      </c>
      <c r="H150" s="39">
        <v>425.32961103293798</v>
      </c>
      <c r="I150" s="40">
        <v>0</v>
      </c>
      <c r="J150" s="41">
        <f>I150*H150</f>
        <v>0</v>
      </c>
      <c r="K150" s="42">
        <f>I150/G150</f>
        <v>0</v>
      </c>
      <c r="L150" s="43">
        <f>IFERROR(VLOOKUP(A150,'MEMO CALCULO 13'!$B$12:$E$341,4,0),0)</f>
        <v>0</v>
      </c>
      <c r="M150" s="44">
        <f>L150*H150</f>
        <v>0</v>
      </c>
      <c r="N150" s="42">
        <f>L150/G150</f>
        <v>0</v>
      </c>
      <c r="O150" s="45">
        <f t="shared" si="49"/>
        <v>0</v>
      </c>
      <c r="P150" s="46">
        <f t="shared" si="49"/>
        <v>0</v>
      </c>
      <c r="Q150" s="47">
        <f t="shared" si="49"/>
        <v>0</v>
      </c>
    </row>
    <row r="151" spans="1:17" ht="15">
      <c r="A151" s="26">
        <v>13</v>
      </c>
      <c r="B151" s="27" t="s">
        <v>287</v>
      </c>
      <c r="C151" s="28"/>
      <c r="D151" s="29"/>
      <c r="E151" s="29"/>
      <c r="F151" s="29"/>
      <c r="G151" s="29"/>
      <c r="H151" s="49"/>
      <c r="I151" s="30"/>
      <c r="J151" s="31"/>
      <c r="K151" s="32"/>
      <c r="L151" s="34"/>
      <c r="M151" s="34">
        <f>SUM(M152:M153)</f>
        <v>0</v>
      </c>
      <c r="N151" s="32"/>
      <c r="O151" s="31"/>
      <c r="P151" s="34">
        <f>SUM(P152:P153)</f>
        <v>1924.6638742471664</v>
      </c>
      <c r="Q151" s="32"/>
    </row>
    <row r="152" spans="1:17" ht="36">
      <c r="A152" s="35" t="s">
        <v>288</v>
      </c>
      <c r="B152" s="36" t="s">
        <v>289</v>
      </c>
      <c r="C152" s="37" t="s">
        <v>35</v>
      </c>
      <c r="D152" s="38">
        <v>6.04</v>
      </c>
      <c r="E152" s="38">
        <v>0</v>
      </c>
      <c r="F152" s="38"/>
      <c r="G152" s="38">
        <f>D152+E152-F152</f>
        <v>6.04</v>
      </c>
      <c r="H152" s="39">
        <v>701.02286294200303</v>
      </c>
      <c r="I152" s="40">
        <v>0</v>
      </c>
      <c r="J152" s="41">
        <f>I152*H152</f>
        <v>0</v>
      </c>
      <c r="K152" s="42">
        <f>I152/G152</f>
        <v>0</v>
      </c>
      <c r="L152" s="43">
        <f>IFERROR(VLOOKUP(A152,'MEMO CALCULO 13'!$B$12:$E$341,4,0),0)</f>
        <v>0</v>
      </c>
      <c r="M152" s="44">
        <f>L152*H152</f>
        <v>0</v>
      </c>
      <c r="N152" s="42">
        <f>L152/G152</f>
        <v>0</v>
      </c>
      <c r="O152" s="45">
        <f t="shared" ref="O152:Q153" si="50">I152+L152</f>
        <v>0</v>
      </c>
      <c r="P152" s="46">
        <f t="shared" si="50"/>
        <v>0</v>
      </c>
      <c r="Q152" s="47">
        <f t="shared" si="50"/>
        <v>0</v>
      </c>
    </row>
    <row r="153" spans="1:17" ht="15">
      <c r="A153" s="35" t="s">
        <v>290</v>
      </c>
      <c r="B153" s="36" t="s">
        <v>291</v>
      </c>
      <c r="C153" s="37" t="s">
        <v>35</v>
      </c>
      <c r="D153" s="38">
        <v>9.15</v>
      </c>
      <c r="E153" s="38">
        <v>0</v>
      </c>
      <c r="F153" s="38"/>
      <c r="G153" s="38">
        <f>D153+E153-F153</f>
        <v>9.15</v>
      </c>
      <c r="H153" s="39">
        <v>285.135388777358</v>
      </c>
      <c r="I153" s="40">
        <v>6.75</v>
      </c>
      <c r="J153" s="41">
        <f>I153*H153</f>
        <v>1924.6638742471664</v>
      </c>
      <c r="K153" s="42">
        <f>I153/G153</f>
        <v>0.73770491803278682</v>
      </c>
      <c r="L153" s="43">
        <f>IFERROR(VLOOKUP(A153,'MEMO CALCULO 13'!$B$12:$E$341,4,0),0)</f>
        <v>0</v>
      </c>
      <c r="M153" s="44">
        <f>L153*H153</f>
        <v>0</v>
      </c>
      <c r="N153" s="42">
        <f>L153/G153</f>
        <v>0</v>
      </c>
      <c r="O153" s="45">
        <f t="shared" si="50"/>
        <v>6.75</v>
      </c>
      <c r="P153" s="46">
        <f t="shared" si="50"/>
        <v>1924.6638742471664</v>
      </c>
      <c r="Q153" s="47">
        <f t="shared" si="50"/>
        <v>0.73770491803278682</v>
      </c>
    </row>
    <row r="154" spans="1:17" ht="15">
      <c r="A154" s="26">
        <v>14</v>
      </c>
      <c r="B154" s="27" t="s">
        <v>292</v>
      </c>
      <c r="C154" s="28"/>
      <c r="D154" s="29"/>
      <c r="E154" s="29"/>
      <c r="F154" s="29"/>
      <c r="G154" s="29"/>
      <c r="H154" s="49"/>
      <c r="I154" s="30"/>
      <c r="J154" s="31"/>
      <c r="K154" s="32"/>
      <c r="L154" s="34"/>
      <c r="M154" s="34">
        <f>SUM(M155:M181)</f>
        <v>39057.474548043981</v>
      </c>
      <c r="N154" s="32"/>
      <c r="O154" s="31"/>
      <c r="P154" s="34">
        <f>SUM(P155:P181)</f>
        <v>409559.62190078665</v>
      </c>
      <c r="Q154" s="32"/>
    </row>
    <row r="155" spans="1:17" ht="36">
      <c r="A155" s="35" t="s">
        <v>293</v>
      </c>
      <c r="B155" s="36" t="s">
        <v>294</v>
      </c>
      <c r="C155" s="37" t="s">
        <v>35</v>
      </c>
      <c r="D155" s="38">
        <v>2876.76</v>
      </c>
      <c r="E155" s="38">
        <v>0</v>
      </c>
      <c r="F155" s="38"/>
      <c r="G155" s="38">
        <f t="shared" ref="G155:G181" si="51">D155+E155-F155</f>
        <v>2876.76</v>
      </c>
      <c r="H155" s="39">
        <v>70.050109508987504</v>
      </c>
      <c r="I155" s="40">
        <v>2226.2399999999998</v>
      </c>
      <c r="J155" s="41">
        <f t="shared" ref="J155:J181" si="52">I155*H155</f>
        <v>155948.35579328833</v>
      </c>
      <c r="K155" s="42">
        <f t="shared" ref="K155:K181" si="53">I155/G155</f>
        <v>0.77387060442998357</v>
      </c>
      <c r="L155" s="43">
        <f>IFERROR(VLOOKUP(A155,'MEMO CALCULO 13'!$B$12:$E$341,4,0),0)</f>
        <v>0</v>
      </c>
      <c r="M155" s="44">
        <f t="shared" ref="M155:M181" si="54">L155*H155</f>
        <v>0</v>
      </c>
      <c r="N155" s="42">
        <f t="shared" ref="N155:N181" si="55">L155/G155</f>
        <v>0</v>
      </c>
      <c r="O155" s="45">
        <f t="shared" ref="O155:O181" si="56">I155+L155</f>
        <v>2226.2399999999998</v>
      </c>
      <c r="P155" s="46">
        <f t="shared" ref="P155:P181" si="57">J155+M155</f>
        <v>155948.35579328833</v>
      </c>
      <c r="Q155" s="47">
        <f t="shared" ref="Q155:Q181" si="58">K155+N155</f>
        <v>0.77387060442998357</v>
      </c>
    </row>
    <row r="156" spans="1:17" ht="48">
      <c r="A156" s="35" t="s">
        <v>295</v>
      </c>
      <c r="B156" s="36" t="s">
        <v>296</v>
      </c>
      <c r="C156" s="37" t="s">
        <v>35</v>
      </c>
      <c r="D156" s="38">
        <v>76.08</v>
      </c>
      <c r="E156" s="38">
        <v>0</v>
      </c>
      <c r="F156" s="38"/>
      <c r="G156" s="38">
        <f t="shared" si="51"/>
        <v>76.08</v>
      </c>
      <c r="H156" s="39">
        <v>154.36557412400501</v>
      </c>
      <c r="I156" s="40">
        <v>76.08</v>
      </c>
      <c r="J156" s="41">
        <f t="shared" si="52"/>
        <v>11744.132879354302</v>
      </c>
      <c r="K156" s="42">
        <f t="shared" si="53"/>
        <v>1</v>
      </c>
      <c r="L156" s="43">
        <f>IFERROR(VLOOKUP(A156,'MEMO CALCULO 13'!$B$12:$E$341,4,0),0)</f>
        <v>0</v>
      </c>
      <c r="M156" s="44">
        <f t="shared" si="54"/>
        <v>0</v>
      </c>
      <c r="N156" s="42">
        <f t="shared" si="55"/>
        <v>0</v>
      </c>
      <c r="O156" s="45">
        <f t="shared" si="56"/>
        <v>76.08</v>
      </c>
      <c r="P156" s="46">
        <f t="shared" si="57"/>
        <v>11744.132879354302</v>
      </c>
      <c r="Q156" s="47">
        <f t="shared" si="58"/>
        <v>1</v>
      </c>
    </row>
    <row r="157" spans="1:17" ht="36">
      <c r="A157" s="35" t="s">
        <v>297</v>
      </c>
      <c r="B157" s="36" t="s">
        <v>298</v>
      </c>
      <c r="C157" s="37" t="s">
        <v>92</v>
      </c>
      <c r="D157" s="38">
        <v>577.38</v>
      </c>
      <c r="E157" s="38">
        <v>0</v>
      </c>
      <c r="F157" s="38"/>
      <c r="G157" s="38">
        <f t="shared" si="51"/>
        <v>577.38</v>
      </c>
      <c r="H157" s="39">
        <v>39.532240881379501</v>
      </c>
      <c r="I157" s="40">
        <v>419.24</v>
      </c>
      <c r="J157" s="41">
        <f t="shared" si="52"/>
        <v>16573.496667109543</v>
      </c>
      <c r="K157" s="42">
        <f t="shared" si="53"/>
        <v>0.72610758945581766</v>
      </c>
      <c r="L157" s="43">
        <f>IFERROR(VLOOKUP(A157,'MEMO CALCULO 13'!$B$12:$E$341,4,0),0)</f>
        <v>0</v>
      </c>
      <c r="M157" s="44">
        <f t="shared" si="54"/>
        <v>0</v>
      </c>
      <c r="N157" s="42">
        <f t="shared" si="55"/>
        <v>0</v>
      </c>
      <c r="O157" s="45">
        <f t="shared" si="56"/>
        <v>419.24</v>
      </c>
      <c r="P157" s="46">
        <f t="shared" si="57"/>
        <v>16573.496667109543</v>
      </c>
      <c r="Q157" s="47">
        <f t="shared" si="58"/>
        <v>0.72610758945581766</v>
      </c>
    </row>
    <row r="158" spans="1:17" ht="36">
      <c r="A158" s="35" t="s">
        <v>299</v>
      </c>
      <c r="B158" s="36" t="s">
        <v>300</v>
      </c>
      <c r="C158" s="37" t="s">
        <v>92</v>
      </c>
      <c r="D158" s="38">
        <v>532.13</v>
      </c>
      <c r="E158" s="38">
        <v>0</v>
      </c>
      <c r="F158" s="38"/>
      <c r="G158" s="38">
        <f t="shared" si="51"/>
        <v>532.13</v>
      </c>
      <c r="H158" s="39">
        <v>63.244924544009798</v>
      </c>
      <c r="I158" s="40">
        <v>432.61</v>
      </c>
      <c r="J158" s="41">
        <f t="shared" si="52"/>
        <v>27360.386806984079</v>
      </c>
      <c r="K158" s="42">
        <f t="shared" si="53"/>
        <v>0.81297803168398708</v>
      </c>
      <c r="L158" s="43">
        <f>IFERROR(VLOOKUP(A158,'MEMO CALCULO 13'!$B$12:$E$341,4,0),0)</f>
        <v>0</v>
      </c>
      <c r="M158" s="44">
        <f t="shared" si="54"/>
        <v>0</v>
      </c>
      <c r="N158" s="42">
        <f t="shared" si="55"/>
        <v>0</v>
      </c>
      <c r="O158" s="45">
        <f t="shared" si="56"/>
        <v>432.61</v>
      </c>
      <c r="P158" s="46">
        <f t="shared" si="57"/>
        <v>27360.386806984079</v>
      </c>
      <c r="Q158" s="47">
        <f t="shared" si="58"/>
        <v>0.81297803168398708</v>
      </c>
    </row>
    <row r="159" spans="1:17" ht="24">
      <c r="A159" s="35" t="s">
        <v>301</v>
      </c>
      <c r="B159" s="36" t="s">
        <v>302</v>
      </c>
      <c r="C159" s="37" t="s">
        <v>35</v>
      </c>
      <c r="D159" s="38">
        <v>53.34</v>
      </c>
      <c r="E159" s="38">
        <v>0</v>
      </c>
      <c r="F159" s="38"/>
      <c r="G159" s="38">
        <f t="shared" si="51"/>
        <v>53.34</v>
      </c>
      <c r="H159" s="39">
        <v>182.90738577972701</v>
      </c>
      <c r="I159" s="40">
        <v>26.67</v>
      </c>
      <c r="J159" s="41">
        <f t="shared" si="52"/>
        <v>4878.1399787453192</v>
      </c>
      <c r="K159" s="42">
        <f t="shared" si="53"/>
        <v>0.5</v>
      </c>
      <c r="L159" s="43">
        <f>IFERROR(VLOOKUP(A159,'MEMO CALCULO 13'!$B$12:$E$341,4,0),0)</f>
        <v>0</v>
      </c>
      <c r="M159" s="44">
        <f t="shared" si="54"/>
        <v>0</v>
      </c>
      <c r="N159" s="42">
        <f t="shared" si="55"/>
        <v>0</v>
      </c>
      <c r="O159" s="45">
        <f t="shared" si="56"/>
        <v>26.67</v>
      </c>
      <c r="P159" s="46">
        <f t="shared" si="57"/>
        <v>4878.1399787453192</v>
      </c>
      <c r="Q159" s="47">
        <f t="shared" si="58"/>
        <v>0.5</v>
      </c>
    </row>
    <row r="160" spans="1:17" ht="24">
      <c r="A160" s="35" t="s">
        <v>303</v>
      </c>
      <c r="B160" s="36" t="s">
        <v>304</v>
      </c>
      <c r="C160" s="37" t="s">
        <v>35</v>
      </c>
      <c r="D160" s="38">
        <v>1049.92</v>
      </c>
      <c r="E160" s="38">
        <v>89.98</v>
      </c>
      <c r="F160" s="38"/>
      <c r="G160" s="38">
        <f t="shared" si="51"/>
        <v>1139.9000000000001</v>
      </c>
      <c r="H160" s="39">
        <v>20.582076549867299</v>
      </c>
      <c r="I160" s="40">
        <v>516.14</v>
      </c>
      <c r="J160" s="41">
        <f t="shared" si="52"/>
        <v>10623.232990448507</v>
      </c>
      <c r="K160" s="42">
        <f t="shared" si="53"/>
        <v>0.45279410474603032</v>
      </c>
      <c r="L160" s="43">
        <f>IFERROR(VLOOKUP(A160,'MEMO CALCULO 13'!$B$12:$E$341,4,0),0)</f>
        <v>0</v>
      </c>
      <c r="M160" s="44">
        <f t="shared" si="54"/>
        <v>0</v>
      </c>
      <c r="N160" s="42">
        <f t="shared" si="55"/>
        <v>0</v>
      </c>
      <c r="O160" s="45">
        <f t="shared" si="56"/>
        <v>516.14</v>
      </c>
      <c r="P160" s="46">
        <f t="shared" si="57"/>
        <v>10623.232990448507</v>
      </c>
      <c r="Q160" s="47">
        <f t="shared" si="58"/>
        <v>0.45279410474603032</v>
      </c>
    </row>
    <row r="161" spans="1:17" ht="36">
      <c r="A161" s="35" t="s">
        <v>305</v>
      </c>
      <c r="B161" s="36" t="s">
        <v>306</v>
      </c>
      <c r="C161" s="37" t="s">
        <v>35</v>
      </c>
      <c r="D161" s="38">
        <v>564.86</v>
      </c>
      <c r="E161" s="38">
        <v>0</v>
      </c>
      <c r="F161" s="38"/>
      <c r="G161" s="38">
        <f t="shared" si="51"/>
        <v>564.86</v>
      </c>
      <c r="H161" s="39">
        <v>241.389790992619</v>
      </c>
      <c r="I161" s="40">
        <v>0</v>
      </c>
      <c r="J161" s="41">
        <f t="shared" si="52"/>
        <v>0</v>
      </c>
      <c r="K161" s="42">
        <f t="shared" si="53"/>
        <v>0</v>
      </c>
      <c r="L161" s="43">
        <f>IFERROR(VLOOKUP(A161,'MEMO CALCULO 13'!$B$12:$E$341,4,0),0)</f>
        <v>0</v>
      </c>
      <c r="M161" s="44">
        <f t="shared" si="54"/>
        <v>0</v>
      </c>
      <c r="N161" s="42">
        <f t="shared" si="55"/>
        <v>0</v>
      </c>
      <c r="O161" s="45">
        <f t="shared" si="56"/>
        <v>0</v>
      </c>
      <c r="P161" s="46">
        <f t="shared" si="57"/>
        <v>0</v>
      </c>
      <c r="Q161" s="47">
        <f t="shared" si="58"/>
        <v>0</v>
      </c>
    </row>
    <row r="162" spans="1:17" ht="48">
      <c r="A162" s="35" t="s">
        <v>307</v>
      </c>
      <c r="B162" s="36" t="s">
        <v>308</v>
      </c>
      <c r="C162" s="37" t="s">
        <v>35</v>
      </c>
      <c r="D162" s="38">
        <v>196.52</v>
      </c>
      <c r="E162" s="38">
        <v>0</v>
      </c>
      <c r="F162" s="38"/>
      <c r="G162" s="38">
        <f t="shared" si="51"/>
        <v>196.52</v>
      </c>
      <c r="H162" s="39">
        <v>117.209042186353</v>
      </c>
      <c r="I162" s="40">
        <v>0</v>
      </c>
      <c r="J162" s="41">
        <f t="shared" si="52"/>
        <v>0</v>
      </c>
      <c r="K162" s="42">
        <f t="shared" si="53"/>
        <v>0</v>
      </c>
      <c r="L162" s="43">
        <f>IFERROR(VLOOKUP(A162,'MEMO CALCULO 13'!$B$12:$E$341,4,0),0)</f>
        <v>0</v>
      </c>
      <c r="M162" s="44">
        <f t="shared" si="54"/>
        <v>0</v>
      </c>
      <c r="N162" s="42">
        <f t="shared" si="55"/>
        <v>0</v>
      </c>
      <c r="O162" s="45">
        <f t="shared" si="56"/>
        <v>0</v>
      </c>
      <c r="P162" s="46">
        <f t="shared" si="57"/>
        <v>0</v>
      </c>
      <c r="Q162" s="47">
        <f t="shared" si="58"/>
        <v>0</v>
      </c>
    </row>
    <row r="163" spans="1:17" ht="48">
      <c r="A163" s="35" t="s">
        <v>309</v>
      </c>
      <c r="B163" s="36" t="s">
        <v>310</v>
      </c>
      <c r="C163" s="37" t="s">
        <v>35</v>
      </c>
      <c r="D163" s="38">
        <v>266.89999999999998</v>
      </c>
      <c r="E163" s="38">
        <v>0</v>
      </c>
      <c r="F163" s="38"/>
      <c r="G163" s="38">
        <f t="shared" si="51"/>
        <v>266.89999999999998</v>
      </c>
      <c r="H163" s="39">
        <v>217.18864380884801</v>
      </c>
      <c r="I163" s="40">
        <v>133.43</v>
      </c>
      <c r="J163" s="41">
        <f t="shared" si="52"/>
        <v>28979.480743414591</v>
      </c>
      <c r="K163" s="42">
        <f t="shared" si="53"/>
        <v>0.49992506556762839</v>
      </c>
      <c r="L163" s="43">
        <f>IFERROR(VLOOKUP(A163,'MEMO CALCULO 13'!$B$12:$E$341,4,0),0)</f>
        <v>133.47</v>
      </c>
      <c r="M163" s="44">
        <f t="shared" si="54"/>
        <v>28988.168289166944</v>
      </c>
      <c r="N163" s="42">
        <f t="shared" si="55"/>
        <v>0.50007493443237172</v>
      </c>
      <c r="O163" s="45">
        <f t="shared" si="56"/>
        <v>266.89999999999998</v>
      </c>
      <c r="P163" s="46">
        <f t="shared" si="57"/>
        <v>57967.649032581539</v>
      </c>
      <c r="Q163" s="47">
        <f t="shared" si="58"/>
        <v>1</v>
      </c>
    </row>
    <row r="164" spans="1:17" ht="24">
      <c r="A164" s="35" t="s">
        <v>311</v>
      </c>
      <c r="B164" s="36" t="s">
        <v>312</v>
      </c>
      <c r="C164" s="37" t="s">
        <v>35</v>
      </c>
      <c r="D164" s="38">
        <v>47.78</v>
      </c>
      <c r="E164" s="38">
        <v>244.57</v>
      </c>
      <c r="F164" s="38"/>
      <c r="G164" s="38">
        <f t="shared" si="51"/>
        <v>292.35000000000002</v>
      </c>
      <c r="H164" s="39">
        <v>90.576678840543494</v>
      </c>
      <c r="I164" s="40">
        <v>0</v>
      </c>
      <c r="J164" s="41">
        <f t="shared" si="52"/>
        <v>0</v>
      </c>
      <c r="K164" s="42">
        <f t="shared" si="53"/>
        <v>0</v>
      </c>
      <c r="L164" s="43">
        <f>IFERROR(VLOOKUP(A164,'MEMO CALCULO 13'!$B$12:$E$341,4,0),0)</f>
        <v>26.4</v>
      </c>
      <c r="M164" s="44">
        <f t="shared" si="54"/>
        <v>2391.224321390348</v>
      </c>
      <c r="N164" s="42">
        <f t="shared" si="55"/>
        <v>9.0302719343252943E-2</v>
      </c>
      <c r="O164" s="45">
        <f t="shared" si="56"/>
        <v>26.4</v>
      </c>
      <c r="P164" s="46">
        <f t="shared" si="57"/>
        <v>2391.224321390348</v>
      </c>
      <c r="Q164" s="47">
        <f t="shared" si="58"/>
        <v>9.0302719343252943E-2</v>
      </c>
    </row>
    <row r="165" spans="1:17" ht="24">
      <c r="A165" s="35" t="s">
        <v>313</v>
      </c>
      <c r="B165" s="36" t="s">
        <v>314</v>
      </c>
      <c r="C165" s="37" t="s">
        <v>92</v>
      </c>
      <c r="D165" s="38">
        <v>20</v>
      </c>
      <c r="E165" s="38">
        <v>0</v>
      </c>
      <c r="F165" s="38"/>
      <c r="G165" s="38">
        <f t="shared" si="51"/>
        <v>20</v>
      </c>
      <c r="H165" s="39">
        <v>78.442800917671306</v>
      </c>
      <c r="I165" s="40">
        <v>0</v>
      </c>
      <c r="J165" s="41">
        <f t="shared" si="52"/>
        <v>0</v>
      </c>
      <c r="K165" s="42">
        <f t="shared" si="53"/>
        <v>0</v>
      </c>
      <c r="L165" s="43">
        <f>IFERROR(VLOOKUP(A165,'MEMO CALCULO 13'!$B$12:$E$341,4,0),0)</f>
        <v>0</v>
      </c>
      <c r="M165" s="44">
        <f t="shared" si="54"/>
        <v>0</v>
      </c>
      <c r="N165" s="42">
        <f t="shared" si="55"/>
        <v>0</v>
      </c>
      <c r="O165" s="45">
        <f t="shared" si="56"/>
        <v>0</v>
      </c>
      <c r="P165" s="46">
        <f t="shared" si="57"/>
        <v>0</v>
      </c>
      <c r="Q165" s="47">
        <f t="shared" si="58"/>
        <v>0</v>
      </c>
    </row>
    <row r="166" spans="1:17" ht="15">
      <c r="A166" s="35" t="s">
        <v>315</v>
      </c>
      <c r="B166" s="36" t="s">
        <v>316</v>
      </c>
      <c r="C166" s="37" t="s">
        <v>92</v>
      </c>
      <c r="D166" s="38">
        <v>29.98</v>
      </c>
      <c r="E166" s="38">
        <v>0</v>
      </c>
      <c r="F166" s="38"/>
      <c r="G166" s="38">
        <f t="shared" si="51"/>
        <v>29.98</v>
      </c>
      <c r="H166" s="39">
        <v>56.810954824836003</v>
      </c>
      <c r="I166" s="40">
        <v>29.98</v>
      </c>
      <c r="J166" s="41">
        <f t="shared" si="52"/>
        <v>1703.1924256485834</v>
      </c>
      <c r="K166" s="42">
        <f t="shared" si="53"/>
        <v>1</v>
      </c>
      <c r="L166" s="43">
        <f>IFERROR(VLOOKUP(A166,'MEMO CALCULO 13'!$B$12:$E$341,4,0),0)</f>
        <v>0</v>
      </c>
      <c r="M166" s="44">
        <f t="shared" si="54"/>
        <v>0</v>
      </c>
      <c r="N166" s="42">
        <f t="shared" si="55"/>
        <v>0</v>
      </c>
      <c r="O166" s="45">
        <f t="shared" si="56"/>
        <v>29.98</v>
      </c>
      <c r="P166" s="46">
        <f t="shared" si="57"/>
        <v>1703.1924256485834</v>
      </c>
      <c r="Q166" s="47">
        <f t="shared" si="58"/>
        <v>1</v>
      </c>
    </row>
    <row r="167" spans="1:17" ht="24">
      <c r="A167" s="35" t="s">
        <v>317</v>
      </c>
      <c r="B167" s="36" t="s">
        <v>318</v>
      </c>
      <c r="C167" s="37" t="s">
        <v>38</v>
      </c>
      <c r="D167" s="38">
        <v>2</v>
      </c>
      <c r="E167" s="38">
        <v>4</v>
      </c>
      <c r="F167" s="38"/>
      <c r="G167" s="38">
        <f t="shared" si="51"/>
        <v>6</v>
      </c>
      <c r="H167" s="39">
        <v>1824.63357899741</v>
      </c>
      <c r="I167" s="40">
        <v>2</v>
      </c>
      <c r="J167" s="41">
        <f t="shared" si="52"/>
        <v>3649.2671579948201</v>
      </c>
      <c r="K167" s="42">
        <f t="shared" si="53"/>
        <v>0.33333333333333331</v>
      </c>
      <c r="L167" s="43">
        <f>IFERROR(VLOOKUP(A167,'MEMO CALCULO 13'!$B$12:$E$341,4,0),0)</f>
        <v>4</v>
      </c>
      <c r="M167" s="44">
        <f t="shared" si="54"/>
        <v>7298.5343159896402</v>
      </c>
      <c r="N167" s="42">
        <f t="shared" si="55"/>
        <v>0.66666666666666663</v>
      </c>
      <c r="O167" s="45">
        <f t="shared" si="56"/>
        <v>6</v>
      </c>
      <c r="P167" s="46">
        <f t="shared" si="57"/>
        <v>10947.80147398446</v>
      </c>
      <c r="Q167" s="47">
        <f t="shared" si="58"/>
        <v>1</v>
      </c>
    </row>
    <row r="168" spans="1:17" ht="15">
      <c r="A168" s="35" t="s">
        <v>319</v>
      </c>
      <c r="B168" s="36" t="s">
        <v>320</v>
      </c>
      <c r="C168" s="37" t="s">
        <v>38</v>
      </c>
      <c r="D168" s="38">
        <v>8</v>
      </c>
      <c r="E168" s="38">
        <v>0</v>
      </c>
      <c r="F168" s="38"/>
      <c r="G168" s="38">
        <f t="shared" si="51"/>
        <v>8</v>
      </c>
      <c r="H168" s="39">
        <v>161.26337702909601</v>
      </c>
      <c r="I168" s="40">
        <v>0</v>
      </c>
      <c r="J168" s="41">
        <f t="shared" si="52"/>
        <v>0</v>
      </c>
      <c r="K168" s="42">
        <f t="shared" si="53"/>
        <v>0</v>
      </c>
      <c r="L168" s="43">
        <f>IFERROR(VLOOKUP(A168,'MEMO CALCULO 13'!$B$12:$E$341,4,0),0)</f>
        <v>0</v>
      </c>
      <c r="M168" s="44">
        <f t="shared" si="54"/>
        <v>0</v>
      </c>
      <c r="N168" s="42">
        <f t="shared" si="55"/>
        <v>0</v>
      </c>
      <c r="O168" s="45">
        <f t="shared" si="56"/>
        <v>0</v>
      </c>
      <c r="P168" s="46">
        <f t="shared" si="57"/>
        <v>0</v>
      </c>
      <c r="Q168" s="47">
        <f t="shared" si="58"/>
        <v>0</v>
      </c>
    </row>
    <row r="169" spans="1:17" ht="36">
      <c r="A169" s="35" t="s">
        <v>321</v>
      </c>
      <c r="B169" s="36" t="s">
        <v>322</v>
      </c>
      <c r="C169" s="37" t="s">
        <v>38</v>
      </c>
      <c r="D169" s="38">
        <v>4</v>
      </c>
      <c r="E169" s="38">
        <v>0</v>
      </c>
      <c r="F169" s="38"/>
      <c r="G169" s="38">
        <f t="shared" si="51"/>
        <v>4</v>
      </c>
      <c r="H169" s="39">
        <v>1684.59431306908</v>
      </c>
      <c r="I169" s="40">
        <v>4</v>
      </c>
      <c r="J169" s="41">
        <f t="shared" si="52"/>
        <v>6738.3772522763202</v>
      </c>
      <c r="K169" s="42">
        <f t="shared" si="53"/>
        <v>1</v>
      </c>
      <c r="L169" s="43">
        <f>IFERROR(VLOOKUP(A169,'MEMO CALCULO 13'!$B$12:$E$341,4,0),0)</f>
        <v>0</v>
      </c>
      <c r="M169" s="44">
        <f t="shared" si="54"/>
        <v>0</v>
      </c>
      <c r="N169" s="42">
        <f t="shared" si="55"/>
        <v>0</v>
      </c>
      <c r="O169" s="45">
        <f t="shared" si="56"/>
        <v>4</v>
      </c>
      <c r="P169" s="46">
        <f t="shared" si="57"/>
        <v>6738.3772522763202</v>
      </c>
      <c r="Q169" s="47">
        <f t="shared" si="58"/>
        <v>1</v>
      </c>
    </row>
    <row r="170" spans="1:17" ht="24">
      <c r="A170" s="35" t="s">
        <v>323</v>
      </c>
      <c r="B170" s="36" t="s">
        <v>324</v>
      </c>
      <c r="C170" s="37" t="s">
        <v>35</v>
      </c>
      <c r="D170" s="38">
        <v>76.08</v>
      </c>
      <c r="E170" s="38">
        <v>0</v>
      </c>
      <c r="F170" s="38"/>
      <c r="G170" s="38">
        <f t="shared" si="51"/>
        <v>76.08</v>
      </c>
      <c r="H170" s="39">
        <v>18.594918134319201</v>
      </c>
      <c r="I170" s="40">
        <v>76.08</v>
      </c>
      <c r="J170" s="41">
        <f t="shared" si="52"/>
        <v>1414.7013716590047</v>
      </c>
      <c r="K170" s="42">
        <f t="shared" si="53"/>
        <v>1</v>
      </c>
      <c r="L170" s="43">
        <f>IFERROR(VLOOKUP(A170,'MEMO CALCULO 13'!$B$12:$E$341,4,0),0)</f>
        <v>0</v>
      </c>
      <c r="M170" s="44">
        <f t="shared" si="54"/>
        <v>0</v>
      </c>
      <c r="N170" s="42">
        <f t="shared" si="55"/>
        <v>0</v>
      </c>
      <c r="O170" s="45">
        <f t="shared" si="56"/>
        <v>76.08</v>
      </c>
      <c r="P170" s="46">
        <f t="shared" si="57"/>
        <v>1414.7013716590047</v>
      </c>
      <c r="Q170" s="47">
        <f t="shared" si="58"/>
        <v>1</v>
      </c>
    </row>
    <row r="171" spans="1:17" ht="48">
      <c r="A171" s="35" t="s">
        <v>325</v>
      </c>
      <c r="B171" s="36" t="s">
        <v>326</v>
      </c>
      <c r="C171" s="37" t="s">
        <v>92</v>
      </c>
      <c r="D171" s="38">
        <v>41.5</v>
      </c>
      <c r="E171" s="38">
        <v>0</v>
      </c>
      <c r="F171" s="38"/>
      <c r="G171" s="38">
        <f t="shared" si="51"/>
        <v>41.5</v>
      </c>
      <c r="H171" s="39">
        <v>255.55523310568799</v>
      </c>
      <c r="I171" s="40">
        <v>41.5</v>
      </c>
      <c r="J171" s="41">
        <f t="shared" si="52"/>
        <v>10605.542173886051</v>
      </c>
      <c r="K171" s="42">
        <f t="shared" si="53"/>
        <v>1</v>
      </c>
      <c r="L171" s="43">
        <f>IFERROR(VLOOKUP(A171,'MEMO CALCULO 13'!$B$12:$E$341,4,0),0)</f>
        <v>0</v>
      </c>
      <c r="M171" s="44">
        <f t="shared" si="54"/>
        <v>0</v>
      </c>
      <c r="N171" s="42">
        <f t="shared" si="55"/>
        <v>0</v>
      </c>
      <c r="O171" s="45">
        <f t="shared" si="56"/>
        <v>41.5</v>
      </c>
      <c r="P171" s="46">
        <f t="shared" si="57"/>
        <v>10605.542173886051</v>
      </c>
      <c r="Q171" s="47">
        <f t="shared" si="58"/>
        <v>1</v>
      </c>
    </row>
    <row r="172" spans="1:17" ht="15">
      <c r="A172" s="35" t="s">
        <v>327</v>
      </c>
      <c r="B172" s="36" t="s">
        <v>328</v>
      </c>
      <c r="C172" s="37" t="s">
        <v>67</v>
      </c>
      <c r="D172" s="38">
        <v>20.9</v>
      </c>
      <c r="E172" s="38">
        <v>0</v>
      </c>
      <c r="F172" s="38"/>
      <c r="G172" s="38">
        <f t="shared" si="51"/>
        <v>20.9</v>
      </c>
      <c r="H172" s="39">
        <v>244.32057211946099</v>
      </c>
      <c r="I172" s="40">
        <v>20.9</v>
      </c>
      <c r="J172" s="41">
        <f t="shared" si="52"/>
        <v>5106.2999572967346</v>
      </c>
      <c r="K172" s="42">
        <f t="shared" si="53"/>
        <v>1</v>
      </c>
      <c r="L172" s="43">
        <f>IFERROR(VLOOKUP(A172,'MEMO CALCULO 13'!$B$12:$E$341,4,0),0)</f>
        <v>0</v>
      </c>
      <c r="M172" s="44">
        <f t="shared" si="54"/>
        <v>0</v>
      </c>
      <c r="N172" s="42">
        <f t="shared" si="55"/>
        <v>0</v>
      </c>
      <c r="O172" s="45">
        <f t="shared" si="56"/>
        <v>20.9</v>
      </c>
      <c r="P172" s="46">
        <f t="shared" si="57"/>
        <v>5106.2999572967346</v>
      </c>
      <c r="Q172" s="47">
        <f t="shared" si="58"/>
        <v>1</v>
      </c>
    </row>
    <row r="173" spans="1:17" ht="15">
      <c r="A173" s="35" t="s">
        <v>329</v>
      </c>
      <c r="B173" s="36" t="s">
        <v>330</v>
      </c>
      <c r="C173" s="37" t="s">
        <v>67</v>
      </c>
      <c r="D173" s="38">
        <v>7.61</v>
      </c>
      <c r="E173" s="38">
        <v>0</v>
      </c>
      <c r="F173" s="38"/>
      <c r="G173" s="38">
        <f t="shared" si="51"/>
        <v>7.61</v>
      </c>
      <c r="H173" s="39">
        <v>202.41262229435301</v>
      </c>
      <c r="I173" s="40">
        <v>7.61</v>
      </c>
      <c r="J173" s="41">
        <f t="shared" si="52"/>
        <v>1540.3600556600265</v>
      </c>
      <c r="K173" s="42">
        <f t="shared" si="53"/>
        <v>1</v>
      </c>
      <c r="L173" s="43">
        <f>IFERROR(VLOOKUP(A173,'MEMO CALCULO 13'!$B$12:$E$341,4,0),0)</f>
        <v>0</v>
      </c>
      <c r="M173" s="44">
        <f t="shared" si="54"/>
        <v>0</v>
      </c>
      <c r="N173" s="42">
        <f t="shared" si="55"/>
        <v>0</v>
      </c>
      <c r="O173" s="45">
        <f t="shared" si="56"/>
        <v>7.61</v>
      </c>
      <c r="P173" s="46">
        <f t="shared" si="57"/>
        <v>1540.3600556600265</v>
      </c>
      <c r="Q173" s="47">
        <f t="shared" si="58"/>
        <v>1</v>
      </c>
    </row>
    <row r="174" spans="1:17" ht="24">
      <c r="A174" s="35" t="s">
        <v>331</v>
      </c>
      <c r="B174" s="36" t="s">
        <v>332</v>
      </c>
      <c r="C174" s="37" t="s">
        <v>35</v>
      </c>
      <c r="D174" s="38">
        <v>16.625</v>
      </c>
      <c r="E174" s="38">
        <v>0</v>
      </c>
      <c r="F174" s="38"/>
      <c r="G174" s="38">
        <f t="shared" si="51"/>
        <v>16.625</v>
      </c>
      <c r="H174" s="39">
        <v>27.931232254296798</v>
      </c>
      <c r="I174" s="40">
        <v>16.625</v>
      </c>
      <c r="J174" s="41">
        <f t="shared" si="52"/>
        <v>464.35673622768428</v>
      </c>
      <c r="K174" s="42">
        <f t="shared" si="53"/>
        <v>1</v>
      </c>
      <c r="L174" s="43">
        <f>IFERROR(VLOOKUP(A174,'MEMO CALCULO 13'!$B$12:$E$341,4,0),0)</f>
        <v>0</v>
      </c>
      <c r="M174" s="44">
        <f t="shared" si="54"/>
        <v>0</v>
      </c>
      <c r="N174" s="42">
        <f t="shared" si="55"/>
        <v>0</v>
      </c>
      <c r="O174" s="45">
        <f t="shared" si="56"/>
        <v>16.625</v>
      </c>
      <c r="P174" s="46">
        <f t="shared" si="57"/>
        <v>464.35673622768428</v>
      </c>
      <c r="Q174" s="47">
        <f t="shared" si="58"/>
        <v>1</v>
      </c>
    </row>
    <row r="175" spans="1:17" ht="15">
      <c r="A175" s="35" t="s">
        <v>333</v>
      </c>
      <c r="B175" s="36" t="s">
        <v>334</v>
      </c>
      <c r="C175" s="37" t="s">
        <v>35</v>
      </c>
      <c r="D175" s="38">
        <v>85.2</v>
      </c>
      <c r="E175" s="38">
        <v>0</v>
      </c>
      <c r="F175" s="38"/>
      <c r="G175" s="38">
        <f t="shared" si="51"/>
        <v>85.2</v>
      </c>
      <c r="H175" s="39">
        <v>57.394463733988196</v>
      </c>
      <c r="I175" s="40">
        <v>85.2</v>
      </c>
      <c r="J175" s="41">
        <f t="shared" si="52"/>
        <v>4890.0083101357941</v>
      </c>
      <c r="K175" s="42">
        <f t="shared" si="53"/>
        <v>1</v>
      </c>
      <c r="L175" s="43">
        <f>IFERROR(VLOOKUP(A175,'MEMO CALCULO 13'!$B$12:$E$341,4,0),0)</f>
        <v>0</v>
      </c>
      <c r="M175" s="44">
        <f t="shared" si="54"/>
        <v>0</v>
      </c>
      <c r="N175" s="42">
        <f t="shared" si="55"/>
        <v>0</v>
      </c>
      <c r="O175" s="45">
        <f t="shared" si="56"/>
        <v>85.2</v>
      </c>
      <c r="P175" s="46">
        <f t="shared" si="57"/>
        <v>4890.0083101357941</v>
      </c>
      <c r="Q175" s="47">
        <f t="shared" si="58"/>
        <v>1</v>
      </c>
    </row>
    <row r="176" spans="1:17" ht="24">
      <c r="A176" s="35" t="s">
        <v>335</v>
      </c>
      <c r="B176" s="36" t="s">
        <v>336</v>
      </c>
      <c r="C176" s="37" t="s">
        <v>92</v>
      </c>
      <c r="D176" s="38">
        <v>142</v>
      </c>
      <c r="E176" s="38">
        <v>10.199999999999999</v>
      </c>
      <c r="F176" s="38"/>
      <c r="G176" s="38">
        <f t="shared" si="51"/>
        <v>152.19999999999999</v>
      </c>
      <c r="H176" s="39">
        <v>94.886905374261701</v>
      </c>
      <c r="I176" s="40">
        <v>30.6</v>
      </c>
      <c r="J176" s="41">
        <f t="shared" si="52"/>
        <v>2903.539304452408</v>
      </c>
      <c r="K176" s="42">
        <f t="shared" si="53"/>
        <v>0.20105124835742447</v>
      </c>
      <c r="L176" s="43">
        <f>IFERROR(VLOOKUP(A176,'MEMO CALCULO 13'!$B$12:$E$341,4,0),0)</f>
        <v>4</v>
      </c>
      <c r="M176" s="44">
        <f t="shared" si="54"/>
        <v>379.5476214970468</v>
      </c>
      <c r="N176" s="42">
        <f t="shared" si="55"/>
        <v>2.628120893561104E-2</v>
      </c>
      <c r="O176" s="45">
        <f t="shared" si="56"/>
        <v>34.6</v>
      </c>
      <c r="P176" s="46">
        <f t="shared" si="57"/>
        <v>3283.0869259494548</v>
      </c>
      <c r="Q176" s="47">
        <f t="shared" si="58"/>
        <v>0.2273324572930355</v>
      </c>
    </row>
    <row r="177" spans="1:17" ht="24">
      <c r="A177" s="35" t="s">
        <v>337</v>
      </c>
      <c r="B177" s="36" t="s">
        <v>338</v>
      </c>
      <c r="C177" s="37" t="s">
        <v>35</v>
      </c>
      <c r="D177" s="38">
        <v>339.91</v>
      </c>
      <c r="E177" s="38">
        <v>0</v>
      </c>
      <c r="F177" s="38"/>
      <c r="G177" s="38">
        <f t="shared" si="51"/>
        <v>339.91</v>
      </c>
      <c r="H177" s="39">
        <v>81.651673208253399</v>
      </c>
      <c r="I177" s="40">
        <v>326.8</v>
      </c>
      <c r="J177" s="41">
        <f t="shared" si="52"/>
        <v>26683.766804457213</v>
      </c>
      <c r="K177" s="42">
        <f t="shared" si="53"/>
        <v>0.96143096702068187</v>
      </c>
      <c r="L177" s="43">
        <f>IFERROR(VLOOKUP(A177,'MEMO CALCULO 13'!$B$12:$E$341,4,0),0)</f>
        <v>0</v>
      </c>
      <c r="M177" s="44">
        <f t="shared" si="54"/>
        <v>0</v>
      </c>
      <c r="N177" s="42">
        <f t="shared" si="55"/>
        <v>0</v>
      </c>
      <c r="O177" s="45">
        <f t="shared" si="56"/>
        <v>326.8</v>
      </c>
      <c r="P177" s="46">
        <f t="shared" si="57"/>
        <v>26683.766804457213</v>
      </c>
      <c r="Q177" s="47">
        <f t="shared" si="58"/>
        <v>0.96143096702068187</v>
      </c>
    </row>
    <row r="178" spans="1:17" ht="36">
      <c r="A178" s="35" t="s">
        <v>339</v>
      </c>
      <c r="B178" s="36" t="s">
        <v>340</v>
      </c>
      <c r="C178" s="37" t="s">
        <v>35</v>
      </c>
      <c r="D178" s="38">
        <v>518.45000000000005</v>
      </c>
      <c r="E178" s="38">
        <v>0</v>
      </c>
      <c r="F178" s="38"/>
      <c r="G178" s="38">
        <f t="shared" si="51"/>
        <v>518.45000000000005</v>
      </c>
      <c r="H178" s="39">
        <v>67.210581953640101</v>
      </c>
      <c r="I178" s="40">
        <v>518.45000000000005</v>
      </c>
      <c r="J178" s="41">
        <f t="shared" si="52"/>
        <v>34845.326213864711</v>
      </c>
      <c r="K178" s="42">
        <f t="shared" si="53"/>
        <v>1</v>
      </c>
      <c r="L178" s="43">
        <f>IFERROR(VLOOKUP(A178,'MEMO CALCULO 13'!$B$12:$E$341,4,0),0)</f>
        <v>0</v>
      </c>
      <c r="M178" s="44">
        <f t="shared" si="54"/>
        <v>0</v>
      </c>
      <c r="N178" s="42">
        <f t="shared" si="55"/>
        <v>0</v>
      </c>
      <c r="O178" s="45">
        <f t="shared" si="56"/>
        <v>518.45000000000005</v>
      </c>
      <c r="P178" s="46">
        <f t="shared" si="57"/>
        <v>34845.326213864711</v>
      </c>
      <c r="Q178" s="47">
        <f t="shared" si="58"/>
        <v>1</v>
      </c>
    </row>
    <row r="179" spans="1:17" ht="15">
      <c r="A179" s="35" t="s">
        <v>341</v>
      </c>
      <c r="B179" s="36" t="s">
        <v>342</v>
      </c>
      <c r="C179" s="37" t="s">
        <v>343</v>
      </c>
      <c r="D179" s="38">
        <v>299.08999999999997</v>
      </c>
      <c r="E179" s="38">
        <v>0</v>
      </c>
      <c r="F179" s="38"/>
      <c r="G179" s="38">
        <f t="shared" si="51"/>
        <v>299.08999999999997</v>
      </c>
      <c r="H179" s="39">
        <v>1.39940802286985</v>
      </c>
      <c r="I179" s="40">
        <v>299.08999999999997</v>
      </c>
      <c r="J179" s="41">
        <f t="shared" si="52"/>
        <v>418.54894556014341</v>
      </c>
      <c r="K179" s="42">
        <f t="shared" si="53"/>
        <v>1</v>
      </c>
      <c r="L179" s="43">
        <f>IFERROR(VLOOKUP(A179,'MEMO CALCULO 13'!$B$12:$E$341,4,0),0)</f>
        <v>0</v>
      </c>
      <c r="M179" s="44">
        <f t="shared" si="54"/>
        <v>0</v>
      </c>
      <c r="N179" s="42">
        <f t="shared" si="55"/>
        <v>0</v>
      </c>
      <c r="O179" s="45">
        <f t="shared" si="56"/>
        <v>299.08999999999997</v>
      </c>
      <c r="P179" s="46">
        <f t="shared" si="57"/>
        <v>418.54894556014341</v>
      </c>
      <c r="Q179" s="47">
        <f t="shared" si="58"/>
        <v>1</v>
      </c>
    </row>
    <row r="180" spans="1:17" ht="24">
      <c r="A180" s="35" t="s">
        <v>344</v>
      </c>
      <c r="B180" s="36" t="s">
        <v>345</v>
      </c>
      <c r="C180" s="37" t="s">
        <v>35</v>
      </c>
      <c r="D180" s="38">
        <v>10.6</v>
      </c>
      <c r="E180" s="38">
        <v>0</v>
      </c>
      <c r="F180" s="38"/>
      <c r="G180" s="38">
        <f t="shared" si="51"/>
        <v>10.6</v>
      </c>
      <c r="H180" s="39">
        <v>844.66053478007598</v>
      </c>
      <c r="I180" s="40">
        <v>10.6</v>
      </c>
      <c r="J180" s="41">
        <f t="shared" si="52"/>
        <v>8953.4016686688046</v>
      </c>
      <c r="K180" s="42">
        <f t="shared" si="53"/>
        <v>1</v>
      </c>
      <c r="L180" s="43">
        <f>IFERROR(VLOOKUP(A180,'MEMO CALCULO 13'!$B$12:$E$341,4,0),0)</f>
        <v>0</v>
      </c>
      <c r="M180" s="44">
        <f t="shared" si="54"/>
        <v>0</v>
      </c>
      <c r="N180" s="42">
        <f t="shared" si="55"/>
        <v>0</v>
      </c>
      <c r="O180" s="45">
        <f t="shared" si="56"/>
        <v>10.6</v>
      </c>
      <c r="P180" s="46">
        <f t="shared" si="57"/>
        <v>8953.4016686688046</v>
      </c>
      <c r="Q180" s="47">
        <f t="shared" si="58"/>
        <v>1</v>
      </c>
    </row>
    <row r="181" spans="1:17" ht="48">
      <c r="A181" s="35" t="s">
        <v>346</v>
      </c>
      <c r="B181" s="36" t="s">
        <v>347</v>
      </c>
      <c r="C181" s="37" t="s">
        <v>35</v>
      </c>
      <c r="D181" s="38">
        <v>46.55</v>
      </c>
      <c r="E181" s="38">
        <v>0</v>
      </c>
      <c r="F181" s="38"/>
      <c r="G181" s="38">
        <f t="shared" si="51"/>
        <v>46.55</v>
      </c>
      <c r="H181" s="39">
        <v>96.202644803647502</v>
      </c>
      <c r="I181" s="40">
        <v>46.55</v>
      </c>
      <c r="J181" s="41">
        <f t="shared" si="52"/>
        <v>4478.2331156097907</v>
      </c>
      <c r="K181" s="42">
        <f t="shared" si="53"/>
        <v>1</v>
      </c>
      <c r="L181" s="43">
        <f>IFERROR(VLOOKUP(A181,'MEMO CALCULO 13'!$B$12:$E$341,4,0),0)</f>
        <v>0</v>
      </c>
      <c r="M181" s="44">
        <f t="shared" si="54"/>
        <v>0</v>
      </c>
      <c r="N181" s="42">
        <f t="shared" si="55"/>
        <v>0</v>
      </c>
      <c r="O181" s="45">
        <f t="shared" si="56"/>
        <v>46.55</v>
      </c>
      <c r="P181" s="46">
        <f t="shared" si="57"/>
        <v>4478.2331156097907</v>
      </c>
      <c r="Q181" s="47">
        <f t="shared" si="58"/>
        <v>1</v>
      </c>
    </row>
    <row r="182" spans="1:17" ht="15">
      <c r="A182" s="26">
        <v>15</v>
      </c>
      <c r="B182" s="27" t="s">
        <v>348</v>
      </c>
      <c r="C182" s="28"/>
      <c r="D182" s="29"/>
      <c r="E182" s="29"/>
      <c r="F182" s="29"/>
      <c r="G182" s="29"/>
      <c r="H182" s="49"/>
      <c r="I182" s="30"/>
      <c r="J182" s="31"/>
      <c r="K182" s="32"/>
      <c r="L182" s="34"/>
      <c r="M182" s="34">
        <f>SUM(M183:M202)</f>
        <v>0</v>
      </c>
      <c r="N182" s="32"/>
      <c r="O182" s="31"/>
      <c r="P182" s="34">
        <f>SUM(P183:P202)</f>
        <v>41063.471220786101</v>
      </c>
      <c r="Q182" s="32"/>
    </row>
    <row r="183" spans="1:17" ht="24">
      <c r="A183" s="35" t="s">
        <v>349</v>
      </c>
      <c r="B183" s="36" t="s">
        <v>350</v>
      </c>
      <c r="C183" s="37" t="s">
        <v>38</v>
      </c>
      <c r="D183" s="38">
        <v>1</v>
      </c>
      <c r="E183" s="38">
        <v>0</v>
      </c>
      <c r="F183" s="38"/>
      <c r="G183" s="38">
        <f t="shared" ref="G183:G193" si="59">D183+E183-F183</f>
        <v>1</v>
      </c>
      <c r="H183" s="39">
        <v>258.15297092266201</v>
      </c>
      <c r="I183" s="40">
        <v>1</v>
      </c>
      <c r="J183" s="41">
        <f t="shared" ref="J183:J202" si="60">I183*H183</f>
        <v>258.15297092266201</v>
      </c>
      <c r="K183" s="42">
        <f t="shared" ref="K183:K202" si="61">I183/G183</f>
        <v>1</v>
      </c>
      <c r="L183" s="43">
        <f>IFERROR(VLOOKUP(A183,'MEMO CALCULO 13'!$B$12:$E$341,4,0),0)</f>
        <v>0</v>
      </c>
      <c r="M183" s="44">
        <f t="shared" ref="M183:M202" si="62">L183*H183</f>
        <v>0</v>
      </c>
      <c r="N183" s="42">
        <f t="shared" ref="N183:N202" si="63">L183/G183</f>
        <v>0</v>
      </c>
      <c r="O183" s="45">
        <f t="shared" ref="O183:O202" si="64">I183+L183</f>
        <v>1</v>
      </c>
      <c r="P183" s="46">
        <f t="shared" ref="P183:P202" si="65">J183+M183</f>
        <v>258.15297092266201</v>
      </c>
      <c r="Q183" s="47">
        <f t="shared" ref="Q183:Q202" si="66">K183+N183</f>
        <v>1</v>
      </c>
    </row>
    <row r="184" spans="1:17" ht="24">
      <c r="A184" s="35" t="s">
        <v>351</v>
      </c>
      <c r="B184" s="36" t="s">
        <v>352</v>
      </c>
      <c r="C184" s="37" t="s">
        <v>38</v>
      </c>
      <c r="D184" s="38">
        <v>2</v>
      </c>
      <c r="E184" s="38">
        <v>1</v>
      </c>
      <c r="F184" s="38"/>
      <c r="G184" s="38">
        <f t="shared" si="59"/>
        <v>3</v>
      </c>
      <c r="H184" s="39">
        <v>572.82339152999202</v>
      </c>
      <c r="I184" s="40">
        <v>3</v>
      </c>
      <c r="J184" s="41">
        <f t="shared" si="60"/>
        <v>1718.4701745899761</v>
      </c>
      <c r="K184" s="42">
        <f t="shared" si="61"/>
        <v>1</v>
      </c>
      <c r="L184" s="43">
        <f>IFERROR(VLOOKUP(A184,'MEMO CALCULO 13'!$B$12:$E$341,4,0),0)</f>
        <v>0</v>
      </c>
      <c r="M184" s="44">
        <f t="shared" si="62"/>
        <v>0</v>
      </c>
      <c r="N184" s="42">
        <f t="shared" si="63"/>
        <v>0</v>
      </c>
      <c r="O184" s="45">
        <f t="shared" si="64"/>
        <v>3</v>
      </c>
      <c r="P184" s="46">
        <f t="shared" si="65"/>
        <v>1718.4701745899761</v>
      </c>
      <c r="Q184" s="47">
        <f t="shared" si="66"/>
        <v>1</v>
      </c>
    </row>
    <row r="185" spans="1:17" ht="24">
      <c r="A185" s="35" t="s">
        <v>353</v>
      </c>
      <c r="B185" s="36" t="s">
        <v>354</v>
      </c>
      <c r="C185" s="37" t="s">
        <v>38</v>
      </c>
      <c r="D185" s="38">
        <v>1</v>
      </c>
      <c r="E185" s="38">
        <v>1</v>
      </c>
      <c r="F185" s="38"/>
      <c r="G185" s="38">
        <f t="shared" si="59"/>
        <v>2</v>
      </c>
      <c r="H185" s="39">
        <v>24.3787702823671</v>
      </c>
      <c r="I185" s="40">
        <v>1</v>
      </c>
      <c r="J185" s="41">
        <f t="shared" si="60"/>
        <v>24.3787702823671</v>
      </c>
      <c r="K185" s="42">
        <f t="shared" si="61"/>
        <v>0.5</v>
      </c>
      <c r="L185" s="43">
        <f>IFERROR(VLOOKUP(A185,'MEMO CALCULO 13'!$B$12:$E$341,4,0),0)</f>
        <v>0</v>
      </c>
      <c r="M185" s="44">
        <f t="shared" si="62"/>
        <v>0</v>
      </c>
      <c r="N185" s="42">
        <f t="shared" si="63"/>
        <v>0</v>
      </c>
      <c r="O185" s="45">
        <f t="shared" si="64"/>
        <v>1</v>
      </c>
      <c r="P185" s="46">
        <f t="shared" si="65"/>
        <v>24.3787702823671</v>
      </c>
      <c r="Q185" s="47">
        <f t="shared" si="66"/>
        <v>0.5</v>
      </c>
    </row>
    <row r="186" spans="1:17" ht="24">
      <c r="A186" s="35" t="s">
        <v>355</v>
      </c>
      <c r="B186" s="36" t="s">
        <v>356</v>
      </c>
      <c r="C186" s="37" t="s">
        <v>38</v>
      </c>
      <c r="D186" s="38">
        <v>2</v>
      </c>
      <c r="E186" s="38">
        <v>0</v>
      </c>
      <c r="F186" s="38"/>
      <c r="G186" s="38">
        <f t="shared" si="59"/>
        <v>2</v>
      </c>
      <c r="H186" s="39">
        <v>70.971529332956806</v>
      </c>
      <c r="I186" s="40">
        <v>0</v>
      </c>
      <c r="J186" s="41">
        <f t="shared" si="60"/>
        <v>0</v>
      </c>
      <c r="K186" s="42">
        <f t="shared" si="61"/>
        <v>0</v>
      </c>
      <c r="L186" s="43">
        <f>IFERROR(VLOOKUP(A186,'MEMO CALCULO 13'!$B$12:$E$341,4,0),0)</f>
        <v>0</v>
      </c>
      <c r="M186" s="44">
        <f t="shared" si="62"/>
        <v>0</v>
      </c>
      <c r="N186" s="42">
        <f t="shared" si="63"/>
        <v>0</v>
      </c>
      <c r="O186" s="45">
        <f t="shared" si="64"/>
        <v>0</v>
      </c>
      <c r="P186" s="46">
        <f t="shared" si="65"/>
        <v>0</v>
      </c>
      <c r="Q186" s="47">
        <f t="shared" si="66"/>
        <v>0</v>
      </c>
    </row>
    <row r="187" spans="1:17" ht="24">
      <c r="A187" s="35" t="s">
        <v>357</v>
      </c>
      <c r="B187" s="36" t="s">
        <v>358</v>
      </c>
      <c r="C187" s="37" t="s">
        <v>38</v>
      </c>
      <c r="D187" s="38">
        <v>3</v>
      </c>
      <c r="E187" s="38">
        <v>3</v>
      </c>
      <c r="F187" s="38"/>
      <c r="G187" s="38">
        <f t="shared" si="59"/>
        <v>6</v>
      </c>
      <c r="H187" s="39">
        <v>70.971529332956806</v>
      </c>
      <c r="I187" s="40">
        <v>4</v>
      </c>
      <c r="J187" s="41">
        <f t="shared" si="60"/>
        <v>283.88611733182722</v>
      </c>
      <c r="K187" s="42">
        <f t="shared" si="61"/>
        <v>0.66666666666666663</v>
      </c>
      <c r="L187" s="43">
        <f>IFERROR(VLOOKUP(A187,'MEMO CALCULO 13'!$B$12:$E$341,4,0),0)</f>
        <v>0</v>
      </c>
      <c r="M187" s="44">
        <f t="shared" si="62"/>
        <v>0</v>
      </c>
      <c r="N187" s="42">
        <f t="shared" si="63"/>
        <v>0</v>
      </c>
      <c r="O187" s="45">
        <f t="shared" si="64"/>
        <v>4</v>
      </c>
      <c r="P187" s="46">
        <f t="shared" si="65"/>
        <v>283.88611733182722</v>
      </c>
      <c r="Q187" s="47">
        <f t="shared" si="66"/>
        <v>0.66666666666666663</v>
      </c>
    </row>
    <row r="188" spans="1:17" ht="24">
      <c r="A188" s="35" t="s">
        <v>359</v>
      </c>
      <c r="B188" s="36" t="s">
        <v>360</v>
      </c>
      <c r="C188" s="37" t="s">
        <v>38</v>
      </c>
      <c r="D188" s="38">
        <v>2</v>
      </c>
      <c r="E188" s="38">
        <v>0</v>
      </c>
      <c r="F188" s="38"/>
      <c r="G188" s="38">
        <f t="shared" si="59"/>
        <v>2</v>
      </c>
      <c r="H188" s="39">
        <v>95.8942703547756</v>
      </c>
      <c r="I188" s="40">
        <v>1</v>
      </c>
      <c r="J188" s="41">
        <f t="shared" si="60"/>
        <v>95.8942703547756</v>
      </c>
      <c r="K188" s="42">
        <f t="shared" si="61"/>
        <v>0.5</v>
      </c>
      <c r="L188" s="43">
        <f>IFERROR(VLOOKUP(A188,'MEMO CALCULO 13'!$B$12:$E$341,4,0),0)</f>
        <v>0</v>
      </c>
      <c r="M188" s="44">
        <f t="shared" si="62"/>
        <v>0</v>
      </c>
      <c r="N188" s="42">
        <f t="shared" si="63"/>
        <v>0</v>
      </c>
      <c r="O188" s="45">
        <f t="shared" si="64"/>
        <v>1</v>
      </c>
      <c r="P188" s="46">
        <f t="shared" si="65"/>
        <v>95.8942703547756</v>
      </c>
      <c r="Q188" s="47">
        <f t="shared" si="66"/>
        <v>0.5</v>
      </c>
    </row>
    <row r="189" spans="1:17" ht="24">
      <c r="A189" s="35" t="s">
        <v>361</v>
      </c>
      <c r="B189" s="36" t="s">
        <v>362</v>
      </c>
      <c r="C189" s="37" t="s">
        <v>92</v>
      </c>
      <c r="D189" s="38">
        <v>390.8</v>
      </c>
      <c r="E189" s="38">
        <v>40.99</v>
      </c>
      <c r="F189" s="38"/>
      <c r="G189" s="38">
        <f t="shared" si="59"/>
        <v>431.79</v>
      </c>
      <c r="H189" s="39">
        <v>7.5156773593636403</v>
      </c>
      <c r="I189" s="40">
        <v>0</v>
      </c>
      <c r="J189" s="41">
        <f t="shared" si="60"/>
        <v>0</v>
      </c>
      <c r="K189" s="42">
        <f t="shared" si="61"/>
        <v>0</v>
      </c>
      <c r="L189" s="43">
        <f>IFERROR(VLOOKUP(A189,'MEMO CALCULO 13'!$B$12:$E$341,4,0),0)</f>
        <v>0</v>
      </c>
      <c r="M189" s="44">
        <f t="shared" si="62"/>
        <v>0</v>
      </c>
      <c r="N189" s="42">
        <f t="shared" si="63"/>
        <v>0</v>
      </c>
      <c r="O189" s="45">
        <f t="shared" si="64"/>
        <v>0</v>
      </c>
      <c r="P189" s="46">
        <f t="shared" si="65"/>
        <v>0</v>
      </c>
      <c r="Q189" s="47">
        <f t="shared" si="66"/>
        <v>0</v>
      </c>
    </row>
    <row r="190" spans="1:17" ht="24">
      <c r="A190" s="35" t="s">
        <v>363</v>
      </c>
      <c r="B190" s="36" t="s">
        <v>364</v>
      </c>
      <c r="C190" s="37" t="s">
        <v>92</v>
      </c>
      <c r="D190" s="38">
        <v>41.75</v>
      </c>
      <c r="E190" s="38">
        <v>0</v>
      </c>
      <c r="F190" s="38"/>
      <c r="G190" s="38">
        <f t="shared" si="59"/>
        <v>41.75</v>
      </c>
      <c r="H190" s="39">
        <v>12.244892359494999</v>
      </c>
      <c r="I190" s="40">
        <v>0</v>
      </c>
      <c r="J190" s="41">
        <f t="shared" si="60"/>
        <v>0</v>
      </c>
      <c r="K190" s="42">
        <f t="shared" si="61"/>
        <v>0</v>
      </c>
      <c r="L190" s="43">
        <f>IFERROR(VLOOKUP(A190,'MEMO CALCULO 13'!$B$12:$E$341,4,0),0)</f>
        <v>0</v>
      </c>
      <c r="M190" s="44">
        <f t="shared" si="62"/>
        <v>0</v>
      </c>
      <c r="N190" s="42">
        <f t="shared" si="63"/>
        <v>0</v>
      </c>
      <c r="O190" s="45">
        <f t="shared" si="64"/>
        <v>0</v>
      </c>
      <c r="P190" s="46">
        <f t="shared" si="65"/>
        <v>0</v>
      </c>
      <c r="Q190" s="47">
        <f t="shared" si="66"/>
        <v>0</v>
      </c>
    </row>
    <row r="191" spans="1:17" ht="24">
      <c r="A191" s="35" t="s">
        <v>365</v>
      </c>
      <c r="B191" s="36" t="s">
        <v>366</v>
      </c>
      <c r="C191" s="37" t="s">
        <v>92</v>
      </c>
      <c r="D191" s="38">
        <v>1640.03</v>
      </c>
      <c r="E191" s="38">
        <v>94.41</v>
      </c>
      <c r="F191" s="38"/>
      <c r="G191" s="38">
        <f t="shared" si="59"/>
        <v>1734.44</v>
      </c>
      <c r="H191" s="39">
        <v>9.6804588735082593</v>
      </c>
      <c r="I191" s="40">
        <v>1639.075</v>
      </c>
      <c r="J191" s="41">
        <f t="shared" si="60"/>
        <v>15866.998128095551</v>
      </c>
      <c r="K191" s="42">
        <f t="shared" si="61"/>
        <v>0.94501683540508752</v>
      </c>
      <c r="L191" s="43">
        <f>IFERROR(VLOOKUP(A191,'MEMO CALCULO 13'!$B$12:$E$341,4,0),0)</f>
        <v>0</v>
      </c>
      <c r="M191" s="44">
        <f t="shared" si="62"/>
        <v>0</v>
      </c>
      <c r="N191" s="42">
        <f t="shared" si="63"/>
        <v>0</v>
      </c>
      <c r="O191" s="45">
        <f t="shared" si="64"/>
        <v>1639.075</v>
      </c>
      <c r="P191" s="46">
        <f t="shared" si="65"/>
        <v>15866.998128095551</v>
      </c>
      <c r="Q191" s="47">
        <f t="shared" si="66"/>
        <v>0.94501683540508752</v>
      </c>
    </row>
    <row r="192" spans="1:17" ht="24">
      <c r="A192" s="35" t="s">
        <v>367</v>
      </c>
      <c r="B192" s="36" t="s">
        <v>368</v>
      </c>
      <c r="C192" s="37" t="s">
        <v>92</v>
      </c>
      <c r="D192" s="38">
        <v>109</v>
      </c>
      <c r="E192" s="38">
        <v>0</v>
      </c>
      <c r="F192" s="38"/>
      <c r="G192" s="38">
        <f t="shared" si="59"/>
        <v>109</v>
      </c>
      <c r="H192" s="39">
        <v>6.9050979579382297</v>
      </c>
      <c r="I192" s="40">
        <v>0</v>
      </c>
      <c r="J192" s="41">
        <f t="shared" si="60"/>
        <v>0</v>
      </c>
      <c r="K192" s="42">
        <f t="shared" si="61"/>
        <v>0</v>
      </c>
      <c r="L192" s="43">
        <f>IFERROR(VLOOKUP(A192,'MEMO CALCULO 13'!$B$12:$E$341,4,0),0)</f>
        <v>0</v>
      </c>
      <c r="M192" s="44">
        <f t="shared" si="62"/>
        <v>0</v>
      </c>
      <c r="N192" s="42">
        <f t="shared" si="63"/>
        <v>0</v>
      </c>
      <c r="O192" s="45">
        <f t="shared" si="64"/>
        <v>0</v>
      </c>
      <c r="P192" s="46">
        <f t="shared" si="65"/>
        <v>0</v>
      </c>
      <c r="Q192" s="47">
        <f t="shared" si="66"/>
        <v>0</v>
      </c>
    </row>
    <row r="193" spans="1:22" ht="15">
      <c r="A193" s="35" t="s">
        <v>369</v>
      </c>
      <c r="B193" s="36" t="s">
        <v>370</v>
      </c>
      <c r="C193" s="37" t="s">
        <v>92</v>
      </c>
      <c r="D193" s="38">
        <v>143.71</v>
      </c>
      <c r="E193" s="38">
        <v>110.09</v>
      </c>
      <c r="F193" s="38"/>
      <c r="G193" s="38">
        <f t="shared" si="59"/>
        <v>253.8</v>
      </c>
      <c r="H193" s="39">
        <v>18.861352782213899</v>
      </c>
      <c r="I193" s="40">
        <v>185.75</v>
      </c>
      <c r="J193" s="41">
        <f t="shared" si="60"/>
        <v>3503.4962792962319</v>
      </c>
      <c r="K193" s="42">
        <f t="shared" si="61"/>
        <v>0.73187549251379036</v>
      </c>
      <c r="L193" s="43">
        <f>IFERROR(VLOOKUP(A193,'MEMO CALCULO 13'!$B$12:$E$341,4,0),0)</f>
        <v>0</v>
      </c>
      <c r="M193" s="44">
        <f t="shared" si="62"/>
        <v>0</v>
      </c>
      <c r="N193" s="42">
        <f t="shared" si="63"/>
        <v>0</v>
      </c>
      <c r="O193" s="45">
        <f t="shared" si="64"/>
        <v>185.75</v>
      </c>
      <c r="P193" s="46">
        <f t="shared" si="65"/>
        <v>3503.4962792962319</v>
      </c>
      <c r="Q193" s="47">
        <f t="shared" si="66"/>
        <v>0.73187549251379036</v>
      </c>
    </row>
    <row r="194" spans="1:22" ht="15">
      <c r="A194" s="35" t="s">
        <v>371</v>
      </c>
      <c r="B194" s="36" t="s">
        <v>372</v>
      </c>
      <c r="C194" s="37" t="s">
        <v>92</v>
      </c>
      <c r="D194" s="38">
        <v>173.11</v>
      </c>
      <c r="E194" s="38">
        <v>16.2</v>
      </c>
      <c r="G194" s="38">
        <f>D194+E194-F195</f>
        <v>189.31</v>
      </c>
      <c r="H194" s="39">
        <v>20.1935260216875</v>
      </c>
      <c r="I194" s="40">
        <v>146.61000000000001</v>
      </c>
      <c r="J194" s="41">
        <f t="shared" si="60"/>
        <v>2960.5728500396049</v>
      </c>
      <c r="K194" s="42">
        <f t="shared" si="61"/>
        <v>0.7744440335956897</v>
      </c>
      <c r="L194" s="43">
        <f>IFERROR(VLOOKUP(A194,'MEMO CALCULO 13'!$B$12:$E$341,4,0),0)</f>
        <v>0</v>
      </c>
      <c r="M194" s="44">
        <f t="shared" si="62"/>
        <v>0</v>
      </c>
      <c r="N194" s="42">
        <f t="shared" si="63"/>
        <v>0</v>
      </c>
      <c r="O194" s="45">
        <f t="shared" si="64"/>
        <v>146.61000000000001</v>
      </c>
      <c r="P194" s="46">
        <f t="shared" si="65"/>
        <v>2960.5728500396049</v>
      </c>
      <c r="Q194" s="47">
        <f t="shared" si="66"/>
        <v>0.7744440335956897</v>
      </c>
    </row>
    <row r="195" spans="1:22" ht="24">
      <c r="A195" s="35" t="s">
        <v>373</v>
      </c>
      <c r="B195" s="36" t="s">
        <v>374</v>
      </c>
      <c r="C195" s="37" t="s">
        <v>92</v>
      </c>
      <c r="D195" s="38">
        <v>16.05</v>
      </c>
      <c r="E195" s="38">
        <v>42.15</v>
      </c>
      <c r="F195" s="38"/>
      <c r="G195" s="38">
        <f>D195+E195-F196</f>
        <v>58.2</v>
      </c>
      <c r="H195" s="39">
        <v>32.1497808459632</v>
      </c>
      <c r="I195" s="40">
        <v>16.05</v>
      </c>
      <c r="J195" s="41">
        <f t="shared" si="60"/>
        <v>516.00398257770939</v>
      </c>
      <c r="K195" s="42">
        <f t="shared" si="61"/>
        <v>0.27577319587628868</v>
      </c>
      <c r="L195" s="43">
        <f>IFERROR(VLOOKUP(A195,'MEMO CALCULO 13'!$B$12:$E$341,4,0),0)</f>
        <v>0</v>
      </c>
      <c r="M195" s="44">
        <f t="shared" si="62"/>
        <v>0</v>
      </c>
      <c r="N195" s="42">
        <f t="shared" si="63"/>
        <v>0</v>
      </c>
      <c r="O195" s="45">
        <f t="shared" si="64"/>
        <v>16.05</v>
      </c>
      <c r="P195" s="46">
        <f t="shared" si="65"/>
        <v>516.00398257770939</v>
      </c>
      <c r="Q195" s="47">
        <f t="shared" si="66"/>
        <v>0.27577319587628868</v>
      </c>
    </row>
    <row r="196" spans="1:22" ht="48">
      <c r="A196" s="35" t="s">
        <v>375</v>
      </c>
      <c r="B196" s="36" t="s">
        <v>376</v>
      </c>
      <c r="C196" s="37" t="s">
        <v>38</v>
      </c>
      <c r="D196" s="38">
        <v>14</v>
      </c>
      <c r="E196" s="38">
        <v>3</v>
      </c>
      <c r="F196" s="38"/>
      <c r="G196" s="38">
        <f t="shared" ref="G196:G202" si="67">D196+E196-F196</f>
        <v>17</v>
      </c>
      <c r="H196" s="39">
        <v>250.34865602807901</v>
      </c>
      <c r="I196" s="40">
        <v>0</v>
      </c>
      <c r="J196" s="41">
        <f t="shared" si="60"/>
        <v>0</v>
      </c>
      <c r="K196" s="42">
        <f t="shared" si="61"/>
        <v>0</v>
      </c>
      <c r="L196" s="43">
        <f>IFERROR(VLOOKUP(A196,'MEMO CALCULO 13'!$B$12:$E$341,4,0),0)</f>
        <v>0</v>
      </c>
      <c r="M196" s="44">
        <f t="shared" si="62"/>
        <v>0</v>
      </c>
      <c r="N196" s="42">
        <f t="shared" si="63"/>
        <v>0</v>
      </c>
      <c r="O196" s="45">
        <f t="shared" si="64"/>
        <v>0</v>
      </c>
      <c r="P196" s="46">
        <f t="shared" si="65"/>
        <v>0</v>
      </c>
      <c r="Q196" s="47">
        <f t="shared" si="66"/>
        <v>0</v>
      </c>
    </row>
    <row r="197" spans="1:22" ht="36">
      <c r="A197" s="35" t="s">
        <v>377</v>
      </c>
      <c r="B197" s="36" t="s">
        <v>378</v>
      </c>
      <c r="C197" s="37" t="s">
        <v>38</v>
      </c>
      <c r="D197" s="38">
        <v>4</v>
      </c>
      <c r="E197" s="38">
        <v>0</v>
      </c>
      <c r="F197" s="38"/>
      <c r="G197" s="38">
        <f t="shared" si="67"/>
        <v>4</v>
      </c>
      <c r="H197" s="39">
        <v>65.842662360983397</v>
      </c>
      <c r="I197" s="40">
        <v>1</v>
      </c>
      <c r="J197" s="41">
        <f t="shared" si="60"/>
        <v>65.842662360983397</v>
      </c>
      <c r="K197" s="42">
        <f t="shared" si="61"/>
        <v>0.25</v>
      </c>
      <c r="L197" s="43">
        <f>IFERROR(VLOOKUP(A197,'MEMO CALCULO 13'!$B$12:$E$341,4,0),0)</f>
        <v>0</v>
      </c>
      <c r="M197" s="44">
        <f t="shared" si="62"/>
        <v>0</v>
      </c>
      <c r="N197" s="42">
        <f t="shared" si="63"/>
        <v>0</v>
      </c>
      <c r="O197" s="45">
        <f t="shared" si="64"/>
        <v>1</v>
      </c>
      <c r="P197" s="46">
        <f t="shared" si="65"/>
        <v>65.842662360983397</v>
      </c>
      <c r="Q197" s="47">
        <f t="shared" si="66"/>
        <v>0.25</v>
      </c>
    </row>
    <row r="198" spans="1:22" ht="15">
      <c r="A198" s="35" t="s">
        <v>379</v>
      </c>
      <c r="B198" s="36" t="s">
        <v>380</v>
      </c>
      <c r="C198" s="37" t="s">
        <v>38</v>
      </c>
      <c r="D198" s="38">
        <v>9</v>
      </c>
      <c r="E198" s="38">
        <v>7</v>
      </c>
      <c r="F198" s="38"/>
      <c r="G198" s="38">
        <f t="shared" si="67"/>
        <v>16</v>
      </c>
      <c r="H198" s="39">
        <v>36.878995846094497</v>
      </c>
      <c r="I198" s="40">
        <v>10</v>
      </c>
      <c r="J198" s="41">
        <f t="shared" si="60"/>
        <v>368.78995846094494</v>
      </c>
      <c r="K198" s="42">
        <f t="shared" si="61"/>
        <v>0.625</v>
      </c>
      <c r="L198" s="43">
        <f>IFERROR(VLOOKUP(A198,'MEMO CALCULO 13'!$B$12:$E$341,4,0),0)</f>
        <v>0</v>
      </c>
      <c r="M198" s="44">
        <f t="shared" si="62"/>
        <v>0</v>
      </c>
      <c r="N198" s="42">
        <f t="shared" si="63"/>
        <v>0</v>
      </c>
      <c r="O198" s="45">
        <f t="shared" si="64"/>
        <v>10</v>
      </c>
      <c r="P198" s="46">
        <f t="shared" si="65"/>
        <v>368.78995846094494</v>
      </c>
      <c r="Q198" s="47">
        <f t="shared" si="66"/>
        <v>0.625</v>
      </c>
    </row>
    <row r="199" spans="1:22" ht="24">
      <c r="A199" s="35" t="s">
        <v>381</v>
      </c>
      <c r="B199" s="36" t="s">
        <v>382</v>
      </c>
      <c r="C199" s="37" t="s">
        <v>38</v>
      </c>
      <c r="D199" s="38">
        <v>16</v>
      </c>
      <c r="E199" s="38">
        <v>0</v>
      </c>
      <c r="F199" s="38"/>
      <c r="G199" s="38">
        <f t="shared" si="67"/>
        <v>16</v>
      </c>
      <c r="H199" s="39">
        <v>47.214439895677302</v>
      </c>
      <c r="I199" s="40">
        <v>0</v>
      </c>
      <c r="J199" s="41">
        <f t="shared" si="60"/>
        <v>0</v>
      </c>
      <c r="K199" s="42">
        <f t="shared" si="61"/>
        <v>0</v>
      </c>
      <c r="L199" s="43">
        <f>IFERROR(VLOOKUP(A199,'MEMO CALCULO 13'!$B$12:$E$341,4,0),0)</f>
        <v>0</v>
      </c>
      <c r="M199" s="44">
        <f t="shared" si="62"/>
        <v>0</v>
      </c>
      <c r="N199" s="42">
        <f t="shared" si="63"/>
        <v>0</v>
      </c>
      <c r="O199" s="45">
        <f t="shared" si="64"/>
        <v>0</v>
      </c>
      <c r="P199" s="46">
        <f t="shared" si="65"/>
        <v>0</v>
      </c>
      <c r="Q199" s="47">
        <f t="shared" si="66"/>
        <v>0</v>
      </c>
    </row>
    <row r="200" spans="1:22" ht="24">
      <c r="A200" s="35" t="s">
        <v>383</v>
      </c>
      <c r="B200" s="36" t="s">
        <v>384</v>
      </c>
      <c r="C200" s="37" t="s">
        <v>38</v>
      </c>
      <c r="D200" s="38">
        <v>6</v>
      </c>
      <c r="E200" s="38">
        <v>0</v>
      </c>
      <c r="F200" s="38"/>
      <c r="G200" s="38">
        <f t="shared" si="67"/>
        <v>6</v>
      </c>
      <c r="H200" s="39">
        <v>41.164153099734698</v>
      </c>
      <c r="I200" s="40">
        <v>4</v>
      </c>
      <c r="J200" s="41">
        <f t="shared" si="60"/>
        <v>164.65661239893879</v>
      </c>
      <c r="K200" s="42">
        <f t="shared" si="61"/>
        <v>0.66666666666666663</v>
      </c>
      <c r="L200" s="43">
        <f>IFERROR(VLOOKUP(A200,'MEMO CALCULO 13'!$B$12:$E$341,4,0),0)</f>
        <v>0</v>
      </c>
      <c r="M200" s="44">
        <f t="shared" si="62"/>
        <v>0</v>
      </c>
      <c r="N200" s="42">
        <f t="shared" si="63"/>
        <v>0</v>
      </c>
      <c r="O200" s="45">
        <f t="shared" si="64"/>
        <v>4</v>
      </c>
      <c r="P200" s="46">
        <f t="shared" si="65"/>
        <v>164.65661239893879</v>
      </c>
      <c r="Q200" s="47">
        <f t="shared" si="66"/>
        <v>0.66666666666666663</v>
      </c>
    </row>
    <row r="201" spans="1:22" ht="24">
      <c r="A201" s="35" t="s">
        <v>385</v>
      </c>
      <c r="B201" s="36" t="s">
        <v>386</v>
      </c>
      <c r="C201" s="37" t="s">
        <v>38</v>
      </c>
      <c r="D201" s="38">
        <v>16</v>
      </c>
      <c r="E201" s="38">
        <v>3</v>
      </c>
      <c r="F201" s="38"/>
      <c r="G201" s="38">
        <f t="shared" si="67"/>
        <v>19</v>
      </c>
      <c r="H201" s="39">
        <v>68.4059857026038</v>
      </c>
      <c r="I201" s="40">
        <v>15</v>
      </c>
      <c r="J201" s="41">
        <f t="shared" si="60"/>
        <v>1026.0897855390569</v>
      </c>
      <c r="K201" s="42">
        <f t="shared" si="61"/>
        <v>0.78947368421052633</v>
      </c>
      <c r="L201" s="43">
        <f>IFERROR(VLOOKUP(A201,'MEMO CALCULO 13'!$B$12:$E$341,4,0),0)</f>
        <v>0</v>
      </c>
      <c r="M201" s="44">
        <f t="shared" si="62"/>
        <v>0</v>
      </c>
      <c r="N201" s="42">
        <f t="shared" si="63"/>
        <v>0</v>
      </c>
      <c r="O201" s="45">
        <f t="shared" si="64"/>
        <v>15</v>
      </c>
      <c r="P201" s="46">
        <f t="shared" si="65"/>
        <v>1026.0897855390569</v>
      </c>
      <c r="Q201" s="47">
        <f t="shared" si="66"/>
        <v>0.78947368421052633</v>
      </c>
    </row>
    <row r="202" spans="1:22" ht="24">
      <c r="A202" s="35" t="s">
        <v>387</v>
      </c>
      <c r="B202" s="36" t="s">
        <v>388</v>
      </c>
      <c r="C202" s="37" t="s">
        <v>389</v>
      </c>
      <c r="D202" s="38">
        <v>60</v>
      </c>
      <c r="E202" s="38">
        <v>0</v>
      </c>
      <c r="F202" s="38"/>
      <c r="G202" s="38">
        <f t="shared" si="67"/>
        <v>60</v>
      </c>
      <c r="H202" s="39">
        <v>296.04663871948901</v>
      </c>
      <c r="I202" s="40">
        <v>48</v>
      </c>
      <c r="J202" s="41">
        <f t="shared" si="60"/>
        <v>14210.238658535472</v>
      </c>
      <c r="K202" s="42">
        <f t="shared" si="61"/>
        <v>0.8</v>
      </c>
      <c r="L202" s="43">
        <f>IFERROR(VLOOKUP(A202,'MEMO CALCULO 13'!$B$12:$E$341,4,0),0)</f>
        <v>0</v>
      </c>
      <c r="M202" s="44">
        <f t="shared" si="62"/>
        <v>0</v>
      </c>
      <c r="N202" s="42">
        <f t="shared" si="63"/>
        <v>0</v>
      </c>
      <c r="O202" s="45">
        <f t="shared" si="64"/>
        <v>48</v>
      </c>
      <c r="P202" s="46">
        <f t="shared" si="65"/>
        <v>14210.238658535472</v>
      </c>
      <c r="Q202" s="47">
        <f t="shared" si="66"/>
        <v>0.8</v>
      </c>
    </row>
    <row r="203" spans="1:22" ht="15">
      <c r="A203" s="26">
        <v>16</v>
      </c>
      <c r="B203" s="27" t="s">
        <v>390</v>
      </c>
      <c r="C203" s="28"/>
      <c r="D203" s="29"/>
      <c r="E203" s="29"/>
      <c r="F203" s="29"/>
      <c r="G203" s="29"/>
      <c r="H203" s="49"/>
      <c r="I203" s="30"/>
      <c r="J203" s="31"/>
      <c r="K203" s="32"/>
      <c r="L203" s="34"/>
      <c r="M203" s="34">
        <f>SUM(M205:M213)</f>
        <v>345.71671795326262</v>
      </c>
      <c r="N203" s="32"/>
      <c r="O203" s="31"/>
      <c r="P203" s="34">
        <f>SUM(P205:P213)</f>
        <v>253537.10810115974</v>
      </c>
      <c r="Q203" s="32"/>
    </row>
    <row r="204" spans="1:22" ht="15">
      <c r="A204" s="55" t="s">
        <v>391</v>
      </c>
      <c r="B204" s="64" t="s">
        <v>392</v>
      </c>
      <c r="C204" s="57"/>
      <c r="D204" s="58"/>
      <c r="E204" s="58"/>
      <c r="F204" s="58"/>
      <c r="G204" s="58"/>
      <c r="H204" s="59"/>
      <c r="I204" s="60"/>
      <c r="J204" s="61"/>
      <c r="K204" s="62"/>
      <c r="L204" s="63"/>
      <c r="M204" s="63"/>
      <c r="N204" s="62"/>
      <c r="O204" s="61"/>
      <c r="P204" s="63"/>
      <c r="Q204" s="62"/>
      <c r="S204" s="48"/>
      <c r="T204" s="48"/>
      <c r="U204" s="48"/>
      <c r="V204" s="48"/>
    </row>
    <row r="205" spans="1:22" ht="60">
      <c r="A205" s="35" t="s">
        <v>393</v>
      </c>
      <c r="B205" s="36" t="s">
        <v>394</v>
      </c>
      <c r="C205" s="37" t="s">
        <v>35</v>
      </c>
      <c r="D205" s="38">
        <v>22.16</v>
      </c>
      <c r="E205" s="38">
        <v>0</v>
      </c>
      <c r="F205" s="38"/>
      <c r="G205" s="38">
        <f>D205+E205-F205</f>
        <v>22.16</v>
      </c>
      <c r="H205" s="39">
        <v>56.162203487475097</v>
      </c>
      <c r="I205" s="40">
        <v>0</v>
      </c>
      <c r="J205" s="41">
        <f>I205*H205</f>
        <v>0</v>
      </c>
      <c r="K205" s="42">
        <f>I205/G205</f>
        <v>0</v>
      </c>
      <c r="L205" s="43">
        <f>IFERROR(VLOOKUP(A205,'MEMO CALCULO 13'!$B$12:$E$341,4,0),0)</f>
        <v>0</v>
      </c>
      <c r="M205" s="44">
        <f>L205*H205</f>
        <v>0</v>
      </c>
      <c r="N205" s="42">
        <f>L205/G205</f>
        <v>0</v>
      </c>
      <c r="O205" s="45">
        <f t="shared" ref="O205:Q206" si="68">I205+L205</f>
        <v>0</v>
      </c>
      <c r="P205" s="46">
        <f t="shared" si="68"/>
        <v>0</v>
      </c>
      <c r="Q205" s="47">
        <f t="shared" si="68"/>
        <v>0</v>
      </c>
    </row>
    <row r="206" spans="1:22" ht="48">
      <c r="A206" s="35" t="s">
        <v>395</v>
      </c>
      <c r="B206" s="36" t="s">
        <v>396</v>
      </c>
      <c r="C206" s="37" t="s">
        <v>35</v>
      </c>
      <c r="D206" s="38">
        <v>38.6</v>
      </c>
      <c r="E206" s="38">
        <v>0</v>
      </c>
      <c r="F206" s="38"/>
      <c r="G206" s="38">
        <f>D206+E206-F206</f>
        <v>38.6</v>
      </c>
      <c r="H206" s="39">
        <v>51.055539402826199</v>
      </c>
      <c r="I206" s="40">
        <v>16.440000000000001</v>
      </c>
      <c r="J206" s="41">
        <f>I206*H206</f>
        <v>839.35306778246274</v>
      </c>
      <c r="K206" s="42">
        <f>I206/G206</f>
        <v>0.42590673575129534</v>
      </c>
      <c r="L206" s="43">
        <f>IFERROR(VLOOKUP(A206,'MEMO CALCULO 13'!$B$12:$E$341,4,0),0)</f>
        <v>0</v>
      </c>
      <c r="M206" s="44">
        <f>L206*H206</f>
        <v>0</v>
      </c>
      <c r="N206" s="42">
        <f>L206/G206</f>
        <v>0</v>
      </c>
      <c r="O206" s="45">
        <f t="shared" si="68"/>
        <v>16.440000000000001</v>
      </c>
      <c r="P206" s="46">
        <f t="shared" si="68"/>
        <v>839.35306778246274</v>
      </c>
      <c r="Q206" s="47">
        <f t="shared" si="68"/>
        <v>0.42590673575129534</v>
      </c>
    </row>
    <row r="207" spans="1:22" ht="15">
      <c r="A207" s="55" t="s">
        <v>397</v>
      </c>
      <c r="B207" s="64" t="s">
        <v>398</v>
      </c>
      <c r="C207" s="57"/>
      <c r="D207" s="58"/>
      <c r="E207" s="58"/>
      <c r="F207" s="58"/>
      <c r="G207" s="58"/>
      <c r="H207" s="59"/>
      <c r="I207" s="60"/>
      <c r="J207" s="61"/>
      <c r="K207" s="62"/>
      <c r="L207" s="63"/>
      <c r="M207" s="63"/>
      <c r="N207" s="62"/>
      <c r="O207" s="61"/>
      <c r="P207" s="63"/>
      <c r="Q207" s="62"/>
    </row>
    <row r="208" spans="1:22" ht="36">
      <c r="A208" s="35" t="s">
        <v>399</v>
      </c>
      <c r="B208" s="36" t="s">
        <v>400</v>
      </c>
      <c r="C208" s="37" t="s">
        <v>35</v>
      </c>
      <c r="D208" s="38">
        <v>3837.07</v>
      </c>
      <c r="E208" s="38">
        <v>69.62</v>
      </c>
      <c r="F208" s="38"/>
      <c r="G208" s="38">
        <f>D208+E208-F208</f>
        <v>3906.69</v>
      </c>
      <c r="H208" s="39">
        <v>51.599510142278</v>
      </c>
      <c r="I208" s="40">
        <v>3536.5250000000001</v>
      </c>
      <c r="J208" s="41">
        <f>I208*H208</f>
        <v>182482.95760591971</v>
      </c>
      <c r="K208" s="42">
        <f>I208/G208</f>
        <v>0.90524843281652756</v>
      </c>
      <c r="L208" s="43">
        <f>IFERROR(VLOOKUP(A208,'MEMO CALCULO 13'!$B$12:$E$341,4,0),0)</f>
        <v>6.7</v>
      </c>
      <c r="M208" s="44">
        <f>L208*H208</f>
        <v>345.71671795326262</v>
      </c>
      <c r="N208" s="42">
        <f>L208/G208</f>
        <v>1.7150068216316115E-3</v>
      </c>
      <c r="O208" s="45">
        <f t="shared" ref="O208:Q209" si="69">I208+L208</f>
        <v>3543.2249999999999</v>
      </c>
      <c r="P208" s="46">
        <f t="shared" si="69"/>
        <v>182828.67432387298</v>
      </c>
      <c r="Q208" s="47">
        <f t="shared" si="69"/>
        <v>0.90696343963815917</v>
      </c>
    </row>
    <row r="209" spans="1:22" ht="36">
      <c r="A209" s="35" t="s">
        <v>401</v>
      </c>
      <c r="B209" s="36" t="s">
        <v>402</v>
      </c>
      <c r="C209" s="37" t="s">
        <v>35</v>
      </c>
      <c r="D209" s="38">
        <v>245.66</v>
      </c>
      <c r="E209" s="38">
        <v>1299.78</v>
      </c>
      <c r="F209" s="38"/>
      <c r="G209" s="38">
        <f>D209+E209-F209</f>
        <v>1545.44</v>
      </c>
      <c r="H209" s="39">
        <v>23.812596655590799</v>
      </c>
      <c r="I209" s="40">
        <v>1274.44</v>
      </c>
      <c r="J209" s="41">
        <f>I209*H209</f>
        <v>30347.725681751137</v>
      </c>
      <c r="K209" s="42">
        <f>I209/G209</f>
        <v>0.82464540842737344</v>
      </c>
      <c r="L209" s="43">
        <f>IFERROR(VLOOKUP(A209,'MEMO CALCULO 13'!$B$12:$E$341,4,0),0)</f>
        <v>0</v>
      </c>
      <c r="M209" s="44">
        <f>L209*H209</f>
        <v>0</v>
      </c>
      <c r="N209" s="42">
        <f>L209/G209</f>
        <v>0</v>
      </c>
      <c r="O209" s="45">
        <f t="shared" si="69"/>
        <v>1274.44</v>
      </c>
      <c r="P209" s="46">
        <f t="shared" si="69"/>
        <v>30347.725681751137</v>
      </c>
      <c r="Q209" s="47">
        <f t="shared" si="69"/>
        <v>0.82464540842737344</v>
      </c>
    </row>
    <row r="210" spans="1:22" ht="15">
      <c r="A210" s="55" t="s">
        <v>403</v>
      </c>
      <c r="B210" s="64" t="s">
        <v>404</v>
      </c>
      <c r="C210" s="57"/>
      <c r="D210" s="58"/>
      <c r="E210" s="58"/>
      <c r="F210" s="58"/>
      <c r="G210" s="58"/>
      <c r="H210" s="59"/>
      <c r="I210" s="60"/>
      <c r="J210" s="61"/>
      <c r="K210" s="62"/>
      <c r="L210" s="63"/>
      <c r="M210" s="63"/>
      <c r="N210" s="62"/>
      <c r="O210" s="61"/>
      <c r="P210" s="63"/>
      <c r="Q210" s="62"/>
      <c r="S210" s="48"/>
      <c r="T210" s="48"/>
      <c r="U210" s="48"/>
      <c r="V210" s="48"/>
    </row>
    <row r="211" spans="1:22" ht="48">
      <c r="A211" s="35" t="s">
        <v>405</v>
      </c>
      <c r="B211" s="36" t="s">
        <v>406</v>
      </c>
      <c r="C211" s="37" t="s">
        <v>35</v>
      </c>
      <c r="D211" s="38">
        <v>450.94</v>
      </c>
      <c r="E211" s="38">
        <v>0</v>
      </c>
      <c r="F211" s="38"/>
      <c r="G211" s="38">
        <f>D211+E211-F211</f>
        <v>450.94</v>
      </c>
      <c r="H211" s="39">
        <v>19.4275264089902</v>
      </c>
      <c r="I211" s="40">
        <v>0</v>
      </c>
      <c r="J211" s="41">
        <f>I211*H211</f>
        <v>0</v>
      </c>
      <c r="K211" s="42">
        <f>I211/G211</f>
        <v>0</v>
      </c>
      <c r="L211" s="43">
        <f>IFERROR(VLOOKUP(A211,'MEMO CALCULO 13'!$B$12:$E$341,4,0),0)</f>
        <v>0</v>
      </c>
      <c r="M211" s="44">
        <f>L211*H211</f>
        <v>0</v>
      </c>
      <c r="N211" s="42">
        <f>L211/G211</f>
        <v>0</v>
      </c>
      <c r="O211" s="45">
        <f t="shared" ref="O211:Q213" si="70">I211+L211</f>
        <v>0</v>
      </c>
      <c r="P211" s="46">
        <f t="shared" si="70"/>
        <v>0</v>
      </c>
      <c r="Q211" s="47">
        <f t="shared" si="70"/>
        <v>0</v>
      </c>
    </row>
    <row r="212" spans="1:22" ht="48">
      <c r="A212" s="35" t="s">
        <v>407</v>
      </c>
      <c r="B212" s="36" t="s">
        <v>408</v>
      </c>
      <c r="C212" s="37" t="s">
        <v>35</v>
      </c>
      <c r="D212" s="38">
        <v>450.94</v>
      </c>
      <c r="E212" s="38">
        <v>194.96</v>
      </c>
      <c r="F212" s="38"/>
      <c r="G212" s="38">
        <f>D212+E212-F212</f>
        <v>645.9</v>
      </c>
      <c r="H212" s="39">
        <v>30.096013768441399</v>
      </c>
      <c r="I212" s="40">
        <v>55.68</v>
      </c>
      <c r="J212" s="41">
        <f>I212*H212</f>
        <v>1675.7460466268171</v>
      </c>
      <c r="K212" s="42">
        <f>I212/G212</f>
        <v>8.6205294937296797E-2</v>
      </c>
      <c r="L212" s="43">
        <f>IFERROR(VLOOKUP(A212,'MEMO CALCULO 13'!$B$12:$E$341,4,0),0)</f>
        <v>0</v>
      </c>
      <c r="M212" s="44">
        <f>L212*H212</f>
        <v>0</v>
      </c>
      <c r="N212" s="42">
        <f>L212/G212</f>
        <v>0</v>
      </c>
      <c r="O212" s="45">
        <f t="shared" si="70"/>
        <v>55.68</v>
      </c>
      <c r="P212" s="46">
        <f t="shared" si="70"/>
        <v>1675.7460466268171</v>
      </c>
      <c r="Q212" s="47">
        <f t="shared" si="70"/>
        <v>8.6205294937296797E-2</v>
      </c>
    </row>
    <row r="213" spans="1:22" ht="48">
      <c r="A213" s="35" t="s">
        <v>409</v>
      </c>
      <c r="B213" s="36" t="s">
        <v>410</v>
      </c>
      <c r="C213" s="37" t="s">
        <v>35</v>
      </c>
      <c r="D213" s="38">
        <v>1455.77</v>
      </c>
      <c r="E213" s="38">
        <v>109.46</v>
      </c>
      <c r="F213" s="38"/>
      <c r="G213" s="38">
        <f>D213+E213-F213</f>
        <v>1565.23</v>
      </c>
      <c r="H213" s="39">
        <v>24.178944296446101</v>
      </c>
      <c r="I213" s="40">
        <v>1565.23</v>
      </c>
      <c r="J213" s="41">
        <f>I213*H213</f>
        <v>37845.60898112633</v>
      </c>
      <c r="K213" s="42">
        <f>I213/G213</f>
        <v>1</v>
      </c>
      <c r="L213" s="43">
        <f>IFERROR(VLOOKUP(A213,'MEMO CALCULO 13'!$B$12:$E$341,4,0),0)</f>
        <v>0</v>
      </c>
      <c r="M213" s="44">
        <f>L213*H213</f>
        <v>0</v>
      </c>
      <c r="N213" s="42">
        <f>L213/G213</f>
        <v>0</v>
      </c>
      <c r="O213" s="45">
        <f t="shared" si="70"/>
        <v>1565.23</v>
      </c>
      <c r="P213" s="46">
        <f t="shared" si="70"/>
        <v>37845.60898112633</v>
      </c>
      <c r="Q213" s="47">
        <f t="shared" si="70"/>
        <v>1</v>
      </c>
      <c r="R213">
        <f>G213-I213</f>
        <v>0</v>
      </c>
    </row>
    <row r="214" spans="1:22" ht="15">
      <c r="A214" s="26">
        <v>17</v>
      </c>
      <c r="B214" s="27" t="s">
        <v>411</v>
      </c>
      <c r="C214" s="28"/>
      <c r="D214" s="29"/>
      <c r="E214" s="29"/>
      <c r="F214" s="29"/>
      <c r="G214" s="29"/>
      <c r="H214" s="49"/>
      <c r="I214" s="30"/>
      <c r="J214" s="31"/>
      <c r="K214" s="32"/>
      <c r="L214" s="34"/>
      <c r="M214" s="34">
        <f>SUM(M215:M220)</f>
        <v>5111.52740508843</v>
      </c>
      <c r="N214" s="32"/>
      <c r="O214" s="31"/>
      <c r="P214" s="34">
        <f>SUM(P215:P220)</f>
        <v>15235.302448651259</v>
      </c>
      <c r="Q214" s="32"/>
    </row>
    <row r="215" spans="1:22" ht="36">
      <c r="A215" s="35" t="s">
        <v>412</v>
      </c>
      <c r="B215" s="36" t="s">
        <v>413</v>
      </c>
      <c r="C215" s="37" t="s">
        <v>35</v>
      </c>
      <c r="D215" s="38">
        <v>121.68</v>
      </c>
      <c r="E215" s="38">
        <v>0</v>
      </c>
      <c r="F215" s="38"/>
      <c r="G215" s="38">
        <f t="shared" ref="G215:G220" si="71">D215+E215-F215</f>
        <v>121.68</v>
      </c>
      <c r="H215" s="39">
        <v>50.478264332387702</v>
      </c>
      <c r="I215" s="40">
        <v>0</v>
      </c>
      <c r="J215" s="41">
        <f t="shared" ref="J215:J220" si="72">I215*H215</f>
        <v>0</v>
      </c>
      <c r="K215" s="42">
        <f t="shared" ref="K215:K220" si="73">I215/G215</f>
        <v>0</v>
      </c>
      <c r="L215" s="43">
        <f>IFERROR(VLOOKUP(A215,'MEMO CALCULO 13'!$B$12:$E$341,4,0),0)</f>
        <v>0</v>
      </c>
      <c r="M215" s="44">
        <f t="shared" ref="M215:M220" si="74">L215*H215</f>
        <v>0</v>
      </c>
      <c r="N215" s="42">
        <f t="shared" ref="N215:N220" si="75">L215/G215</f>
        <v>0</v>
      </c>
      <c r="O215" s="45">
        <f t="shared" ref="O215:Q220" si="76">I215+L215</f>
        <v>0</v>
      </c>
      <c r="P215" s="46">
        <f t="shared" si="76"/>
        <v>0</v>
      </c>
      <c r="Q215" s="47">
        <f t="shared" si="76"/>
        <v>0</v>
      </c>
    </row>
    <row r="216" spans="1:22" ht="15">
      <c r="A216" s="35" t="s">
        <v>414</v>
      </c>
      <c r="B216" s="36" t="s">
        <v>415</v>
      </c>
      <c r="C216" s="37" t="s">
        <v>92</v>
      </c>
      <c r="D216" s="38">
        <v>24.6</v>
      </c>
      <c r="E216" s="38">
        <v>0</v>
      </c>
      <c r="F216" s="38"/>
      <c r="G216" s="38">
        <f t="shared" si="71"/>
        <v>24.6</v>
      </c>
      <c r="H216" s="39">
        <v>243.954224478605</v>
      </c>
      <c r="I216" s="40">
        <v>0</v>
      </c>
      <c r="J216" s="41">
        <f t="shared" si="72"/>
        <v>0</v>
      </c>
      <c r="K216" s="42">
        <f t="shared" si="73"/>
        <v>0</v>
      </c>
      <c r="L216" s="43">
        <f>IFERROR(VLOOKUP(A216,'MEMO CALCULO 13'!$B$12:$E$341,4,0),0)</f>
        <v>0</v>
      </c>
      <c r="M216" s="44">
        <f t="shared" si="74"/>
        <v>0</v>
      </c>
      <c r="N216" s="42">
        <f t="shared" si="75"/>
        <v>0</v>
      </c>
      <c r="O216" s="45">
        <f t="shared" si="76"/>
        <v>0</v>
      </c>
      <c r="P216" s="46">
        <f t="shared" si="76"/>
        <v>0</v>
      </c>
      <c r="Q216" s="47">
        <f t="shared" si="76"/>
        <v>0</v>
      </c>
    </row>
    <row r="217" spans="1:22" ht="48">
      <c r="A217" s="35" t="s">
        <v>416</v>
      </c>
      <c r="B217" s="36" t="s">
        <v>417</v>
      </c>
      <c r="C217" s="37" t="s">
        <v>116</v>
      </c>
      <c r="D217" s="38">
        <v>415.34</v>
      </c>
      <c r="E217" s="38">
        <v>167.44</v>
      </c>
      <c r="F217" s="38"/>
      <c r="G217" s="38">
        <f t="shared" si="71"/>
        <v>582.78</v>
      </c>
      <c r="H217" s="39">
        <v>36.701372747498098</v>
      </c>
      <c r="I217" s="40">
        <v>0</v>
      </c>
      <c r="J217" s="41">
        <f t="shared" si="72"/>
        <v>0</v>
      </c>
      <c r="K217" s="42">
        <f t="shared" si="73"/>
        <v>0</v>
      </c>
      <c r="L217" s="43">
        <f>IFERROR(VLOOKUP(A217,'MEMO CALCULO 13'!$B$12:$E$341,4,0),0)</f>
        <v>132.68</v>
      </c>
      <c r="M217" s="44">
        <f t="shared" si="74"/>
        <v>4869.5381361380478</v>
      </c>
      <c r="N217" s="42">
        <f t="shared" si="75"/>
        <v>0.22766738735028658</v>
      </c>
      <c r="O217" s="45">
        <f t="shared" si="76"/>
        <v>132.68</v>
      </c>
      <c r="P217" s="46">
        <f t="shared" si="76"/>
        <v>4869.5381361380478</v>
      </c>
      <c r="Q217" s="47">
        <f t="shared" si="76"/>
        <v>0.22766738735028658</v>
      </c>
    </row>
    <row r="218" spans="1:22" ht="15">
      <c r="A218" s="35" t="s">
        <v>418</v>
      </c>
      <c r="B218" s="36" t="s">
        <v>419</v>
      </c>
      <c r="C218" s="37" t="s">
        <v>92</v>
      </c>
      <c r="D218" s="38">
        <v>67.2</v>
      </c>
      <c r="E218" s="38">
        <v>6.3</v>
      </c>
      <c r="F218" s="38"/>
      <c r="G218" s="38">
        <f t="shared" si="71"/>
        <v>73.5</v>
      </c>
      <c r="H218" s="39">
        <v>38.410995071489197</v>
      </c>
      <c r="I218" s="40">
        <v>0</v>
      </c>
      <c r="J218" s="41">
        <f t="shared" si="72"/>
        <v>0</v>
      </c>
      <c r="K218" s="42">
        <f t="shared" si="73"/>
        <v>0</v>
      </c>
      <c r="L218" s="43">
        <f>IFERROR(VLOOKUP(A218,'MEMO CALCULO 13'!$B$12:$E$341,4,0),0)</f>
        <v>6.3</v>
      </c>
      <c r="M218" s="44">
        <f t="shared" si="74"/>
        <v>241.98926895038193</v>
      </c>
      <c r="N218" s="42">
        <f t="shared" si="75"/>
        <v>8.5714285714285715E-2</v>
      </c>
      <c r="O218" s="45">
        <f t="shared" si="76"/>
        <v>6.3</v>
      </c>
      <c r="P218" s="46">
        <f t="shared" si="76"/>
        <v>241.98926895038193</v>
      </c>
      <c r="Q218" s="47">
        <f t="shared" si="76"/>
        <v>8.5714285714285715E-2</v>
      </c>
    </row>
    <row r="219" spans="1:22" ht="15">
      <c r="A219" s="35" t="s">
        <v>420</v>
      </c>
      <c r="B219" s="36" t="s">
        <v>421</v>
      </c>
      <c r="C219" s="37" t="s">
        <v>35</v>
      </c>
      <c r="D219" s="38">
        <v>75.8</v>
      </c>
      <c r="E219" s="38">
        <v>41.4</v>
      </c>
      <c r="F219" s="38"/>
      <c r="G219" s="38">
        <f t="shared" si="71"/>
        <v>117.19999999999999</v>
      </c>
      <c r="H219" s="39">
        <v>86.3803331362016</v>
      </c>
      <c r="I219" s="40">
        <v>117.2</v>
      </c>
      <c r="J219" s="41">
        <f t="shared" si="72"/>
        <v>10123.775043562828</v>
      </c>
      <c r="K219" s="42">
        <f t="shared" si="73"/>
        <v>1.0000000000000002</v>
      </c>
      <c r="L219" s="43">
        <f>IFERROR(VLOOKUP(A219,'MEMO CALCULO 13'!$B$12:$E$341,4,0),0)</f>
        <v>0</v>
      </c>
      <c r="M219" s="44">
        <f t="shared" si="74"/>
        <v>0</v>
      </c>
      <c r="N219" s="42">
        <f t="shared" si="75"/>
        <v>0</v>
      </c>
      <c r="O219" s="45">
        <f t="shared" si="76"/>
        <v>117.2</v>
      </c>
      <c r="P219" s="46">
        <f t="shared" si="76"/>
        <v>10123.775043562828</v>
      </c>
      <c r="Q219" s="47">
        <f t="shared" si="76"/>
        <v>1.0000000000000002</v>
      </c>
    </row>
    <row r="220" spans="1:22" ht="36">
      <c r="A220" s="35" t="s">
        <v>422</v>
      </c>
      <c r="B220" s="36" t="s">
        <v>423</v>
      </c>
      <c r="C220" s="37" t="s">
        <v>35</v>
      </c>
      <c r="D220" s="38">
        <v>106.86</v>
      </c>
      <c r="E220" s="38">
        <v>0</v>
      </c>
      <c r="F220" s="38"/>
      <c r="G220" s="38">
        <f t="shared" si="71"/>
        <v>106.86</v>
      </c>
      <c r="H220" s="39">
        <v>57.073632012148302</v>
      </c>
      <c r="I220" s="40">
        <v>0</v>
      </c>
      <c r="J220" s="41">
        <f t="shared" si="72"/>
        <v>0</v>
      </c>
      <c r="K220" s="42">
        <f t="shared" si="73"/>
        <v>0</v>
      </c>
      <c r="L220" s="43">
        <f>IFERROR(VLOOKUP(A220,'MEMO CALCULO 13'!$B$12:$E$341,4,0),0)</f>
        <v>0</v>
      </c>
      <c r="M220" s="44">
        <f t="shared" si="74"/>
        <v>0</v>
      </c>
      <c r="N220" s="42">
        <f t="shared" si="75"/>
        <v>0</v>
      </c>
      <c r="O220" s="45">
        <f t="shared" si="76"/>
        <v>0</v>
      </c>
      <c r="P220" s="46">
        <f t="shared" si="76"/>
        <v>0</v>
      </c>
      <c r="Q220" s="47">
        <f t="shared" si="76"/>
        <v>0</v>
      </c>
    </row>
    <row r="221" spans="1:22" ht="15">
      <c r="A221" s="26">
        <v>18</v>
      </c>
      <c r="B221" s="27" t="s">
        <v>424</v>
      </c>
      <c r="C221" s="28"/>
      <c r="D221" s="29"/>
      <c r="E221" s="29"/>
      <c r="F221" s="29"/>
      <c r="G221" s="29"/>
      <c r="H221" s="49"/>
      <c r="I221" s="30"/>
      <c r="J221" s="31"/>
      <c r="K221" s="32"/>
      <c r="L221" s="34"/>
      <c r="M221" s="34">
        <f>SUM(M222:M228)</f>
        <v>0</v>
      </c>
      <c r="N221" s="32"/>
      <c r="O221" s="31"/>
      <c r="P221" s="34">
        <f>SUM(P222:P228)</f>
        <v>4257.6783833452182</v>
      </c>
      <c r="Q221" s="32"/>
    </row>
    <row r="222" spans="1:22" ht="15">
      <c r="A222" s="35" t="s">
        <v>425</v>
      </c>
      <c r="B222" s="36" t="s">
        <v>426</v>
      </c>
      <c r="C222" s="37" t="s">
        <v>67</v>
      </c>
      <c r="D222" s="38">
        <v>0.26</v>
      </c>
      <c r="E222" s="38">
        <v>0</v>
      </c>
      <c r="F222" s="38"/>
      <c r="G222" s="38">
        <f t="shared" ref="G222:G228" si="77">D222+E222-F222</f>
        <v>0.26</v>
      </c>
      <c r="H222" s="39">
        <v>3161.2470972708802</v>
      </c>
      <c r="I222" s="40">
        <v>0.26</v>
      </c>
      <c r="J222" s="41">
        <f t="shared" ref="J222:J228" si="78">I222*H222</f>
        <v>821.92424529042887</v>
      </c>
      <c r="K222" s="42">
        <f t="shared" ref="K222:K228" si="79">I222/G222</f>
        <v>1</v>
      </c>
      <c r="L222" s="43">
        <f>IFERROR(VLOOKUP(A222,'MEMO CALCULO 13'!$B$12:$E$341,4,0),0)</f>
        <v>0</v>
      </c>
      <c r="M222" s="44">
        <f t="shared" ref="M222:M228" si="80">L222*H222</f>
        <v>0</v>
      </c>
      <c r="N222" s="42">
        <f t="shared" ref="N222:N228" si="81">L222/G222</f>
        <v>0</v>
      </c>
      <c r="O222" s="45">
        <f t="shared" ref="O222:Q228" si="82">I222+L222</f>
        <v>0.26</v>
      </c>
      <c r="P222" s="46">
        <f t="shared" si="82"/>
        <v>821.92424529042887</v>
      </c>
      <c r="Q222" s="47">
        <f t="shared" si="82"/>
        <v>1</v>
      </c>
    </row>
    <row r="223" spans="1:22" ht="36">
      <c r="A223" s="35" t="s">
        <v>427</v>
      </c>
      <c r="B223" s="36" t="s">
        <v>428</v>
      </c>
      <c r="C223" s="37" t="s">
        <v>35</v>
      </c>
      <c r="D223" s="38">
        <v>0.65625999999999995</v>
      </c>
      <c r="E223" s="38">
        <v>0</v>
      </c>
      <c r="F223" s="38"/>
      <c r="G223" s="38">
        <f t="shared" si="77"/>
        <v>0.65625999999999995</v>
      </c>
      <c r="H223" s="39">
        <v>28.108855352893201</v>
      </c>
      <c r="I223" s="40">
        <v>0.65625999999999995</v>
      </c>
      <c r="J223" s="41">
        <f t="shared" si="78"/>
        <v>18.44671741388969</v>
      </c>
      <c r="K223" s="42">
        <f t="shared" si="79"/>
        <v>1</v>
      </c>
      <c r="L223" s="43">
        <f>IFERROR(VLOOKUP(A223,'MEMO CALCULO 13'!$B$12:$E$341,4,0),0)</f>
        <v>0</v>
      </c>
      <c r="M223" s="44">
        <f t="shared" si="80"/>
        <v>0</v>
      </c>
      <c r="N223" s="42">
        <f t="shared" si="81"/>
        <v>0</v>
      </c>
      <c r="O223" s="45">
        <f t="shared" si="82"/>
        <v>0.65625999999999995</v>
      </c>
      <c r="P223" s="46">
        <f t="shared" si="82"/>
        <v>18.44671741388969</v>
      </c>
      <c r="Q223" s="47">
        <f t="shared" si="82"/>
        <v>1</v>
      </c>
    </row>
    <row r="224" spans="1:22" ht="24">
      <c r="A224" s="35" t="s">
        <v>429</v>
      </c>
      <c r="B224" s="36" t="s">
        <v>430</v>
      </c>
      <c r="C224" s="37" t="s">
        <v>67</v>
      </c>
      <c r="D224" s="38">
        <v>0.26</v>
      </c>
      <c r="E224" s="38">
        <v>0</v>
      </c>
      <c r="F224" s="38"/>
      <c r="G224" s="38">
        <f t="shared" si="77"/>
        <v>0.26</v>
      </c>
      <c r="H224" s="39">
        <v>9681.3025832265903</v>
      </c>
      <c r="I224" s="40">
        <v>0.26</v>
      </c>
      <c r="J224" s="41">
        <f t="shared" si="78"/>
        <v>2517.1386716389134</v>
      </c>
      <c r="K224" s="42">
        <f t="shared" si="79"/>
        <v>1</v>
      </c>
      <c r="L224" s="43">
        <f>IFERROR(VLOOKUP(A224,'MEMO CALCULO 13'!$B$12:$E$341,4,0),0)</f>
        <v>0</v>
      </c>
      <c r="M224" s="44">
        <f t="shared" si="80"/>
        <v>0</v>
      </c>
      <c r="N224" s="42">
        <f t="shared" si="81"/>
        <v>0</v>
      </c>
      <c r="O224" s="45">
        <f t="shared" si="82"/>
        <v>0.26</v>
      </c>
      <c r="P224" s="46">
        <f t="shared" si="82"/>
        <v>2517.1386716389134</v>
      </c>
      <c r="Q224" s="47">
        <f t="shared" si="82"/>
        <v>1</v>
      </c>
    </row>
    <row r="225" spans="1:17" ht="15">
      <c r="A225" s="35" t="s">
        <v>431</v>
      </c>
      <c r="B225" s="36" t="s">
        <v>432</v>
      </c>
      <c r="C225" s="37" t="s">
        <v>116</v>
      </c>
      <c r="D225" s="38">
        <v>3.38</v>
      </c>
      <c r="E225" s="38">
        <v>0</v>
      </c>
      <c r="F225" s="38"/>
      <c r="G225" s="38">
        <f t="shared" si="77"/>
        <v>3.38</v>
      </c>
      <c r="H225" s="39">
        <v>5.5840261621269001</v>
      </c>
      <c r="I225" s="40">
        <v>3.38</v>
      </c>
      <c r="J225" s="41">
        <f t="shared" si="78"/>
        <v>18.874008427988922</v>
      </c>
      <c r="K225" s="42">
        <f t="shared" si="79"/>
        <v>1</v>
      </c>
      <c r="L225" s="43">
        <f>IFERROR(VLOOKUP(A225,'MEMO CALCULO 13'!$B$12:$E$341,4,0),0)</f>
        <v>0</v>
      </c>
      <c r="M225" s="44">
        <f t="shared" si="80"/>
        <v>0</v>
      </c>
      <c r="N225" s="42">
        <f t="shared" si="81"/>
        <v>0</v>
      </c>
      <c r="O225" s="45">
        <f t="shared" si="82"/>
        <v>3.38</v>
      </c>
      <c r="P225" s="46">
        <f t="shared" si="82"/>
        <v>18.874008427988922</v>
      </c>
      <c r="Q225" s="47">
        <f t="shared" si="82"/>
        <v>1</v>
      </c>
    </row>
    <row r="226" spans="1:17" ht="24">
      <c r="A226" s="35" t="s">
        <v>433</v>
      </c>
      <c r="B226" s="36" t="s">
        <v>434</v>
      </c>
      <c r="C226" s="37" t="s">
        <v>35</v>
      </c>
      <c r="D226" s="38">
        <v>0.65625999999999995</v>
      </c>
      <c r="E226" s="38">
        <v>0</v>
      </c>
      <c r="F226" s="38"/>
      <c r="G226" s="38">
        <f t="shared" si="77"/>
        <v>0.65625999999999995</v>
      </c>
      <c r="H226" s="39">
        <v>16.552252500459598</v>
      </c>
      <c r="I226" s="40">
        <v>0.65625999999999995</v>
      </c>
      <c r="J226" s="41">
        <f t="shared" si="78"/>
        <v>10.862581225951615</v>
      </c>
      <c r="K226" s="42">
        <f t="shared" si="79"/>
        <v>1</v>
      </c>
      <c r="L226" s="43">
        <f>IFERROR(VLOOKUP(A226,'MEMO CALCULO 13'!$B$12:$E$341,4,0),0)</f>
        <v>0</v>
      </c>
      <c r="M226" s="44">
        <f t="shared" si="80"/>
        <v>0</v>
      </c>
      <c r="N226" s="42">
        <f t="shared" si="81"/>
        <v>0</v>
      </c>
      <c r="O226" s="45">
        <f t="shared" si="82"/>
        <v>0.65625999999999995</v>
      </c>
      <c r="P226" s="46">
        <f t="shared" si="82"/>
        <v>10.862581225951615</v>
      </c>
      <c r="Q226" s="47">
        <f t="shared" si="82"/>
        <v>1</v>
      </c>
    </row>
    <row r="227" spans="1:17" ht="24">
      <c r="A227" s="35" t="s">
        <v>435</v>
      </c>
      <c r="B227" s="36" t="s">
        <v>115</v>
      </c>
      <c r="C227" s="37" t="s">
        <v>116</v>
      </c>
      <c r="D227" s="38">
        <v>3.88</v>
      </c>
      <c r="E227" s="38">
        <v>0</v>
      </c>
      <c r="F227" s="38"/>
      <c r="G227" s="38">
        <f t="shared" si="77"/>
        <v>3.88</v>
      </c>
      <c r="H227" s="39">
        <v>12.333703908793201</v>
      </c>
      <c r="I227" s="40">
        <v>3.88</v>
      </c>
      <c r="J227" s="41">
        <f t="shared" si="78"/>
        <v>47.854771166117615</v>
      </c>
      <c r="K227" s="42">
        <f t="shared" si="79"/>
        <v>1</v>
      </c>
      <c r="L227" s="43">
        <f>IFERROR(VLOOKUP(A227,'MEMO CALCULO 13'!$B$12:$E$341,4,0),0)</f>
        <v>0</v>
      </c>
      <c r="M227" s="44">
        <f t="shared" si="80"/>
        <v>0</v>
      </c>
      <c r="N227" s="42">
        <f t="shared" si="81"/>
        <v>0</v>
      </c>
      <c r="O227" s="45">
        <f t="shared" si="82"/>
        <v>3.88</v>
      </c>
      <c r="P227" s="46">
        <f t="shared" si="82"/>
        <v>47.854771166117615</v>
      </c>
      <c r="Q227" s="47">
        <f t="shared" si="82"/>
        <v>1</v>
      </c>
    </row>
    <row r="228" spans="1:17" ht="24">
      <c r="A228" s="35" t="s">
        <v>436</v>
      </c>
      <c r="B228" s="36" t="s">
        <v>437</v>
      </c>
      <c r="C228" s="37" t="s">
        <v>67</v>
      </c>
      <c r="D228" s="38">
        <v>47.27</v>
      </c>
      <c r="E228" s="38">
        <v>0</v>
      </c>
      <c r="F228" s="38"/>
      <c r="G228" s="38">
        <f t="shared" si="77"/>
        <v>47.27</v>
      </c>
      <c r="H228" s="39">
        <v>17.401679462278999</v>
      </c>
      <c r="I228" s="40">
        <v>47.27</v>
      </c>
      <c r="J228" s="41">
        <f t="shared" si="78"/>
        <v>822.57738818192831</v>
      </c>
      <c r="K228" s="42">
        <f t="shared" si="79"/>
        <v>1</v>
      </c>
      <c r="L228" s="43">
        <f>IFERROR(VLOOKUP(A228,'MEMO CALCULO 13'!$B$12:$E$341,4,0),0)</f>
        <v>0</v>
      </c>
      <c r="M228" s="44">
        <f t="shared" si="80"/>
        <v>0</v>
      </c>
      <c r="N228" s="42">
        <f t="shared" si="81"/>
        <v>0</v>
      </c>
      <c r="O228" s="45">
        <f t="shared" si="82"/>
        <v>47.27</v>
      </c>
      <c r="P228" s="46">
        <f t="shared" si="82"/>
        <v>822.57738818192831</v>
      </c>
      <c r="Q228" s="47">
        <f t="shared" si="82"/>
        <v>1</v>
      </c>
    </row>
    <row r="229" spans="1:17" ht="15">
      <c r="A229" s="26">
        <v>19</v>
      </c>
      <c r="B229" s="27" t="s">
        <v>438</v>
      </c>
      <c r="C229" s="28"/>
      <c r="D229" s="29"/>
      <c r="E229" s="29"/>
      <c r="F229" s="29"/>
      <c r="G229" s="29"/>
      <c r="H229" s="49"/>
      <c r="I229" s="30"/>
      <c r="J229" s="31"/>
      <c r="K229" s="32"/>
      <c r="L229" s="34"/>
      <c r="M229" s="34">
        <f>SUM(M230:M231)</f>
        <v>0</v>
      </c>
      <c r="N229" s="32"/>
      <c r="O229" s="31"/>
      <c r="P229" s="34">
        <f>SUM(P230:P231)</f>
        <v>5318.596860970234</v>
      </c>
      <c r="Q229" s="32"/>
    </row>
    <row r="230" spans="1:17" ht="15">
      <c r="A230" s="35" t="s">
        <v>439</v>
      </c>
      <c r="B230" s="36" t="s">
        <v>440</v>
      </c>
      <c r="C230" s="37" t="s">
        <v>35</v>
      </c>
      <c r="D230" s="38">
        <v>3182.8</v>
      </c>
      <c r="E230" s="38">
        <v>0</v>
      </c>
      <c r="F230" s="38"/>
      <c r="G230" s="38">
        <f>D230+E230-F230</f>
        <v>3182.8</v>
      </c>
      <c r="H230" s="39">
        <v>1.30997035214905</v>
      </c>
      <c r="I230" s="40">
        <v>1812.95</v>
      </c>
      <c r="J230" s="41">
        <f>I230*H230</f>
        <v>2374.9107499286201</v>
      </c>
      <c r="K230" s="42">
        <f>I230/G230</f>
        <v>0.56960852079929625</v>
      </c>
      <c r="L230" s="43">
        <f>IFERROR(VLOOKUP(A230,'MEMO CALCULO 13'!$B$12:$E$341,4,0),0)</f>
        <v>0</v>
      </c>
      <c r="M230" s="44">
        <f>L230*H230</f>
        <v>0</v>
      </c>
      <c r="N230" s="42">
        <f>L230/G230</f>
        <v>0</v>
      </c>
      <c r="O230" s="45">
        <f t="shared" ref="O230:Q231" si="83">I230+L230</f>
        <v>1812.95</v>
      </c>
      <c r="P230" s="46">
        <f t="shared" si="83"/>
        <v>2374.9107499286201</v>
      </c>
      <c r="Q230" s="47">
        <f t="shared" si="83"/>
        <v>0.56960852079929625</v>
      </c>
    </row>
    <row r="231" spans="1:17" ht="48">
      <c r="A231" s="35" t="s">
        <v>441</v>
      </c>
      <c r="B231" s="36" t="s">
        <v>442</v>
      </c>
      <c r="C231" s="37" t="s">
        <v>67</v>
      </c>
      <c r="D231" s="38">
        <v>29.422999999999998</v>
      </c>
      <c r="E231" s="38">
        <v>0</v>
      </c>
      <c r="F231" s="38"/>
      <c r="G231" s="38">
        <f>D231+E231-F231</f>
        <v>29.422999999999998</v>
      </c>
      <c r="H231" s="39">
        <v>100.057311728131</v>
      </c>
      <c r="I231" s="40">
        <v>29.42</v>
      </c>
      <c r="J231" s="41">
        <f>I231*H231</f>
        <v>2943.6861110416139</v>
      </c>
      <c r="K231" s="42">
        <f>I231/G231</f>
        <v>0.99989803894912155</v>
      </c>
      <c r="L231" s="43">
        <f>IFERROR(VLOOKUP(A231,'MEMO CALCULO 13'!$B$12:$E$341,4,0),0)</f>
        <v>0</v>
      </c>
      <c r="M231" s="44">
        <f>L231*H231</f>
        <v>0</v>
      </c>
      <c r="N231" s="42">
        <f>L231/G231</f>
        <v>0</v>
      </c>
      <c r="O231" s="45">
        <f t="shared" si="83"/>
        <v>29.42</v>
      </c>
      <c r="P231" s="46">
        <f t="shared" si="83"/>
        <v>2943.6861110416139</v>
      </c>
      <c r="Q231" s="47">
        <f t="shared" si="83"/>
        <v>0.99989803894912155</v>
      </c>
    </row>
    <row r="232" spans="1:17" ht="15">
      <c r="A232" s="26">
        <v>20</v>
      </c>
      <c r="B232" s="27" t="s">
        <v>443</v>
      </c>
      <c r="C232" s="28"/>
      <c r="D232" s="29"/>
      <c r="E232" s="29"/>
      <c r="F232" s="29"/>
      <c r="G232" s="29"/>
      <c r="H232" s="29"/>
      <c r="I232" s="30"/>
      <c r="J232" s="31"/>
      <c r="K232" s="32"/>
      <c r="L232" s="34"/>
      <c r="M232" s="34">
        <f>SUM(M233)</f>
        <v>4162.3701655131699</v>
      </c>
      <c r="N232" s="32"/>
      <c r="O232" s="31"/>
      <c r="P232" s="34">
        <f>SUM(P233)</f>
        <v>53766.770509627051</v>
      </c>
      <c r="Q232" s="32"/>
    </row>
    <row r="233" spans="1:17" ht="15">
      <c r="A233" s="35" t="s">
        <v>444</v>
      </c>
      <c r="B233" s="36" t="s">
        <v>445</v>
      </c>
      <c r="C233" s="37" t="s">
        <v>38</v>
      </c>
      <c r="D233" s="38">
        <v>1</v>
      </c>
      <c r="E233" s="65">
        <v>0</v>
      </c>
      <c r="F233" s="38"/>
      <c r="G233" s="38">
        <f>D233+E233-F233</f>
        <v>1</v>
      </c>
      <c r="H233" s="39">
        <v>80203.723012825794</v>
      </c>
      <c r="I233" s="66">
        <v>0.61848002163417504</v>
      </c>
      <c r="J233" s="41">
        <f>I233*H233</f>
        <v>49604.400344113878</v>
      </c>
      <c r="K233" s="42">
        <f>I233/G233</f>
        <v>0.61848002163417504</v>
      </c>
      <c r="L233" s="43">
        <f>IFERROR(VLOOKUP(A233,'MEMO CALCULO 13'!$B$12:$E$341,4,0),0)</f>
        <v>5.1897468211638299E-2</v>
      </c>
      <c r="M233" s="44">
        <f>L233*H233</f>
        <v>4162.3701655131699</v>
      </c>
      <c r="N233" s="42">
        <f>L233/G233</f>
        <v>5.1897468211638299E-2</v>
      </c>
      <c r="O233" s="67">
        <f>I233+L233</f>
        <v>0.67037748984581336</v>
      </c>
      <c r="P233" s="46">
        <f>J233+M233</f>
        <v>53766.770509627051</v>
      </c>
      <c r="Q233" s="47">
        <f>K233+N233</f>
        <v>0.67037748984581336</v>
      </c>
    </row>
    <row r="234" spans="1:17" ht="15">
      <c r="A234" s="26">
        <v>21</v>
      </c>
      <c r="B234" s="27" t="s">
        <v>446</v>
      </c>
      <c r="C234" s="28"/>
      <c r="D234" s="29"/>
      <c r="E234" s="29"/>
      <c r="F234" s="29"/>
      <c r="G234" s="29"/>
      <c r="H234" s="49"/>
      <c r="I234" s="30"/>
      <c r="J234" s="31"/>
      <c r="K234" s="32"/>
      <c r="L234" s="34"/>
      <c r="M234" s="34">
        <f>SUM(M235:M261)</f>
        <v>0</v>
      </c>
      <c r="N234" s="32"/>
      <c r="O234" s="31"/>
      <c r="P234" s="34">
        <f>SUM(P235:P261)</f>
        <v>20424.697117442371</v>
      </c>
      <c r="Q234" s="32"/>
    </row>
    <row r="235" spans="1:17" ht="15">
      <c r="A235" s="35" t="s">
        <v>447</v>
      </c>
      <c r="B235" s="36" t="s">
        <v>448</v>
      </c>
      <c r="C235" s="37" t="s">
        <v>38</v>
      </c>
      <c r="D235" s="38">
        <v>0</v>
      </c>
      <c r="E235" s="38">
        <v>3</v>
      </c>
      <c r="F235" s="38"/>
      <c r="G235" s="38">
        <f t="shared" ref="G235:G261" si="84">D235+E235-F235</f>
        <v>3</v>
      </c>
      <c r="H235" s="39">
        <v>10.459930206536599</v>
      </c>
      <c r="I235" s="66">
        <v>3</v>
      </c>
      <c r="J235" s="41">
        <f t="shared" ref="J235:J261" si="85">I235*H235</f>
        <v>31.3797906196098</v>
      </c>
      <c r="K235" s="42">
        <f t="shared" ref="K235:K261" si="86">I235/G235</f>
        <v>1</v>
      </c>
      <c r="L235" s="43">
        <f>IFERROR(VLOOKUP(A235,'MEMO CALCULO 13'!$B$12:$E$341,4,0),0)</f>
        <v>0</v>
      </c>
      <c r="M235" s="44">
        <f t="shared" ref="M235:M261" si="87">L235*H235</f>
        <v>0</v>
      </c>
      <c r="N235" s="42">
        <f t="shared" ref="N235:N261" si="88">L235/G235</f>
        <v>0</v>
      </c>
      <c r="O235" s="67">
        <f t="shared" ref="O235:O261" si="89">I235+L235</f>
        <v>3</v>
      </c>
      <c r="P235" s="46">
        <f t="shared" ref="P235:P261" si="90">J235+M235</f>
        <v>31.3797906196098</v>
      </c>
      <c r="Q235" s="47">
        <f t="shared" ref="Q235:Q261" si="91">K235+N235</f>
        <v>1</v>
      </c>
    </row>
    <row r="236" spans="1:17" ht="15">
      <c r="A236" s="35" t="s">
        <v>449</v>
      </c>
      <c r="B236" s="36" t="s">
        <v>450</v>
      </c>
      <c r="C236" s="37" t="s">
        <v>38</v>
      </c>
      <c r="D236" s="38">
        <v>0</v>
      </c>
      <c r="E236" s="38">
        <v>1</v>
      </c>
      <c r="F236" s="38"/>
      <c r="G236" s="38">
        <f t="shared" si="84"/>
        <v>1</v>
      </c>
      <c r="H236" s="39">
        <v>12.2854345755811</v>
      </c>
      <c r="I236" s="66">
        <v>1</v>
      </c>
      <c r="J236" s="41">
        <f t="shared" si="85"/>
        <v>12.2854345755811</v>
      </c>
      <c r="K236" s="42">
        <f t="shared" si="86"/>
        <v>1</v>
      </c>
      <c r="L236" s="43">
        <f>IFERROR(VLOOKUP(A236,'MEMO CALCULO 13'!$B$12:$E$341,4,0),0)</f>
        <v>0</v>
      </c>
      <c r="M236" s="44">
        <f t="shared" si="87"/>
        <v>0</v>
      </c>
      <c r="N236" s="42">
        <f t="shared" si="88"/>
        <v>0</v>
      </c>
      <c r="O236" s="67">
        <f t="shared" si="89"/>
        <v>1</v>
      </c>
      <c r="P236" s="46">
        <f t="shared" si="90"/>
        <v>12.2854345755811</v>
      </c>
      <c r="Q236" s="47">
        <f t="shared" si="91"/>
        <v>1</v>
      </c>
    </row>
    <row r="237" spans="1:17" ht="24">
      <c r="A237" s="35" t="s">
        <v>451</v>
      </c>
      <c r="B237" s="36" t="s">
        <v>452</v>
      </c>
      <c r="C237" s="37" t="s">
        <v>38</v>
      </c>
      <c r="D237" s="38">
        <v>0</v>
      </c>
      <c r="E237" s="38">
        <v>1</v>
      </c>
      <c r="F237" s="38"/>
      <c r="G237" s="38">
        <f t="shared" si="84"/>
        <v>1</v>
      </c>
      <c r="H237" s="39">
        <v>54.563595704179399</v>
      </c>
      <c r="I237" s="66">
        <v>1</v>
      </c>
      <c r="J237" s="41">
        <f t="shared" si="85"/>
        <v>54.563595704179399</v>
      </c>
      <c r="K237" s="42">
        <f t="shared" si="86"/>
        <v>1</v>
      </c>
      <c r="L237" s="43">
        <f>IFERROR(VLOOKUP(A237,'MEMO CALCULO 13'!$B$12:$E$341,4,0),0)</f>
        <v>0</v>
      </c>
      <c r="M237" s="44">
        <f t="shared" si="87"/>
        <v>0</v>
      </c>
      <c r="N237" s="42">
        <f t="shared" si="88"/>
        <v>0</v>
      </c>
      <c r="O237" s="67">
        <f t="shared" si="89"/>
        <v>1</v>
      </c>
      <c r="P237" s="46">
        <f t="shared" si="90"/>
        <v>54.563595704179399</v>
      </c>
      <c r="Q237" s="47">
        <f t="shared" si="91"/>
        <v>1</v>
      </c>
    </row>
    <row r="238" spans="1:17" ht="24">
      <c r="A238" s="35" t="s">
        <v>453</v>
      </c>
      <c r="B238" s="36" t="s">
        <v>454</v>
      </c>
      <c r="C238" s="37" t="s">
        <v>38</v>
      </c>
      <c r="D238" s="38">
        <v>0</v>
      </c>
      <c r="E238" s="38">
        <v>3</v>
      </c>
      <c r="F238" s="38"/>
      <c r="G238" s="38">
        <f t="shared" si="84"/>
        <v>3</v>
      </c>
      <c r="H238" s="39">
        <v>61.268867688985999</v>
      </c>
      <c r="I238" s="66">
        <v>3</v>
      </c>
      <c r="J238" s="41">
        <f t="shared" si="85"/>
        <v>183.80660306695799</v>
      </c>
      <c r="K238" s="42">
        <f t="shared" si="86"/>
        <v>1</v>
      </c>
      <c r="L238" s="43">
        <f>IFERROR(VLOOKUP(A238,'MEMO CALCULO 13'!$B$12:$E$341,4,0),0)</f>
        <v>0</v>
      </c>
      <c r="M238" s="44">
        <f t="shared" si="87"/>
        <v>0</v>
      </c>
      <c r="N238" s="42">
        <f t="shared" si="88"/>
        <v>0</v>
      </c>
      <c r="O238" s="67">
        <f t="shared" si="89"/>
        <v>3</v>
      </c>
      <c r="P238" s="46">
        <f t="shared" si="90"/>
        <v>183.80660306695799</v>
      </c>
      <c r="Q238" s="47">
        <f t="shared" si="91"/>
        <v>1</v>
      </c>
    </row>
    <row r="239" spans="1:17" ht="24">
      <c r="A239" s="35" t="s">
        <v>455</v>
      </c>
      <c r="B239" s="36" t="s">
        <v>456</v>
      </c>
      <c r="C239" s="37" t="s">
        <v>457</v>
      </c>
      <c r="D239" s="38">
        <v>0</v>
      </c>
      <c r="E239" s="38">
        <v>2</v>
      </c>
      <c r="F239" s="38"/>
      <c r="G239" s="38">
        <f t="shared" si="84"/>
        <v>2</v>
      </c>
      <c r="H239" s="39">
        <v>111.55840757503501</v>
      </c>
      <c r="I239" s="66">
        <v>2</v>
      </c>
      <c r="J239" s="41">
        <f t="shared" si="85"/>
        <v>223.11681515007001</v>
      </c>
      <c r="K239" s="42">
        <f t="shared" si="86"/>
        <v>1</v>
      </c>
      <c r="L239" s="43">
        <f>IFERROR(VLOOKUP(A239,'MEMO CALCULO 13'!$B$12:$E$341,4,0),0)</f>
        <v>0</v>
      </c>
      <c r="M239" s="44">
        <f t="shared" si="87"/>
        <v>0</v>
      </c>
      <c r="N239" s="42">
        <f t="shared" si="88"/>
        <v>0</v>
      </c>
      <c r="O239" s="67">
        <f t="shared" si="89"/>
        <v>2</v>
      </c>
      <c r="P239" s="46">
        <f t="shared" si="90"/>
        <v>223.11681515007001</v>
      </c>
      <c r="Q239" s="47">
        <f t="shared" si="91"/>
        <v>1</v>
      </c>
    </row>
    <row r="240" spans="1:17" ht="15">
      <c r="A240" s="35" t="s">
        <v>458</v>
      </c>
      <c r="B240" s="36" t="s">
        <v>459</v>
      </c>
      <c r="C240" s="37" t="s">
        <v>457</v>
      </c>
      <c r="D240" s="38">
        <v>0</v>
      </c>
      <c r="E240" s="38">
        <v>2</v>
      </c>
      <c r="F240" s="38"/>
      <c r="G240" s="38">
        <f t="shared" si="84"/>
        <v>2</v>
      </c>
      <c r="H240" s="39">
        <v>121.138953473857</v>
      </c>
      <c r="I240" s="66">
        <v>2</v>
      </c>
      <c r="J240" s="41">
        <f t="shared" si="85"/>
        <v>242.277906947714</v>
      </c>
      <c r="K240" s="42">
        <f t="shared" si="86"/>
        <v>1</v>
      </c>
      <c r="L240" s="43">
        <f>IFERROR(VLOOKUP(A240,'MEMO CALCULO 13'!$B$12:$E$341,4,0),0)</f>
        <v>0</v>
      </c>
      <c r="M240" s="44">
        <f t="shared" si="87"/>
        <v>0</v>
      </c>
      <c r="N240" s="42">
        <f t="shared" si="88"/>
        <v>0</v>
      </c>
      <c r="O240" s="67">
        <f t="shared" si="89"/>
        <v>2</v>
      </c>
      <c r="P240" s="46">
        <f t="shared" si="90"/>
        <v>242.277906947714</v>
      </c>
      <c r="Q240" s="47">
        <f t="shared" si="91"/>
        <v>1</v>
      </c>
    </row>
    <row r="241" spans="1:17" ht="24">
      <c r="A241" s="35" t="s">
        <v>460</v>
      </c>
      <c r="B241" s="36" t="s">
        <v>461</v>
      </c>
      <c r="C241" s="37" t="s">
        <v>38</v>
      </c>
      <c r="D241" s="38">
        <v>0</v>
      </c>
      <c r="E241" s="38">
        <v>1</v>
      </c>
      <c r="F241" s="38"/>
      <c r="G241" s="38">
        <f t="shared" si="84"/>
        <v>1</v>
      </c>
      <c r="H241" s="39">
        <v>2166.0137785225102</v>
      </c>
      <c r="I241" s="66">
        <v>1</v>
      </c>
      <c r="J241" s="41">
        <f t="shared" si="85"/>
        <v>2166.0137785225102</v>
      </c>
      <c r="K241" s="42">
        <f t="shared" si="86"/>
        <v>1</v>
      </c>
      <c r="L241" s="43">
        <f>IFERROR(VLOOKUP(A241,'MEMO CALCULO 13'!$B$12:$E$341,4,0),0)</f>
        <v>0</v>
      </c>
      <c r="M241" s="44">
        <f t="shared" si="87"/>
        <v>0</v>
      </c>
      <c r="N241" s="42">
        <f t="shared" si="88"/>
        <v>0</v>
      </c>
      <c r="O241" s="67">
        <f t="shared" si="89"/>
        <v>1</v>
      </c>
      <c r="P241" s="46">
        <f t="shared" si="90"/>
        <v>2166.0137785225102</v>
      </c>
      <c r="Q241" s="47">
        <f t="shared" si="91"/>
        <v>1</v>
      </c>
    </row>
    <row r="242" spans="1:17" ht="15">
      <c r="A242" s="35" t="s">
        <v>462</v>
      </c>
      <c r="B242" s="36" t="s">
        <v>463</v>
      </c>
      <c r="C242" s="37" t="s">
        <v>38</v>
      </c>
      <c r="D242" s="38">
        <v>0</v>
      </c>
      <c r="E242" s="65">
        <v>1</v>
      </c>
      <c r="F242" s="38"/>
      <c r="G242" s="38">
        <f t="shared" si="84"/>
        <v>1</v>
      </c>
      <c r="H242" s="39">
        <v>80.030307514024301</v>
      </c>
      <c r="I242" s="66">
        <v>0</v>
      </c>
      <c r="J242" s="41">
        <f t="shared" si="85"/>
        <v>0</v>
      </c>
      <c r="K242" s="42">
        <f t="shared" si="86"/>
        <v>0</v>
      </c>
      <c r="L242" s="43">
        <f>IFERROR(VLOOKUP(A242,'MEMO CALCULO 13'!$B$12:$E$341,4,0),0)</f>
        <v>0</v>
      </c>
      <c r="M242" s="44">
        <f t="shared" si="87"/>
        <v>0</v>
      </c>
      <c r="N242" s="42">
        <f t="shared" si="88"/>
        <v>0</v>
      </c>
      <c r="O242" s="67">
        <f t="shared" si="89"/>
        <v>0</v>
      </c>
      <c r="P242" s="46">
        <f t="shared" si="90"/>
        <v>0</v>
      </c>
      <c r="Q242" s="47">
        <f t="shared" si="91"/>
        <v>0</v>
      </c>
    </row>
    <row r="243" spans="1:17" ht="24">
      <c r="A243" s="35" t="s">
        <v>464</v>
      </c>
      <c r="B243" s="36" t="s">
        <v>465</v>
      </c>
      <c r="C243" s="37" t="s">
        <v>92</v>
      </c>
      <c r="D243" s="38">
        <v>0</v>
      </c>
      <c r="E243" s="65">
        <v>169.8</v>
      </c>
      <c r="F243" s="38"/>
      <c r="G243" s="38">
        <f t="shared" si="84"/>
        <v>169.8</v>
      </c>
      <c r="H243" s="39">
        <v>23.701582264175599</v>
      </c>
      <c r="I243" s="66">
        <v>144.63</v>
      </c>
      <c r="J243" s="41">
        <f t="shared" si="85"/>
        <v>3427.9598428677168</v>
      </c>
      <c r="K243" s="42">
        <f t="shared" si="86"/>
        <v>0.8517667844522967</v>
      </c>
      <c r="L243" s="43">
        <f>IFERROR(VLOOKUP(A243,'MEMO CALCULO 13'!$B$12:$E$341,4,0),0)</f>
        <v>0</v>
      </c>
      <c r="M243" s="44">
        <f t="shared" si="87"/>
        <v>0</v>
      </c>
      <c r="N243" s="42">
        <f t="shared" si="88"/>
        <v>0</v>
      </c>
      <c r="O243" s="67">
        <f t="shared" si="89"/>
        <v>144.63</v>
      </c>
      <c r="P243" s="46">
        <f t="shared" si="90"/>
        <v>3427.9598428677168</v>
      </c>
      <c r="Q243" s="47">
        <f t="shared" si="91"/>
        <v>0.8517667844522967</v>
      </c>
    </row>
    <row r="244" spans="1:17" ht="15">
      <c r="A244" s="35" t="s">
        <v>466</v>
      </c>
      <c r="B244" s="36" t="s">
        <v>467</v>
      </c>
      <c r="C244" s="37" t="s">
        <v>125</v>
      </c>
      <c r="D244" s="38">
        <v>0</v>
      </c>
      <c r="E244" s="65">
        <v>20</v>
      </c>
      <c r="F244" s="38"/>
      <c r="G244" s="38">
        <f t="shared" si="84"/>
        <v>20</v>
      </c>
      <c r="H244" s="39">
        <v>104.147527829708</v>
      </c>
      <c r="I244" s="66">
        <v>20</v>
      </c>
      <c r="J244" s="41">
        <f t="shared" si="85"/>
        <v>2082.9505565941599</v>
      </c>
      <c r="K244" s="42">
        <f t="shared" si="86"/>
        <v>1</v>
      </c>
      <c r="L244" s="43">
        <f>IFERROR(VLOOKUP(A244,'MEMO CALCULO 13'!$B$12:$E$341,4,0),0)</f>
        <v>0</v>
      </c>
      <c r="M244" s="44">
        <f t="shared" si="87"/>
        <v>0</v>
      </c>
      <c r="N244" s="42">
        <f t="shared" si="88"/>
        <v>0</v>
      </c>
      <c r="O244" s="67">
        <f t="shared" si="89"/>
        <v>20</v>
      </c>
      <c r="P244" s="46">
        <f t="shared" si="90"/>
        <v>2082.9505565941599</v>
      </c>
      <c r="Q244" s="47">
        <f t="shared" si="91"/>
        <v>1</v>
      </c>
    </row>
    <row r="245" spans="1:17" ht="15">
      <c r="A245" s="35" t="s">
        <v>468</v>
      </c>
      <c r="B245" s="36" t="s">
        <v>469</v>
      </c>
      <c r="C245" s="37" t="s">
        <v>38</v>
      </c>
      <c r="D245" s="38">
        <v>0</v>
      </c>
      <c r="E245" s="65">
        <v>3</v>
      </c>
      <c r="F245" s="38"/>
      <c r="G245" s="38">
        <f t="shared" si="84"/>
        <v>3</v>
      </c>
      <c r="H245" s="39">
        <v>82.131810803302301</v>
      </c>
      <c r="I245" s="66">
        <v>3</v>
      </c>
      <c r="J245" s="41">
        <f t="shared" si="85"/>
        <v>246.3954324099069</v>
      </c>
      <c r="K245" s="42">
        <f t="shared" si="86"/>
        <v>1</v>
      </c>
      <c r="L245" s="43">
        <f>IFERROR(VLOOKUP(A245,'MEMO CALCULO 13'!$B$12:$E$341,4,0),0)</f>
        <v>0</v>
      </c>
      <c r="M245" s="44">
        <f t="shared" si="87"/>
        <v>0</v>
      </c>
      <c r="N245" s="42">
        <f t="shared" si="88"/>
        <v>0</v>
      </c>
      <c r="O245" s="67">
        <f t="shared" si="89"/>
        <v>3</v>
      </c>
      <c r="P245" s="46">
        <f t="shared" si="90"/>
        <v>246.3954324099069</v>
      </c>
      <c r="Q245" s="47">
        <f t="shared" si="91"/>
        <v>1</v>
      </c>
    </row>
    <row r="246" spans="1:17" ht="15">
      <c r="A246" s="35" t="s">
        <v>470</v>
      </c>
      <c r="B246" s="36" t="s">
        <v>471</v>
      </c>
      <c r="C246" s="37" t="s">
        <v>125</v>
      </c>
      <c r="D246" s="38">
        <v>0</v>
      </c>
      <c r="E246" s="65">
        <v>116.75</v>
      </c>
      <c r="F246" s="38"/>
      <c r="G246" s="38">
        <f t="shared" si="84"/>
        <v>116.75</v>
      </c>
      <c r="H246" s="39">
        <v>7.6581088961574997</v>
      </c>
      <c r="I246" s="66">
        <v>69.510000000000005</v>
      </c>
      <c r="J246" s="41">
        <f t="shared" si="85"/>
        <v>532.31514937190786</v>
      </c>
      <c r="K246" s="42">
        <f t="shared" si="86"/>
        <v>0.59537473233404714</v>
      </c>
      <c r="L246" s="43">
        <f>IFERROR(VLOOKUP(A246,'MEMO CALCULO 13'!$B$12:$E$341,4,0),0)</f>
        <v>0</v>
      </c>
      <c r="M246" s="44">
        <f t="shared" si="87"/>
        <v>0</v>
      </c>
      <c r="N246" s="42">
        <f t="shared" si="88"/>
        <v>0</v>
      </c>
      <c r="O246" s="67">
        <f t="shared" si="89"/>
        <v>69.510000000000005</v>
      </c>
      <c r="P246" s="46">
        <f t="shared" si="90"/>
        <v>532.31514937190786</v>
      </c>
      <c r="Q246" s="47">
        <f t="shared" si="91"/>
        <v>0.59537473233404714</v>
      </c>
    </row>
    <row r="247" spans="1:17" ht="15">
      <c r="A247" s="35" t="s">
        <v>472</v>
      </c>
      <c r="B247" s="36" t="s">
        <v>473</v>
      </c>
      <c r="C247" s="37" t="s">
        <v>125</v>
      </c>
      <c r="D247" s="38">
        <v>0</v>
      </c>
      <c r="E247" s="65">
        <v>219.53</v>
      </c>
      <c r="F247" s="38"/>
      <c r="G247" s="38">
        <f t="shared" si="84"/>
        <v>219.53</v>
      </c>
      <c r="H247" s="39">
        <v>12.164961988329599</v>
      </c>
      <c r="I247" s="66">
        <v>0</v>
      </c>
      <c r="J247" s="41">
        <f t="shared" si="85"/>
        <v>0</v>
      </c>
      <c r="K247" s="42">
        <f t="shared" si="86"/>
        <v>0</v>
      </c>
      <c r="L247" s="43">
        <f>IFERROR(VLOOKUP(A247,'MEMO CALCULO 13'!$B$12:$E$341,4,0),0)</f>
        <v>0</v>
      </c>
      <c r="M247" s="44">
        <f t="shared" si="87"/>
        <v>0</v>
      </c>
      <c r="N247" s="42">
        <f t="shared" si="88"/>
        <v>0</v>
      </c>
      <c r="O247" s="67">
        <f t="shared" si="89"/>
        <v>0</v>
      </c>
      <c r="P247" s="46">
        <f t="shared" si="90"/>
        <v>0</v>
      </c>
      <c r="Q247" s="47">
        <f t="shared" si="91"/>
        <v>0</v>
      </c>
    </row>
    <row r="248" spans="1:17" ht="24">
      <c r="A248" s="35" t="s">
        <v>474</v>
      </c>
      <c r="B248" s="36" t="s">
        <v>475</v>
      </c>
      <c r="C248" s="37" t="s">
        <v>38</v>
      </c>
      <c r="D248" s="38">
        <v>0</v>
      </c>
      <c r="E248" s="65">
        <v>55</v>
      </c>
      <c r="F248" s="38"/>
      <c r="G248" s="38">
        <f t="shared" si="84"/>
        <v>55</v>
      </c>
      <c r="H248" s="39">
        <v>29.344312871151399</v>
      </c>
      <c r="I248" s="66">
        <v>0</v>
      </c>
      <c r="J248" s="41">
        <f t="shared" si="85"/>
        <v>0</v>
      </c>
      <c r="K248" s="42">
        <f t="shared" si="86"/>
        <v>0</v>
      </c>
      <c r="L248" s="43">
        <f>IFERROR(VLOOKUP(A248,'MEMO CALCULO 13'!$B$12:$E$341,4,0),0)</f>
        <v>0</v>
      </c>
      <c r="M248" s="44">
        <f t="shared" si="87"/>
        <v>0</v>
      </c>
      <c r="N248" s="42">
        <f t="shared" si="88"/>
        <v>0</v>
      </c>
      <c r="O248" s="67">
        <f t="shared" si="89"/>
        <v>0</v>
      </c>
      <c r="P248" s="46">
        <f t="shared" si="90"/>
        <v>0</v>
      </c>
      <c r="Q248" s="47">
        <f t="shared" si="91"/>
        <v>0</v>
      </c>
    </row>
    <row r="249" spans="1:17" ht="24">
      <c r="A249" s="35" t="s">
        <v>476</v>
      </c>
      <c r="B249" s="36" t="s">
        <v>477</v>
      </c>
      <c r="C249" s="37" t="s">
        <v>92</v>
      </c>
      <c r="D249" s="38">
        <v>0</v>
      </c>
      <c r="E249" s="65">
        <v>124</v>
      </c>
      <c r="F249" s="38"/>
      <c r="G249" s="38">
        <f t="shared" si="84"/>
        <v>124</v>
      </c>
      <c r="H249" s="39">
        <v>26.187195504901101</v>
      </c>
      <c r="I249" s="66">
        <v>124</v>
      </c>
      <c r="J249" s="41">
        <f t="shared" si="85"/>
        <v>3247.2122426077367</v>
      </c>
      <c r="K249" s="42">
        <f t="shared" si="86"/>
        <v>1</v>
      </c>
      <c r="L249" s="43">
        <f>IFERROR(VLOOKUP(A249,'MEMO CALCULO 13'!$B$12:$E$341,4,0),0)</f>
        <v>0</v>
      </c>
      <c r="M249" s="44">
        <f t="shared" si="87"/>
        <v>0</v>
      </c>
      <c r="N249" s="42">
        <f t="shared" si="88"/>
        <v>0</v>
      </c>
      <c r="O249" s="67">
        <f t="shared" si="89"/>
        <v>124</v>
      </c>
      <c r="P249" s="46">
        <f t="shared" si="90"/>
        <v>3247.2122426077367</v>
      </c>
      <c r="Q249" s="47">
        <f t="shared" si="91"/>
        <v>1</v>
      </c>
    </row>
    <row r="250" spans="1:17" ht="15">
      <c r="A250" s="35" t="s">
        <v>478</v>
      </c>
      <c r="B250" s="36" t="s">
        <v>479</v>
      </c>
      <c r="C250" s="37" t="s">
        <v>389</v>
      </c>
      <c r="D250" s="38">
        <v>0</v>
      </c>
      <c r="E250" s="65">
        <v>30</v>
      </c>
      <c r="F250" s="38"/>
      <c r="G250" s="38">
        <f t="shared" si="84"/>
        <v>30</v>
      </c>
      <c r="H250" s="39">
        <v>47.828349821427501</v>
      </c>
      <c r="I250" s="66">
        <v>14</v>
      </c>
      <c r="J250" s="41">
        <f t="shared" si="85"/>
        <v>669.59689749998506</v>
      </c>
      <c r="K250" s="42">
        <f t="shared" si="86"/>
        <v>0.46666666666666667</v>
      </c>
      <c r="L250" s="43">
        <f>IFERROR(VLOOKUP(A250,'MEMO CALCULO 13'!$B$12:$E$341,4,0),0)</f>
        <v>0</v>
      </c>
      <c r="M250" s="44">
        <f t="shared" si="87"/>
        <v>0</v>
      </c>
      <c r="N250" s="42">
        <f t="shared" si="88"/>
        <v>0</v>
      </c>
      <c r="O250" s="67">
        <f t="shared" si="89"/>
        <v>14</v>
      </c>
      <c r="P250" s="46">
        <f t="shared" si="90"/>
        <v>669.59689749998506</v>
      </c>
      <c r="Q250" s="47">
        <f t="shared" si="91"/>
        <v>0.46666666666666667</v>
      </c>
    </row>
    <row r="251" spans="1:17" ht="15">
      <c r="A251" s="35" t="s">
        <v>480</v>
      </c>
      <c r="B251" s="36" t="s">
        <v>481</v>
      </c>
      <c r="C251" s="37" t="s">
        <v>97</v>
      </c>
      <c r="D251" s="38">
        <v>0</v>
      </c>
      <c r="E251" s="65">
        <v>120.93</v>
      </c>
      <c r="F251" s="38"/>
      <c r="G251" s="38">
        <f t="shared" si="84"/>
        <v>120.93</v>
      </c>
      <c r="H251" s="39">
        <v>49.6125235058513</v>
      </c>
      <c r="I251" s="66">
        <v>120.93</v>
      </c>
      <c r="J251" s="41">
        <f t="shared" si="85"/>
        <v>5999.6424675625976</v>
      </c>
      <c r="K251" s="42">
        <f t="shared" si="86"/>
        <v>1</v>
      </c>
      <c r="L251" s="43">
        <f>IFERROR(VLOOKUP(A251,'MEMO CALCULO 13'!$B$12:$E$341,4,0),0)</f>
        <v>0</v>
      </c>
      <c r="M251" s="44">
        <f t="shared" si="87"/>
        <v>0</v>
      </c>
      <c r="N251" s="42">
        <f t="shared" si="88"/>
        <v>0</v>
      </c>
      <c r="O251" s="67">
        <f t="shared" si="89"/>
        <v>120.93</v>
      </c>
      <c r="P251" s="46">
        <f t="shared" si="90"/>
        <v>5999.6424675625976</v>
      </c>
      <c r="Q251" s="47">
        <f t="shared" si="91"/>
        <v>1</v>
      </c>
    </row>
    <row r="252" spans="1:17" ht="15">
      <c r="A252" s="35" t="s">
        <v>482</v>
      </c>
      <c r="B252" s="36" t="s">
        <v>483</v>
      </c>
      <c r="C252" s="37" t="s">
        <v>38</v>
      </c>
      <c r="D252" s="38">
        <v>0</v>
      </c>
      <c r="E252" s="65">
        <v>1</v>
      </c>
      <c r="F252" s="38"/>
      <c r="G252" s="38">
        <f t="shared" si="84"/>
        <v>1</v>
      </c>
      <c r="H252" s="39">
        <v>210.86193146790501</v>
      </c>
      <c r="I252" s="66">
        <v>1</v>
      </c>
      <c r="J252" s="41">
        <f t="shared" si="85"/>
        <v>210.86193146790501</v>
      </c>
      <c r="K252" s="42">
        <f t="shared" si="86"/>
        <v>1</v>
      </c>
      <c r="L252" s="43">
        <f>IFERROR(VLOOKUP(A252,'MEMO CALCULO 13'!$B$12:$E$341,4,0),0)</f>
        <v>0</v>
      </c>
      <c r="M252" s="44">
        <f t="shared" si="87"/>
        <v>0</v>
      </c>
      <c r="N252" s="42">
        <f t="shared" si="88"/>
        <v>0</v>
      </c>
      <c r="O252" s="67">
        <f t="shared" si="89"/>
        <v>1</v>
      </c>
      <c r="P252" s="46">
        <f t="shared" si="90"/>
        <v>210.86193146790501</v>
      </c>
      <c r="Q252" s="47">
        <f t="shared" si="91"/>
        <v>1</v>
      </c>
    </row>
    <row r="253" spans="1:17" ht="24">
      <c r="A253" s="35" t="s">
        <v>484</v>
      </c>
      <c r="B253" s="36" t="s">
        <v>485</v>
      </c>
      <c r="C253" s="37" t="s">
        <v>38</v>
      </c>
      <c r="D253" s="38">
        <v>0</v>
      </c>
      <c r="E253" s="65">
        <v>100</v>
      </c>
      <c r="F253" s="38"/>
      <c r="G253" s="38">
        <f t="shared" si="84"/>
        <v>100</v>
      </c>
      <c r="H253" s="39">
        <v>2.5554601010125002</v>
      </c>
      <c r="I253" s="66">
        <v>100</v>
      </c>
      <c r="J253" s="41">
        <f t="shared" si="85"/>
        <v>255.54601010125003</v>
      </c>
      <c r="K253" s="42">
        <f t="shared" si="86"/>
        <v>1</v>
      </c>
      <c r="L253" s="43">
        <f>IFERROR(VLOOKUP(A253,'MEMO CALCULO 13'!$B$12:$E$341,4,0),0)</f>
        <v>0</v>
      </c>
      <c r="M253" s="44">
        <f t="shared" si="87"/>
        <v>0</v>
      </c>
      <c r="N253" s="42">
        <f t="shared" si="88"/>
        <v>0</v>
      </c>
      <c r="O253" s="67">
        <f t="shared" si="89"/>
        <v>100</v>
      </c>
      <c r="P253" s="46">
        <f t="shared" si="90"/>
        <v>255.54601010125003</v>
      </c>
      <c r="Q253" s="47">
        <f t="shared" si="91"/>
        <v>1</v>
      </c>
    </row>
    <row r="254" spans="1:17" ht="24">
      <c r="A254" s="35" t="s">
        <v>486</v>
      </c>
      <c r="B254" s="36" t="s">
        <v>487</v>
      </c>
      <c r="C254" s="37" t="s">
        <v>92</v>
      </c>
      <c r="D254" s="38">
        <v>0</v>
      </c>
      <c r="E254" s="65">
        <v>126.45</v>
      </c>
      <c r="F254" s="38"/>
      <c r="G254" s="38">
        <f t="shared" si="84"/>
        <v>126.45</v>
      </c>
      <c r="H254" s="39">
        <v>18.1064546477145</v>
      </c>
      <c r="I254" s="66">
        <v>0</v>
      </c>
      <c r="J254" s="41">
        <f t="shared" si="85"/>
        <v>0</v>
      </c>
      <c r="K254" s="42">
        <f t="shared" si="86"/>
        <v>0</v>
      </c>
      <c r="L254" s="43">
        <f>IFERROR(VLOOKUP(A254,'MEMO CALCULO 13'!$B$12:$E$341,4,0),0)</f>
        <v>0</v>
      </c>
      <c r="M254" s="44">
        <f t="shared" si="87"/>
        <v>0</v>
      </c>
      <c r="N254" s="42">
        <f t="shared" si="88"/>
        <v>0</v>
      </c>
      <c r="O254" s="67">
        <f t="shared" si="89"/>
        <v>0</v>
      </c>
      <c r="P254" s="46">
        <f t="shared" si="90"/>
        <v>0</v>
      </c>
      <c r="Q254" s="47">
        <f t="shared" si="91"/>
        <v>0</v>
      </c>
    </row>
    <row r="255" spans="1:17" ht="24">
      <c r="A255" s="35" t="s">
        <v>488</v>
      </c>
      <c r="B255" s="36" t="s">
        <v>489</v>
      </c>
      <c r="C255" s="37" t="s">
        <v>38</v>
      </c>
      <c r="D255" s="38">
        <v>0</v>
      </c>
      <c r="E255" s="65">
        <v>16</v>
      </c>
      <c r="F255" s="38"/>
      <c r="G255" s="38">
        <f t="shared" si="84"/>
        <v>16</v>
      </c>
      <c r="H255" s="39">
        <v>56.739478666136499</v>
      </c>
      <c r="I255" s="66">
        <v>0</v>
      </c>
      <c r="J255" s="41">
        <f t="shared" si="85"/>
        <v>0</v>
      </c>
      <c r="K255" s="42">
        <f t="shared" si="86"/>
        <v>0</v>
      </c>
      <c r="L255" s="43">
        <f>IFERROR(VLOOKUP(A255,'MEMO CALCULO 13'!$B$12:$E$341,4,0),0)</f>
        <v>0</v>
      </c>
      <c r="M255" s="44">
        <f t="shared" si="87"/>
        <v>0</v>
      </c>
      <c r="N255" s="42">
        <f t="shared" si="88"/>
        <v>0</v>
      </c>
      <c r="O255" s="67">
        <f t="shared" si="89"/>
        <v>0</v>
      </c>
      <c r="P255" s="46">
        <f t="shared" si="90"/>
        <v>0</v>
      </c>
      <c r="Q255" s="47">
        <f t="shared" si="91"/>
        <v>0</v>
      </c>
    </row>
    <row r="256" spans="1:17" ht="24">
      <c r="A256" s="35" t="s">
        <v>490</v>
      </c>
      <c r="B256" s="36" t="s">
        <v>491</v>
      </c>
      <c r="C256" s="37" t="s">
        <v>38</v>
      </c>
      <c r="D256" s="38">
        <v>0</v>
      </c>
      <c r="E256" s="65">
        <v>12</v>
      </c>
      <c r="F256" s="38"/>
      <c r="G256" s="38">
        <f t="shared" si="84"/>
        <v>12</v>
      </c>
      <c r="H256" s="39">
        <v>62.589706356999798</v>
      </c>
      <c r="I256" s="66">
        <v>11</v>
      </c>
      <c r="J256" s="41">
        <f t="shared" si="85"/>
        <v>688.48676992699779</v>
      </c>
      <c r="K256" s="42">
        <f t="shared" si="86"/>
        <v>0.91666666666666663</v>
      </c>
      <c r="L256" s="43">
        <f>IFERROR(VLOOKUP(A256,'MEMO CALCULO 13'!$B$12:$E$341,4,0),0)</f>
        <v>0</v>
      </c>
      <c r="M256" s="44">
        <f t="shared" si="87"/>
        <v>0</v>
      </c>
      <c r="N256" s="42">
        <f t="shared" si="88"/>
        <v>0</v>
      </c>
      <c r="O256" s="67">
        <f t="shared" si="89"/>
        <v>11</v>
      </c>
      <c r="P256" s="46">
        <f t="shared" si="90"/>
        <v>688.48676992699779</v>
      </c>
      <c r="Q256" s="47">
        <f t="shared" si="91"/>
        <v>0.91666666666666663</v>
      </c>
    </row>
    <row r="257" spans="1:20" ht="15">
      <c r="A257" s="35" t="s">
        <v>492</v>
      </c>
      <c r="B257" s="36" t="s">
        <v>493</v>
      </c>
      <c r="C257" s="37" t="s">
        <v>38</v>
      </c>
      <c r="D257" s="38">
        <v>0</v>
      </c>
      <c r="E257" s="65">
        <v>30</v>
      </c>
      <c r="F257" s="38"/>
      <c r="G257" s="38">
        <f t="shared" si="84"/>
        <v>30</v>
      </c>
      <c r="H257" s="39">
        <v>10.7347066032562</v>
      </c>
      <c r="I257" s="66">
        <v>14</v>
      </c>
      <c r="J257" s="41">
        <f t="shared" si="85"/>
        <v>150.2858924455868</v>
      </c>
      <c r="K257" s="42">
        <f t="shared" si="86"/>
        <v>0.46666666666666667</v>
      </c>
      <c r="L257" s="43">
        <f>IFERROR(VLOOKUP(A257,'MEMO CALCULO 13'!$B$12:$E$341,4,0),0)</f>
        <v>0</v>
      </c>
      <c r="M257" s="44">
        <f t="shared" si="87"/>
        <v>0</v>
      </c>
      <c r="N257" s="42">
        <f t="shared" si="88"/>
        <v>0</v>
      </c>
      <c r="O257" s="67">
        <f t="shared" si="89"/>
        <v>14</v>
      </c>
      <c r="P257" s="46">
        <f t="shared" si="90"/>
        <v>150.2858924455868</v>
      </c>
      <c r="Q257" s="47">
        <f t="shared" si="91"/>
        <v>0.46666666666666667</v>
      </c>
    </row>
    <row r="258" spans="1:20" ht="15">
      <c r="A258" s="35" t="s">
        <v>494</v>
      </c>
      <c r="B258" s="36" t="s">
        <v>495</v>
      </c>
      <c r="C258" s="37" t="s">
        <v>38</v>
      </c>
      <c r="D258" s="38">
        <v>0</v>
      </c>
      <c r="E258" s="65">
        <v>1</v>
      </c>
      <c r="F258" s="38"/>
      <c r="G258" s="38">
        <f t="shared" si="84"/>
        <v>1</v>
      </c>
      <c r="H258" s="39">
        <v>69.946920391387707</v>
      </c>
      <c r="I258" s="66">
        <v>0</v>
      </c>
      <c r="J258" s="41">
        <f t="shared" si="85"/>
        <v>0</v>
      </c>
      <c r="K258" s="42">
        <f t="shared" si="86"/>
        <v>0</v>
      </c>
      <c r="L258" s="43">
        <f>IFERROR(VLOOKUP(A258,'MEMO CALCULO 13'!$B$12:$E$341,4,0),0)</f>
        <v>0</v>
      </c>
      <c r="M258" s="44">
        <f t="shared" si="87"/>
        <v>0</v>
      </c>
      <c r="N258" s="42">
        <f t="shared" si="88"/>
        <v>0</v>
      </c>
      <c r="O258" s="67">
        <f t="shared" si="89"/>
        <v>0</v>
      </c>
      <c r="P258" s="46">
        <f t="shared" si="90"/>
        <v>0</v>
      </c>
      <c r="Q258" s="47">
        <f t="shared" si="91"/>
        <v>0</v>
      </c>
    </row>
    <row r="259" spans="1:20" ht="15">
      <c r="A259" s="35" t="s">
        <v>496</v>
      </c>
      <c r="B259" s="36" t="s">
        <v>497</v>
      </c>
      <c r="C259" s="37" t="s">
        <v>38</v>
      </c>
      <c r="D259" s="38">
        <v>0</v>
      </c>
      <c r="E259" s="65">
        <v>1</v>
      </c>
      <c r="F259" s="38"/>
      <c r="G259" s="38">
        <f t="shared" si="84"/>
        <v>1</v>
      </c>
      <c r="H259" s="39">
        <v>51.294408287017603</v>
      </c>
      <c r="I259" s="66">
        <v>0</v>
      </c>
      <c r="J259" s="41">
        <f t="shared" si="85"/>
        <v>0</v>
      </c>
      <c r="K259" s="42">
        <f t="shared" si="86"/>
        <v>0</v>
      </c>
      <c r="L259" s="43">
        <f>IFERROR(VLOOKUP(A259,'MEMO CALCULO 13'!$B$12:$E$341,4,0),0)</f>
        <v>0</v>
      </c>
      <c r="M259" s="44">
        <f t="shared" si="87"/>
        <v>0</v>
      </c>
      <c r="N259" s="42">
        <f t="shared" si="88"/>
        <v>0</v>
      </c>
      <c r="O259" s="67">
        <f t="shared" si="89"/>
        <v>0</v>
      </c>
      <c r="P259" s="46">
        <f t="shared" si="90"/>
        <v>0</v>
      </c>
      <c r="Q259" s="47">
        <f t="shared" si="91"/>
        <v>0</v>
      </c>
    </row>
    <row r="260" spans="1:20" ht="24">
      <c r="A260" s="35" t="s">
        <v>498</v>
      </c>
      <c r="B260" s="36" t="s">
        <v>499</v>
      </c>
      <c r="C260" s="37" t="s">
        <v>38</v>
      </c>
      <c r="D260" s="38">
        <v>0</v>
      </c>
      <c r="E260" s="65">
        <v>2</v>
      </c>
      <c r="F260" s="38"/>
      <c r="G260" s="38">
        <f t="shared" si="84"/>
        <v>2</v>
      </c>
      <c r="H260" s="39">
        <v>129.935893763498</v>
      </c>
      <c r="I260" s="66">
        <v>0</v>
      </c>
      <c r="J260" s="41">
        <f t="shared" si="85"/>
        <v>0</v>
      </c>
      <c r="K260" s="42">
        <f t="shared" si="86"/>
        <v>0</v>
      </c>
      <c r="L260" s="43">
        <f>IFERROR(VLOOKUP(A260,'MEMO CALCULO 13'!$B$12:$E$341,4,0),0)</f>
        <v>0</v>
      </c>
      <c r="M260" s="44">
        <f t="shared" si="87"/>
        <v>0</v>
      </c>
      <c r="N260" s="42">
        <f t="shared" si="88"/>
        <v>0</v>
      </c>
      <c r="O260" s="67">
        <f t="shared" si="89"/>
        <v>0</v>
      </c>
      <c r="P260" s="46">
        <f t="shared" si="90"/>
        <v>0</v>
      </c>
      <c r="Q260" s="47">
        <f t="shared" si="91"/>
        <v>0</v>
      </c>
    </row>
    <row r="261" spans="1:20" ht="24">
      <c r="A261" s="35" t="s">
        <v>500</v>
      </c>
      <c r="B261" s="36" t="s">
        <v>501</v>
      </c>
      <c r="C261" s="37" t="s">
        <v>502</v>
      </c>
      <c r="D261" s="38">
        <v>0</v>
      </c>
      <c r="E261" s="65">
        <v>184</v>
      </c>
      <c r="F261" s="38"/>
      <c r="G261" s="38">
        <f t="shared" si="84"/>
        <v>184</v>
      </c>
      <c r="H261" s="39">
        <v>6.0183073671273597</v>
      </c>
      <c r="I261" s="66">
        <v>0</v>
      </c>
      <c r="J261" s="41">
        <f t="shared" si="85"/>
        <v>0</v>
      </c>
      <c r="K261" s="42">
        <f t="shared" si="86"/>
        <v>0</v>
      </c>
      <c r="L261" s="43">
        <f>IFERROR(VLOOKUP(A261,'MEMO CALCULO 13'!$B$12:$E$341,4,0),0)</f>
        <v>0</v>
      </c>
      <c r="M261" s="44">
        <f t="shared" si="87"/>
        <v>0</v>
      </c>
      <c r="N261" s="42">
        <f t="shared" si="88"/>
        <v>0</v>
      </c>
      <c r="O261" s="67">
        <f t="shared" si="89"/>
        <v>0</v>
      </c>
      <c r="P261" s="46">
        <f t="shared" si="90"/>
        <v>0</v>
      </c>
      <c r="Q261" s="47">
        <f t="shared" si="91"/>
        <v>0</v>
      </c>
    </row>
    <row r="262" spans="1:20" ht="13.9" customHeight="1">
      <c r="A262" s="156" t="s">
        <v>503</v>
      </c>
      <c r="B262" s="156"/>
      <c r="C262" s="28"/>
      <c r="D262" s="29"/>
      <c r="E262" s="29"/>
      <c r="F262" s="29"/>
      <c r="G262" s="29"/>
      <c r="H262" s="29"/>
      <c r="I262" s="68"/>
      <c r="J262" s="69"/>
      <c r="K262" s="70"/>
      <c r="L262" s="68"/>
      <c r="M262" s="71">
        <f>M20+M24+M52+M56+M71+M84+M86+M92+M101+M106+M125+M148+M151+M154+M182+M203+M214+M221+M229+M232+M234</f>
        <v>87992.157509190729</v>
      </c>
      <c r="N262" s="70"/>
      <c r="O262" s="69"/>
      <c r="P262" s="71">
        <f>P20+P24+P52+P56+P71+P84+P86+P92+P101+P106+P125+P148+P151+P154+P182+P203+P214+P221+P229+P232+P234</f>
        <v>1136624.3962783662</v>
      </c>
      <c r="Q262" s="70"/>
    </row>
    <row r="263" spans="1:20" ht="15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</row>
    <row r="264" spans="1:20" ht="15">
      <c r="A264" s="158"/>
      <c r="B264" s="158"/>
      <c r="C264" s="158"/>
      <c r="D264" s="158"/>
      <c r="E264" s="158"/>
      <c r="F264" s="158"/>
      <c r="G264" s="158"/>
      <c r="H264" s="158"/>
      <c r="I264" s="158"/>
      <c r="J264" s="158"/>
      <c r="K264" s="158"/>
      <c r="L264" s="158"/>
      <c r="M264" s="158"/>
      <c r="N264" s="158"/>
      <c r="O264" s="158"/>
      <c r="P264" s="158"/>
      <c r="Q264" s="158"/>
    </row>
    <row r="265" spans="1:20" ht="15.75" customHeight="1">
      <c r="A265" s="159" t="s">
        <v>504</v>
      </c>
      <c r="B265" s="159"/>
      <c r="C265" s="160" t="s">
        <v>505</v>
      </c>
      <c r="D265" s="160"/>
      <c r="E265" s="160"/>
      <c r="F265" s="73"/>
      <c r="G265" s="73"/>
      <c r="H265" s="74"/>
      <c r="I265" s="161" t="s">
        <v>506</v>
      </c>
      <c r="J265" s="161"/>
      <c r="K265" s="161"/>
      <c r="L265" s="161"/>
      <c r="M265" s="161"/>
      <c r="N265" s="161"/>
      <c r="O265" s="161"/>
      <c r="P265" s="161"/>
      <c r="Q265" s="161"/>
      <c r="R265" s="75"/>
      <c r="S265" s="75"/>
      <c r="T265" s="20"/>
    </row>
    <row r="266" spans="1:20" ht="16.5" customHeight="1">
      <c r="A266" s="159" t="s">
        <v>507</v>
      </c>
      <c r="B266" s="159"/>
      <c r="C266" s="76">
        <f>0.1044</f>
        <v>0.10440000000000001</v>
      </c>
      <c r="D266" s="168">
        <v>177068.68</v>
      </c>
      <c r="E266" s="168"/>
      <c r="F266" s="77"/>
      <c r="G266" s="77"/>
      <c r="H266" s="78"/>
      <c r="I266" s="169" t="str">
        <f>L18</f>
        <v>MEDIÇÃO 13</v>
      </c>
      <c r="J266" s="169"/>
      <c r="K266" s="170">
        <f>M262/C269</f>
        <v>4.6990082900025182E-2</v>
      </c>
      <c r="L266" s="170"/>
      <c r="M266" s="171" t="str">
        <f>L18</f>
        <v>MEDIÇÃO 13</v>
      </c>
      <c r="N266" s="171"/>
      <c r="O266" s="162">
        <f>M262</f>
        <v>87992.157509190729</v>
      </c>
      <c r="P266" s="162"/>
      <c r="Q266" s="162"/>
      <c r="R266" s="79"/>
      <c r="S266" s="2"/>
      <c r="T266" s="20"/>
    </row>
    <row r="267" spans="1:20" ht="13.9" customHeight="1">
      <c r="A267" s="159" t="s">
        <v>508</v>
      </c>
      <c r="B267" s="159"/>
      <c r="C267" s="76">
        <f>K222/C265</f>
        <v>5.8979652020053084E-7</v>
      </c>
      <c r="D267" s="163" t="s">
        <v>509</v>
      </c>
      <c r="E267" s="163"/>
      <c r="F267" s="80"/>
      <c r="G267" s="80"/>
      <c r="H267" s="81"/>
      <c r="I267" s="164" t="s">
        <v>510</v>
      </c>
      <c r="J267" s="164"/>
      <c r="K267" s="165">
        <f>O267/C269</f>
        <v>0.60698676017499464</v>
      </c>
      <c r="L267" s="165"/>
      <c r="M267" s="166" t="s">
        <v>511</v>
      </c>
      <c r="N267" s="166"/>
      <c r="O267" s="167">
        <f>P262</f>
        <v>1136624.3962783662</v>
      </c>
      <c r="P267" s="167"/>
      <c r="Q267" s="167"/>
      <c r="R267" s="79"/>
      <c r="S267" s="2"/>
      <c r="T267" s="20"/>
    </row>
    <row r="268" spans="1:20" ht="13.9" customHeight="1">
      <c r="A268" s="159" t="s">
        <v>512</v>
      </c>
      <c r="B268" s="159"/>
      <c r="C268" s="168">
        <v>177068.68</v>
      </c>
      <c r="D268" s="168"/>
      <c r="E268" s="168"/>
      <c r="F268" s="80"/>
      <c r="G268" s="80"/>
      <c r="H268" s="81"/>
      <c r="I268" s="177" t="s">
        <v>513</v>
      </c>
      <c r="J268" s="177"/>
      <c r="K268" s="178">
        <f>100%-K267</f>
        <v>0.39301323982500536</v>
      </c>
      <c r="L268" s="178"/>
      <c r="M268" s="179" t="s">
        <v>514</v>
      </c>
      <c r="N268" s="179"/>
      <c r="O268" s="172">
        <f>C269-O267</f>
        <v>735944.28372163372</v>
      </c>
      <c r="P268" s="172"/>
      <c r="Q268" s="172"/>
      <c r="R268" s="2"/>
      <c r="S268" s="2"/>
      <c r="T268" s="20"/>
    </row>
    <row r="269" spans="1:20" ht="13.9" customHeight="1">
      <c r="A269" s="173" t="s">
        <v>515</v>
      </c>
      <c r="B269" s="173"/>
      <c r="C269" s="174">
        <f>C265+C268</f>
        <v>1872568.68</v>
      </c>
      <c r="D269" s="174"/>
      <c r="E269" s="174"/>
      <c r="F269" s="80"/>
      <c r="G269" s="80"/>
      <c r="H269" s="81"/>
      <c r="I269" s="82"/>
      <c r="J269" s="83"/>
      <c r="K269" s="83"/>
      <c r="L269" s="84"/>
      <c r="M269" s="85"/>
      <c r="N269" s="86"/>
      <c r="O269" s="87"/>
      <c r="P269" s="88"/>
      <c r="Q269" s="87"/>
      <c r="R269" s="53"/>
    </row>
    <row r="270" spans="1:20" ht="15">
      <c r="A270" s="80"/>
      <c r="B270" s="80"/>
      <c r="C270" s="80"/>
      <c r="D270" s="80"/>
      <c r="E270" s="80"/>
      <c r="F270" s="80"/>
      <c r="G270" s="80"/>
      <c r="H270" s="81"/>
      <c r="I270" s="82"/>
      <c r="J270" s="83"/>
      <c r="K270" s="83"/>
      <c r="L270" s="84"/>
      <c r="M270" s="85"/>
      <c r="N270" s="86"/>
      <c r="O270" s="87"/>
      <c r="P270" s="88"/>
      <c r="Q270" s="87"/>
      <c r="R270" s="53"/>
    </row>
    <row r="271" spans="1:20" ht="15">
      <c r="A271" s="80"/>
      <c r="B271" s="80"/>
      <c r="C271" s="80"/>
      <c r="D271" s="80"/>
      <c r="E271" s="80"/>
      <c r="F271" s="80"/>
      <c r="G271" s="80"/>
      <c r="H271" s="81"/>
      <c r="I271" s="82"/>
      <c r="J271" s="83"/>
      <c r="K271" s="83"/>
      <c r="L271" s="84"/>
      <c r="M271" s="85"/>
      <c r="N271" s="86"/>
      <c r="O271" s="87"/>
      <c r="P271" s="88"/>
      <c r="Q271" s="87"/>
      <c r="R271" s="53"/>
    </row>
    <row r="272" spans="1:20" ht="15">
      <c r="A272" s="80"/>
      <c r="B272" s="80"/>
      <c r="C272" s="80"/>
      <c r="D272" s="80"/>
      <c r="E272" s="80"/>
      <c r="F272" s="80"/>
      <c r="G272" s="80"/>
      <c r="H272" s="81"/>
      <c r="I272" s="82"/>
      <c r="J272" s="83"/>
      <c r="K272" s="83"/>
      <c r="L272" s="84"/>
      <c r="M272" s="85"/>
      <c r="N272" s="86"/>
      <c r="O272" s="87"/>
      <c r="P272" s="88"/>
      <c r="Q272" s="87"/>
      <c r="R272" s="53"/>
    </row>
    <row r="273" spans="1:20" ht="15">
      <c r="A273" s="121" t="s">
        <v>18</v>
      </c>
      <c r="B273" s="124"/>
      <c r="C273" s="175"/>
      <c r="D273" s="175"/>
      <c r="E273" s="175"/>
      <c r="F273" s="175"/>
      <c r="G273" s="175"/>
      <c r="H273" s="175"/>
      <c r="M273" s="72"/>
    </row>
    <row r="274" spans="1:20" ht="15">
      <c r="A274" s="122">
        <v>1</v>
      </c>
      <c r="B274" s="125"/>
      <c r="C274" s="176"/>
      <c r="D274" s="176"/>
      <c r="E274" s="176"/>
      <c r="F274" s="176"/>
      <c r="G274" s="176"/>
      <c r="H274" s="176"/>
      <c r="K274" s="89"/>
    </row>
    <row r="275" spans="1:20" ht="15">
      <c r="A275" s="122">
        <v>2</v>
      </c>
      <c r="B275" s="125"/>
      <c r="C275" s="176"/>
      <c r="D275" s="176"/>
      <c r="E275" s="176"/>
      <c r="F275" s="176"/>
      <c r="G275" s="176"/>
      <c r="H275" s="176"/>
      <c r="L275" s="90"/>
    </row>
    <row r="276" spans="1:20" ht="15">
      <c r="A276" s="122">
        <v>3</v>
      </c>
      <c r="B276" s="125"/>
      <c r="C276" s="176"/>
      <c r="D276" s="176"/>
      <c r="E276" s="176"/>
      <c r="F276" s="176"/>
      <c r="G276" s="176"/>
      <c r="H276" s="176"/>
      <c r="R276" s="53"/>
    </row>
    <row r="277" spans="1:20" ht="15">
      <c r="A277" s="122">
        <v>4</v>
      </c>
      <c r="B277" s="125"/>
      <c r="C277" s="176"/>
      <c r="D277" s="176"/>
      <c r="E277" s="176"/>
      <c r="F277" s="176"/>
      <c r="G277" s="176"/>
      <c r="H277" s="176"/>
      <c r="R277" s="53"/>
    </row>
    <row r="278" spans="1:20" ht="15">
      <c r="A278" s="122">
        <v>5</v>
      </c>
      <c r="B278" s="125"/>
      <c r="C278" s="176"/>
      <c r="D278" s="176"/>
      <c r="E278" s="176"/>
      <c r="F278" s="176"/>
      <c r="G278" s="176"/>
      <c r="H278" s="176"/>
      <c r="R278" s="53"/>
    </row>
    <row r="279" spans="1:20" ht="15">
      <c r="A279" s="122">
        <v>6</v>
      </c>
      <c r="B279" s="125"/>
      <c r="C279" s="176"/>
      <c r="D279" s="176"/>
      <c r="E279" s="176"/>
      <c r="F279" s="176"/>
      <c r="G279" s="176"/>
      <c r="H279" s="176"/>
    </row>
    <row r="280" spans="1:20" ht="15">
      <c r="A280" s="122">
        <v>7</v>
      </c>
      <c r="B280" s="125"/>
      <c r="C280" s="176"/>
      <c r="D280" s="176"/>
      <c r="E280" s="176"/>
      <c r="F280" s="176"/>
      <c r="G280" s="176"/>
      <c r="H280" s="176"/>
    </row>
    <row r="281" spans="1:20" ht="15">
      <c r="A281" s="122">
        <v>8</v>
      </c>
      <c r="B281" s="125"/>
      <c r="C281" s="176"/>
      <c r="D281" s="176"/>
      <c r="E281" s="176"/>
      <c r="F281" s="176"/>
      <c r="G281" s="176"/>
      <c r="H281" s="176"/>
      <c r="R281" s="53"/>
      <c r="S281" s="53"/>
      <c r="T281" s="53"/>
    </row>
    <row r="282" spans="1:20" ht="15">
      <c r="A282" s="122">
        <v>9</v>
      </c>
      <c r="B282" s="125"/>
      <c r="C282" s="176"/>
      <c r="D282" s="176"/>
      <c r="E282" s="176"/>
      <c r="F282" s="176"/>
      <c r="G282" s="176"/>
      <c r="H282" s="176"/>
    </row>
    <row r="283" spans="1:20" ht="15">
      <c r="A283" s="122">
        <v>10</v>
      </c>
      <c r="B283" s="125"/>
      <c r="C283" s="176"/>
      <c r="D283" s="176"/>
      <c r="E283" s="176"/>
      <c r="F283" s="176"/>
      <c r="G283" s="176"/>
      <c r="H283" s="176"/>
    </row>
    <row r="284" spans="1:20" ht="15">
      <c r="A284" s="122">
        <v>11</v>
      </c>
      <c r="B284" s="125"/>
      <c r="C284" s="176"/>
      <c r="D284" s="176"/>
      <c r="E284" s="176"/>
      <c r="F284" s="176"/>
      <c r="G284" s="176"/>
      <c r="H284" s="176"/>
    </row>
    <row r="285" spans="1:20" ht="15">
      <c r="A285" s="122">
        <v>12</v>
      </c>
      <c r="B285" s="125"/>
      <c r="C285" s="176"/>
      <c r="D285" s="176"/>
      <c r="E285" s="176"/>
      <c r="F285" s="176"/>
      <c r="G285" s="176"/>
      <c r="H285" s="176"/>
    </row>
    <row r="286" spans="1:20" ht="15">
      <c r="A286" s="122">
        <v>13</v>
      </c>
      <c r="B286" s="125"/>
      <c r="C286" s="176"/>
      <c r="D286" s="176"/>
      <c r="E286" s="176"/>
      <c r="F286" s="176"/>
      <c r="G286" s="176"/>
      <c r="H286" s="176"/>
    </row>
    <row r="287" spans="1:20" ht="13.9" customHeight="1">
      <c r="A287" s="122">
        <v>14</v>
      </c>
      <c r="B287" s="125"/>
      <c r="C287" s="176"/>
      <c r="D287" s="176"/>
      <c r="E287" s="176"/>
      <c r="F287" s="176"/>
      <c r="G287" s="176"/>
      <c r="H287" s="176"/>
      <c r="K287" s="180" t="s">
        <v>516</v>
      </c>
      <c r="L287" s="180"/>
      <c r="M287" s="180"/>
      <c r="N287" s="180"/>
    </row>
    <row r="288" spans="1:20" ht="15">
      <c r="A288" s="122">
        <v>15</v>
      </c>
      <c r="B288" s="125"/>
      <c r="C288" s="176"/>
      <c r="D288" s="176"/>
      <c r="E288" s="176"/>
      <c r="F288" s="176"/>
      <c r="G288" s="176"/>
      <c r="H288" s="176"/>
      <c r="K288" s="180"/>
      <c r="L288" s="180"/>
      <c r="M288" s="180"/>
      <c r="N288" s="180"/>
    </row>
    <row r="289" spans="1:14" ht="15">
      <c r="A289" s="122">
        <v>16</v>
      </c>
      <c r="B289" s="125"/>
      <c r="C289" s="176"/>
      <c r="D289" s="176"/>
      <c r="E289" s="176"/>
      <c r="F289" s="176"/>
      <c r="G289" s="176"/>
      <c r="H289" s="176"/>
      <c r="K289" s="180"/>
      <c r="L289" s="180"/>
      <c r="M289" s="180"/>
      <c r="N289" s="180"/>
    </row>
    <row r="290" spans="1:14" ht="13.9" customHeight="1">
      <c r="A290" s="122">
        <v>17</v>
      </c>
      <c r="B290" s="125"/>
      <c r="C290" s="176"/>
      <c r="D290" s="176"/>
      <c r="E290" s="176"/>
      <c r="F290" s="176"/>
      <c r="G290" s="176"/>
      <c r="H290" s="176"/>
      <c r="K290" s="183" t="s">
        <v>517</v>
      </c>
      <c r="L290" s="183"/>
      <c r="M290" s="183"/>
      <c r="N290" s="183"/>
    </row>
    <row r="291" spans="1:14" ht="13.9" customHeight="1">
      <c r="A291" s="122">
        <v>18</v>
      </c>
      <c r="B291" s="125"/>
      <c r="C291" s="176"/>
      <c r="D291" s="176"/>
      <c r="E291" s="176"/>
      <c r="F291" s="176"/>
      <c r="G291" s="176"/>
      <c r="H291" s="176"/>
      <c r="K291" s="183" t="s">
        <v>518</v>
      </c>
      <c r="L291" s="183"/>
      <c r="M291" s="183"/>
      <c r="N291" s="183"/>
    </row>
    <row r="292" spans="1:14" ht="13.9" customHeight="1">
      <c r="A292" s="122">
        <v>19</v>
      </c>
      <c r="B292" s="125"/>
      <c r="C292" s="176"/>
      <c r="D292" s="176"/>
      <c r="E292" s="176"/>
      <c r="F292" s="176"/>
      <c r="G292" s="176"/>
      <c r="H292" s="176"/>
      <c r="K292" s="183" t="s">
        <v>519</v>
      </c>
      <c r="L292" s="183"/>
      <c r="M292" s="183"/>
      <c r="N292" s="183"/>
    </row>
    <row r="293" spans="1:14" ht="15">
      <c r="A293" s="122">
        <v>20</v>
      </c>
      <c r="B293" s="125"/>
      <c r="C293" s="176"/>
      <c r="D293" s="176"/>
      <c r="E293" s="176"/>
      <c r="F293" s="176"/>
      <c r="G293" s="176"/>
      <c r="H293" s="176"/>
      <c r="K293" s="181" t="s">
        <v>520</v>
      </c>
      <c r="L293" s="181"/>
      <c r="M293" s="181"/>
      <c r="N293" s="181"/>
    </row>
    <row r="294" spans="1:14" ht="15">
      <c r="A294" s="123" t="s">
        <v>30</v>
      </c>
      <c r="B294" s="126"/>
      <c r="C294" s="182"/>
      <c r="D294" s="182"/>
      <c r="E294" s="182"/>
      <c r="F294" s="182"/>
      <c r="G294" s="182"/>
      <c r="H294" s="182"/>
      <c r="K294" s="9"/>
      <c r="M294" s="3"/>
      <c r="N294" s="3"/>
    </row>
    <row r="295" spans="1:14" ht="13.9" customHeight="1">
      <c r="F295" s="72"/>
      <c r="J295" s="53"/>
      <c r="L295" s="91"/>
    </row>
    <row r="296" spans="1:14" ht="13.9" customHeight="1">
      <c r="J296" s="53"/>
    </row>
    <row r="297" spans="1:14" ht="15">
      <c r="J297" s="53"/>
    </row>
    <row r="300" spans="1:14" ht="15"/>
    <row r="301" spans="1:14" ht="15"/>
    <row r="302" spans="1:14" ht="15"/>
    <row r="303" spans="1:14" ht="15"/>
    <row r="1048576" ht="12.75" customHeight="1"/>
  </sheetData>
  <mergeCells count="84">
    <mergeCell ref="C293:H293"/>
    <mergeCell ref="K293:N293"/>
    <mergeCell ref="C294:H294"/>
    <mergeCell ref="C290:H290"/>
    <mergeCell ref="K290:N290"/>
    <mergeCell ref="C291:H291"/>
    <mergeCell ref="K291:N291"/>
    <mergeCell ref="C292:H292"/>
    <mergeCell ref="K292:N292"/>
    <mergeCell ref="C285:H285"/>
    <mergeCell ref="C286:H286"/>
    <mergeCell ref="C287:H287"/>
    <mergeCell ref="K287:N289"/>
    <mergeCell ref="C288:H288"/>
    <mergeCell ref="C289:H289"/>
    <mergeCell ref="C280:H280"/>
    <mergeCell ref="C281:H281"/>
    <mergeCell ref="C282:H282"/>
    <mergeCell ref="C283:H283"/>
    <mergeCell ref="C284:H284"/>
    <mergeCell ref="C275:H275"/>
    <mergeCell ref="C276:H276"/>
    <mergeCell ref="C277:H277"/>
    <mergeCell ref="C278:H278"/>
    <mergeCell ref="C279:H279"/>
    <mergeCell ref="O268:Q268"/>
    <mergeCell ref="A269:B269"/>
    <mergeCell ref="C269:E269"/>
    <mergeCell ref="C273:H273"/>
    <mergeCell ref="C274:H274"/>
    <mergeCell ref="A268:B268"/>
    <mergeCell ref="C268:E268"/>
    <mergeCell ref="I268:J268"/>
    <mergeCell ref="K268:L268"/>
    <mergeCell ref="M268:N268"/>
    <mergeCell ref="O266:Q266"/>
    <mergeCell ref="A267:B267"/>
    <mergeCell ref="D267:E267"/>
    <mergeCell ref="I267:J267"/>
    <mergeCell ref="K267:L267"/>
    <mergeCell ref="M267:N267"/>
    <mergeCell ref="O267:Q267"/>
    <mergeCell ref="A266:B266"/>
    <mergeCell ref="D266:E266"/>
    <mergeCell ref="I266:J266"/>
    <mergeCell ref="K266:L266"/>
    <mergeCell ref="M266:N266"/>
    <mergeCell ref="O18:Q18"/>
    <mergeCell ref="A262:B262"/>
    <mergeCell ref="A263:Q263"/>
    <mergeCell ref="A264:Q264"/>
    <mergeCell ref="A265:B265"/>
    <mergeCell ref="C265:E265"/>
    <mergeCell ref="I265:Q265"/>
    <mergeCell ref="A17:H17"/>
    <mergeCell ref="I17:K17"/>
    <mergeCell ref="L17:M17"/>
    <mergeCell ref="A18:A19"/>
    <mergeCell ref="B18:B19"/>
    <mergeCell ref="C18:C19"/>
    <mergeCell ref="D18:D19"/>
    <mergeCell ref="E18:G18"/>
    <mergeCell ref="H18:H19"/>
    <mergeCell ref="I18:K18"/>
    <mergeCell ref="L18:N18"/>
    <mergeCell ref="P14:Q14"/>
    <mergeCell ref="N15:O15"/>
    <mergeCell ref="P15:Q15"/>
    <mergeCell ref="A16:C16"/>
    <mergeCell ref="D16:H16"/>
    <mergeCell ref="I16:J16"/>
    <mergeCell ref="L16:M16"/>
    <mergeCell ref="N16:O16"/>
    <mergeCell ref="P16:Q16"/>
    <mergeCell ref="A14:C15"/>
    <mergeCell ref="D14:H15"/>
    <mergeCell ref="I14:J15"/>
    <mergeCell ref="K14:M15"/>
    <mergeCell ref="N14:O14"/>
    <mergeCell ref="A1:Q11"/>
    <mergeCell ref="A12:Q12"/>
    <mergeCell ref="A13:F13"/>
    <mergeCell ref="H13:M13"/>
    <mergeCell ref="N13:Q13"/>
  </mergeCells>
  <conditionalFormatting sqref="Q20:Q2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2" header="0.452777777777778" footer="0"/>
  <pageSetup paperSize="9" fitToHeight="0" orientation="landscape" horizontalDpi="300" verticalDpi="300"/>
  <rowBreaks count="8" manualBreakCount="8">
    <brk id="55" max="16383" man="1"/>
    <brk id="83" max="16383" man="1"/>
    <brk id="105" max="16383" man="1"/>
    <brk id="136" max="16383" man="1"/>
    <brk id="164" max="16383" man="1"/>
    <brk id="195" max="16383" man="1"/>
    <brk id="222" max="16383" man="1"/>
    <brk id="259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48576"/>
  <sheetViews>
    <sheetView topLeftCell="C208" zoomScaleNormal="100" workbookViewId="0">
      <selection activeCell="H208" sqref="H208:H209"/>
    </sheetView>
  </sheetViews>
  <sheetFormatPr defaultColWidth="8.7109375" defaultRowHeight="15" customHeight="1"/>
  <cols>
    <col min="1" max="1" width="3.28515625" customWidth="1"/>
    <col min="2" max="2" width="24.28515625" customWidth="1"/>
    <col min="3" max="3" width="115.28515625" customWidth="1"/>
    <col min="4" max="5" width="28.7109375" customWidth="1"/>
    <col min="6" max="6" width="23.5703125" customWidth="1"/>
    <col min="7" max="7" width="38.28515625" customWidth="1"/>
    <col min="8" max="8" width="13.28515625" customWidth="1"/>
    <col min="9" max="9" width="18.85546875" customWidth="1"/>
  </cols>
  <sheetData>
    <row r="2" spans="2:7" ht="15" customHeight="1">
      <c r="B2" s="184" t="s">
        <v>521</v>
      </c>
      <c r="C2" s="184"/>
      <c r="D2" s="184"/>
      <c r="E2" s="184"/>
    </row>
    <row r="3" spans="2:7">
      <c r="B3" s="184"/>
      <c r="C3" s="184"/>
      <c r="D3" s="184"/>
      <c r="E3" s="184"/>
    </row>
    <row r="4" spans="2:7">
      <c r="B4" s="184"/>
      <c r="C4" s="184"/>
      <c r="D4" s="184"/>
      <c r="E4" s="184"/>
    </row>
    <row r="5" spans="2:7">
      <c r="B5" s="184"/>
      <c r="C5" s="184"/>
      <c r="D5" s="184"/>
      <c r="E5" s="184"/>
    </row>
    <row r="6" spans="2:7">
      <c r="B6" s="184"/>
      <c r="C6" s="184"/>
      <c r="D6" s="184"/>
      <c r="E6" s="184"/>
    </row>
    <row r="7" spans="2:7">
      <c r="B7" s="184"/>
      <c r="C7" s="184"/>
      <c r="D7" s="184"/>
      <c r="E7" s="184"/>
    </row>
    <row r="8" spans="2:7" ht="17.45" customHeight="1">
      <c r="B8" s="185" t="s">
        <v>522</v>
      </c>
      <c r="C8" s="185"/>
      <c r="D8" s="185"/>
      <c r="E8" s="185"/>
    </row>
    <row r="9" spans="2:7" ht="48.75" customHeight="1">
      <c r="B9" s="186" t="s">
        <v>523</v>
      </c>
      <c r="C9" s="186"/>
      <c r="D9" s="187" t="s">
        <v>2</v>
      </c>
      <c r="E9" s="187"/>
    </row>
    <row r="10" spans="2:7" ht="64.150000000000006" customHeight="1">
      <c r="B10" s="186" t="s">
        <v>524</v>
      </c>
      <c r="C10" s="186"/>
      <c r="D10" s="187"/>
      <c r="E10" s="187"/>
    </row>
    <row r="11" spans="2:7" ht="18">
      <c r="B11" s="92" t="s">
        <v>18</v>
      </c>
      <c r="C11" s="93" t="s">
        <v>525</v>
      </c>
      <c r="D11" s="93" t="s">
        <v>526</v>
      </c>
      <c r="E11" s="94" t="s">
        <v>21</v>
      </c>
    </row>
    <row r="12" spans="2:7" ht="18">
      <c r="B12" s="95">
        <v>3</v>
      </c>
      <c r="C12" s="96" t="str">
        <f>VLOOKUP(B12,'MEDIÇÃO 13'!$A$20:$C$262,2,0)</f>
        <v>MOVIMENTAÇÃO DE TERRA</v>
      </c>
      <c r="D12" s="97"/>
      <c r="E12" s="98"/>
      <c r="G12" s="99"/>
    </row>
    <row r="13" spans="2:7" s="100" customFormat="1" ht="18.75">
      <c r="B13" s="101" t="s">
        <v>101</v>
      </c>
      <c r="C13" s="102" t="str">
        <f>VLOOKUP($B13,'MEDIÇÃO 13'!$A$20:$C$233,2,0)</f>
        <v>Escavação manual em material de 1a. categoria, até 1.50 m de profundidade</v>
      </c>
      <c r="D13" s="103" t="str">
        <f>VLOOKUP($B13,'MEDIÇÃO 13'!$A$20:$C$233,3,0)</f>
        <v>m3</v>
      </c>
      <c r="E13" s="188">
        <v>4.8099999999999996</v>
      </c>
      <c r="G13" s="104"/>
    </row>
    <row r="14" spans="2:7" s="100" customFormat="1" ht="17.649999999999999" customHeight="1">
      <c r="B14" s="189" t="s">
        <v>527</v>
      </c>
      <c r="C14" s="189"/>
      <c r="D14" s="105"/>
      <c r="E14" s="188"/>
      <c r="G14" s="104"/>
    </row>
    <row r="15" spans="2:7" s="100" customFormat="1" ht="17.45" customHeight="1">
      <c r="B15" s="190" t="s">
        <v>528</v>
      </c>
      <c r="C15" s="190"/>
      <c r="D15" s="105">
        <v>0.4</v>
      </c>
      <c r="E15" s="188"/>
      <c r="G15" s="104"/>
    </row>
    <row r="16" spans="2:7" s="100" customFormat="1" ht="17.45" customHeight="1">
      <c r="B16" s="190" t="s">
        <v>529</v>
      </c>
      <c r="C16" s="190"/>
      <c r="D16" s="105">
        <v>0.37</v>
      </c>
      <c r="E16" s="188"/>
      <c r="G16" s="104"/>
    </row>
    <row r="17" spans="2:7" s="100" customFormat="1" ht="17.45" customHeight="1">
      <c r="B17" s="190" t="s">
        <v>530</v>
      </c>
      <c r="C17" s="190"/>
      <c r="D17" s="105">
        <v>0.49</v>
      </c>
      <c r="E17" s="188"/>
      <c r="G17" s="104"/>
    </row>
    <row r="18" spans="2:7" s="100" customFormat="1" ht="17.45" customHeight="1">
      <c r="B18" s="190" t="s">
        <v>531</v>
      </c>
      <c r="C18" s="190"/>
      <c r="D18" s="105">
        <v>0.39</v>
      </c>
      <c r="E18" s="188"/>
      <c r="G18" s="104"/>
    </row>
    <row r="19" spans="2:7" s="100" customFormat="1" ht="17.45" customHeight="1">
      <c r="B19" s="190" t="s">
        <v>532</v>
      </c>
      <c r="C19" s="190"/>
      <c r="D19" s="105">
        <v>0.4</v>
      </c>
      <c r="E19" s="188"/>
      <c r="G19" s="104"/>
    </row>
    <row r="20" spans="2:7" s="100" customFormat="1" ht="17.45" customHeight="1">
      <c r="B20" s="190" t="s">
        <v>533</v>
      </c>
      <c r="C20" s="190"/>
      <c r="D20" s="105">
        <v>0.38</v>
      </c>
      <c r="E20" s="188"/>
      <c r="G20" s="104"/>
    </row>
    <row r="21" spans="2:7" s="100" customFormat="1" ht="17.45" customHeight="1">
      <c r="B21" s="190" t="s">
        <v>534</v>
      </c>
      <c r="C21" s="190"/>
      <c r="D21" s="105">
        <v>0.49</v>
      </c>
      <c r="E21" s="188"/>
      <c r="G21" s="104"/>
    </row>
    <row r="22" spans="2:7" s="100" customFormat="1" ht="17.45" customHeight="1">
      <c r="B22" s="190" t="s">
        <v>535</v>
      </c>
      <c r="C22" s="190"/>
      <c r="D22" s="105">
        <v>0.36</v>
      </c>
      <c r="E22" s="188"/>
      <c r="G22" s="104"/>
    </row>
    <row r="23" spans="2:7" s="100" customFormat="1" ht="17.45" customHeight="1">
      <c r="B23" s="190" t="s">
        <v>536</v>
      </c>
      <c r="C23" s="190"/>
      <c r="D23" s="105">
        <v>0.36</v>
      </c>
      <c r="E23" s="188"/>
      <c r="G23" s="104"/>
    </row>
    <row r="24" spans="2:7" s="100" customFormat="1" ht="17.45" customHeight="1">
      <c r="B24" s="190" t="s">
        <v>537</v>
      </c>
      <c r="C24" s="190"/>
      <c r="D24" s="105">
        <v>0.39</v>
      </c>
      <c r="E24" s="188"/>
      <c r="G24" s="104"/>
    </row>
    <row r="25" spans="2:7" s="100" customFormat="1" ht="17.45" customHeight="1">
      <c r="B25" s="190" t="s">
        <v>538</v>
      </c>
      <c r="C25" s="190"/>
      <c r="D25" s="105">
        <v>0.36</v>
      </c>
      <c r="E25" s="188"/>
      <c r="G25" s="104"/>
    </row>
    <row r="26" spans="2:7" s="100" customFormat="1" ht="17.45" customHeight="1">
      <c r="B26" s="190" t="s">
        <v>539</v>
      </c>
      <c r="C26" s="190"/>
      <c r="D26" s="105">
        <v>0.44</v>
      </c>
      <c r="E26" s="188"/>
      <c r="G26" s="104"/>
    </row>
    <row r="27" spans="2:7" ht="18">
      <c r="B27" s="101" t="s">
        <v>103</v>
      </c>
      <c r="C27" s="102" t="str">
        <f>VLOOKUP($B27,'MEDIÇÃO 13'!$A$20:$C$233,2,0)</f>
        <v>Reaterro apiloado de cavas de fundação, em camadas de 20 cm</v>
      </c>
      <c r="D27" s="103" t="str">
        <f>VLOOKUP($B27,'MEDIÇÃO 13'!$A$20:$C$233,3,0)</f>
        <v>m3</v>
      </c>
      <c r="E27" s="188">
        <f>SUM(D29)</f>
        <v>7.59</v>
      </c>
      <c r="G27" s="99"/>
    </row>
    <row r="28" spans="2:7" ht="17.45" customHeight="1">
      <c r="B28" s="189" t="s">
        <v>527</v>
      </c>
      <c r="C28" s="189"/>
      <c r="D28" s="106"/>
      <c r="E28" s="188"/>
      <c r="G28" s="99"/>
    </row>
    <row r="29" spans="2:7" ht="17.45" customHeight="1">
      <c r="B29" s="190" t="s">
        <v>540</v>
      </c>
      <c r="C29" s="190"/>
      <c r="D29" s="105">
        <v>7.59</v>
      </c>
      <c r="E29" s="188"/>
      <c r="G29" s="99"/>
    </row>
    <row r="30" spans="2:7" ht="18">
      <c r="B30" s="191"/>
      <c r="C30" s="191"/>
      <c r="D30" s="191"/>
      <c r="E30" s="191"/>
      <c r="G30" s="99"/>
    </row>
    <row r="31" spans="2:7" ht="18">
      <c r="B31" s="95">
        <v>4</v>
      </c>
      <c r="C31" s="96" t="str">
        <f>VLOOKUP(B31,'MEDIÇÃO 13'!$A$20:$C$262,2,0)</f>
        <v>INFRAESTRUTURA E SUPERESTRUTURA</v>
      </c>
      <c r="D31" s="97"/>
      <c r="E31" s="98"/>
      <c r="G31" s="99"/>
    </row>
    <row r="32" spans="2:7" ht="36">
      <c r="B32" s="101" t="s">
        <v>110</v>
      </c>
      <c r="C32" s="102" t="str">
        <f>VLOOKUP($B32,'MEDIÇÃO 13'!$A$20:$C$233,2,0)</f>
        <v>Fornecimento, preparo e aplicação de concreto magro com consumo mínimo de cimento de 250 kg/m3 (brita 1 e 2) - (5% de perdas já incluído no custo)</v>
      </c>
      <c r="D32" s="103" t="str">
        <f>VLOOKUP($B32,'MEDIÇÃO 13'!$A$20:$C$233,3,0)</f>
        <v>m3</v>
      </c>
      <c r="E32" s="192">
        <v>0.51892499999999997</v>
      </c>
      <c r="G32" s="99"/>
    </row>
    <row r="33" spans="2:7" ht="17.45" customHeight="1">
      <c r="B33" s="189" t="s">
        <v>527</v>
      </c>
      <c r="C33" s="189"/>
      <c r="D33" s="106"/>
      <c r="E33" s="192"/>
      <c r="G33" s="99"/>
    </row>
    <row r="34" spans="2:7" ht="32.85" customHeight="1">
      <c r="B34" s="190" t="s">
        <v>541</v>
      </c>
      <c r="C34" s="190"/>
      <c r="D34" s="105">
        <v>0.04</v>
      </c>
      <c r="E34" s="192"/>
      <c r="F34" s="53"/>
      <c r="G34" s="99"/>
    </row>
    <row r="35" spans="2:7" ht="32.85" customHeight="1">
      <c r="B35" s="190" t="s">
        <v>542</v>
      </c>
      <c r="C35" s="190"/>
      <c r="D35" s="105">
        <v>0.03</v>
      </c>
      <c r="E35" s="192"/>
      <c r="F35" s="53"/>
      <c r="G35" s="99"/>
    </row>
    <row r="36" spans="2:7" ht="32.85" customHeight="1">
      <c r="B36" s="190" t="s">
        <v>543</v>
      </c>
      <c r="C36" s="190"/>
      <c r="D36" s="105">
        <v>0.03</v>
      </c>
      <c r="E36" s="192"/>
      <c r="F36" s="53"/>
      <c r="G36" s="99"/>
    </row>
    <row r="37" spans="2:7" ht="32.85" customHeight="1">
      <c r="B37" s="190" t="s">
        <v>544</v>
      </c>
      <c r="C37" s="190"/>
      <c r="D37" s="105">
        <v>0.04</v>
      </c>
      <c r="E37" s="192"/>
      <c r="F37" s="53"/>
      <c r="G37" s="99"/>
    </row>
    <row r="38" spans="2:7" ht="17.45" customHeight="1">
      <c r="B38" s="190" t="s">
        <v>545</v>
      </c>
      <c r="C38" s="190"/>
      <c r="D38" s="105">
        <v>0.03</v>
      </c>
      <c r="E38" s="192"/>
      <c r="F38" s="53"/>
      <c r="G38" s="99"/>
    </row>
    <row r="39" spans="2:7" ht="17.45" customHeight="1">
      <c r="B39" s="190" t="s">
        <v>546</v>
      </c>
      <c r="C39" s="190"/>
      <c r="D39" s="105">
        <v>0.03</v>
      </c>
      <c r="E39" s="192"/>
      <c r="F39" s="53"/>
      <c r="G39" s="99"/>
    </row>
    <row r="40" spans="2:7" ht="32.85" customHeight="1">
      <c r="B40" s="190" t="s">
        <v>547</v>
      </c>
      <c r="C40" s="190"/>
      <c r="D40" s="105">
        <v>0.03</v>
      </c>
      <c r="E40" s="192"/>
      <c r="F40" s="53"/>
      <c r="G40" s="99"/>
    </row>
    <row r="41" spans="2:7" ht="17.45" customHeight="1">
      <c r="B41" s="190" t="s">
        <v>548</v>
      </c>
      <c r="C41" s="190"/>
      <c r="D41" s="105">
        <v>0.04</v>
      </c>
      <c r="E41" s="192"/>
      <c r="F41" s="53"/>
      <c r="G41" s="99"/>
    </row>
    <row r="42" spans="2:7" ht="17.45" customHeight="1">
      <c r="B42" s="190" t="s">
        <v>549</v>
      </c>
      <c r="C42" s="190"/>
      <c r="D42" s="105">
        <v>0.03</v>
      </c>
      <c r="E42" s="192"/>
      <c r="F42" s="53"/>
      <c r="G42" s="99"/>
    </row>
    <row r="43" spans="2:7" ht="17.45" customHeight="1">
      <c r="B43" s="190" t="s">
        <v>550</v>
      </c>
      <c r="C43" s="190"/>
      <c r="D43" s="105">
        <v>0.03</v>
      </c>
      <c r="E43" s="192"/>
      <c r="F43" s="53"/>
      <c r="G43" s="99"/>
    </row>
    <row r="44" spans="2:7" ht="17.45" customHeight="1">
      <c r="B44" s="190" t="s">
        <v>551</v>
      </c>
      <c r="C44" s="190"/>
      <c r="D44" s="105">
        <v>0.03</v>
      </c>
      <c r="E44" s="192"/>
      <c r="F44" s="53"/>
      <c r="G44" s="99"/>
    </row>
    <row r="45" spans="2:7" ht="17.45" customHeight="1">
      <c r="B45" s="190" t="s">
        <v>552</v>
      </c>
      <c r="C45" s="190"/>
      <c r="D45" s="105">
        <v>0.04</v>
      </c>
      <c r="E45" s="192"/>
      <c r="F45" s="53"/>
      <c r="G45" s="99"/>
    </row>
    <row r="46" spans="2:7" ht="17.45" customHeight="1">
      <c r="B46" s="190" t="s">
        <v>553</v>
      </c>
      <c r="C46" s="190"/>
      <c r="D46" s="105">
        <v>0.03</v>
      </c>
      <c r="E46" s="192"/>
      <c r="F46" s="53"/>
      <c r="G46" s="99"/>
    </row>
    <row r="47" spans="2:7" ht="17.45" customHeight="1">
      <c r="B47" s="190" t="s">
        <v>554</v>
      </c>
      <c r="C47" s="190"/>
      <c r="D47" s="105">
        <v>0.03</v>
      </c>
      <c r="E47" s="192"/>
      <c r="F47" s="53"/>
      <c r="G47" s="99"/>
    </row>
    <row r="48" spans="2:7" ht="17.45" customHeight="1">
      <c r="B48" s="190" t="s">
        <v>555</v>
      </c>
      <c r="C48" s="190"/>
      <c r="D48" s="105">
        <v>0.03</v>
      </c>
      <c r="E48" s="192"/>
      <c r="F48" s="53"/>
      <c r="G48" s="99"/>
    </row>
    <row r="49" spans="2:7" ht="17.45" customHeight="1">
      <c r="B49" s="190" t="s">
        <v>556</v>
      </c>
      <c r="C49" s="190"/>
      <c r="D49" s="105">
        <v>0.03</v>
      </c>
      <c r="E49" s="192"/>
      <c r="F49" s="53"/>
      <c r="G49" s="99"/>
    </row>
    <row r="50" spans="2:7" ht="17.45" customHeight="1">
      <c r="B50" s="190" t="s">
        <v>557</v>
      </c>
      <c r="C50" s="190"/>
      <c r="D50" s="105">
        <v>0.03</v>
      </c>
      <c r="E50" s="192"/>
      <c r="F50" s="53"/>
      <c r="G50" s="99"/>
    </row>
    <row r="51" spans="2:7" ht="36">
      <c r="B51" s="101" t="s">
        <v>112</v>
      </c>
      <c r="C51" s="102" t="str">
        <f>VLOOKUP($B51,'MEDIÇÃO 13'!$A$20:$C$233,2,0)</f>
        <v>Fôrma de chapa compensada resinada 12mm, levando-se em conta a utilização 3 vezes (incluido o material, corte, montagem, escoramento e desfôrma)</v>
      </c>
      <c r="D51" s="103" t="str">
        <f>VLOOKUP($B51,'MEDIÇÃO 13'!$A$20:$C$233,3,0)</f>
        <v>m2</v>
      </c>
      <c r="E51" s="192">
        <f>SUM(D53:D69)</f>
        <v>65.73</v>
      </c>
      <c r="F51" s="53"/>
      <c r="G51" s="99"/>
    </row>
    <row r="52" spans="2:7" ht="17.45" customHeight="1">
      <c r="B52" s="189" t="s">
        <v>527</v>
      </c>
      <c r="C52" s="189"/>
      <c r="D52" s="106"/>
      <c r="E52" s="192"/>
      <c r="F52" s="53"/>
      <c r="G52" s="99"/>
    </row>
    <row r="53" spans="2:7" ht="17.45" customHeight="1">
      <c r="B53" s="190" t="s">
        <v>558</v>
      </c>
      <c r="C53" s="190"/>
      <c r="D53" s="105">
        <v>4.6100000000000003</v>
      </c>
      <c r="E53" s="192"/>
      <c r="F53" s="53"/>
      <c r="G53" s="99"/>
    </row>
    <row r="54" spans="2:7" ht="17.45" customHeight="1">
      <c r="B54" s="190" t="s">
        <v>559</v>
      </c>
      <c r="C54" s="190"/>
      <c r="D54" s="105">
        <v>3.56</v>
      </c>
      <c r="E54" s="192"/>
      <c r="F54" s="53"/>
      <c r="G54" s="99"/>
    </row>
    <row r="55" spans="2:7" ht="17.45" customHeight="1">
      <c r="B55" s="190" t="s">
        <v>560</v>
      </c>
      <c r="C55" s="190"/>
      <c r="D55" s="105">
        <v>3.73</v>
      </c>
      <c r="E55" s="192"/>
      <c r="F55" s="53"/>
      <c r="G55" s="99"/>
    </row>
    <row r="56" spans="2:7" ht="17.45" customHeight="1">
      <c r="B56" s="190" t="s">
        <v>561</v>
      </c>
      <c r="C56" s="190"/>
      <c r="D56" s="105">
        <v>4.46</v>
      </c>
      <c r="E56" s="192"/>
      <c r="F56" s="53"/>
      <c r="G56" s="99"/>
    </row>
    <row r="57" spans="2:7" ht="17.45" customHeight="1">
      <c r="B57" s="190" t="s">
        <v>562</v>
      </c>
      <c r="C57" s="190"/>
      <c r="D57" s="105">
        <v>3.66</v>
      </c>
      <c r="E57" s="192"/>
      <c r="F57" s="53"/>
      <c r="G57" s="99"/>
    </row>
    <row r="58" spans="2:7" ht="17.45" customHeight="1">
      <c r="B58" s="190" t="s">
        <v>563</v>
      </c>
      <c r="C58" s="190"/>
      <c r="D58" s="105">
        <v>3.77</v>
      </c>
      <c r="E58" s="192"/>
      <c r="F58" s="53"/>
      <c r="G58" s="99"/>
    </row>
    <row r="59" spans="2:7" ht="17.45" customHeight="1">
      <c r="B59" s="190" t="s">
        <v>564</v>
      </c>
      <c r="C59" s="190"/>
      <c r="D59" s="105">
        <v>3.55</v>
      </c>
      <c r="E59" s="192"/>
      <c r="F59" s="53"/>
      <c r="G59" s="99"/>
    </row>
    <row r="60" spans="2:7" ht="17.45" customHeight="1">
      <c r="B60" s="190" t="s">
        <v>565</v>
      </c>
      <c r="C60" s="190"/>
      <c r="D60" s="105">
        <v>4.6100000000000003</v>
      </c>
      <c r="E60" s="192"/>
      <c r="F60" s="53"/>
      <c r="G60" s="99"/>
    </row>
    <row r="61" spans="2:7" ht="17.45" customHeight="1">
      <c r="B61" s="190" t="s">
        <v>566</v>
      </c>
      <c r="C61" s="190"/>
      <c r="D61" s="105">
        <v>3.66</v>
      </c>
      <c r="E61" s="192"/>
      <c r="F61" s="53"/>
      <c r="G61" s="99"/>
    </row>
    <row r="62" spans="2:7" ht="17.45" customHeight="1">
      <c r="B62" s="190" t="s">
        <v>567</v>
      </c>
      <c r="C62" s="190"/>
      <c r="D62" s="105">
        <v>3.82</v>
      </c>
      <c r="E62" s="192"/>
      <c r="F62" s="53"/>
      <c r="G62" s="99"/>
    </row>
    <row r="63" spans="2:7" ht="17.45" customHeight="1">
      <c r="B63" s="190" t="s">
        <v>568</v>
      </c>
      <c r="C63" s="190"/>
      <c r="D63" s="105">
        <v>3.65</v>
      </c>
      <c r="E63" s="192"/>
      <c r="F63" s="53"/>
      <c r="G63" s="99"/>
    </row>
    <row r="64" spans="2:7" ht="17.45" customHeight="1">
      <c r="B64" s="190" t="s">
        <v>569</v>
      </c>
      <c r="C64" s="190"/>
      <c r="D64" s="105">
        <v>4.6100000000000003</v>
      </c>
      <c r="E64" s="192"/>
      <c r="F64" s="53"/>
      <c r="G64" s="99"/>
    </row>
    <row r="65" spans="2:7" ht="17.45" customHeight="1">
      <c r="B65" s="190" t="s">
        <v>570</v>
      </c>
      <c r="C65" s="190"/>
      <c r="D65" s="105">
        <v>3.38</v>
      </c>
      <c r="E65" s="192"/>
      <c r="F65" s="53"/>
      <c r="G65" s="99"/>
    </row>
    <row r="66" spans="2:7" ht="17.45" customHeight="1">
      <c r="B66" s="190" t="s">
        <v>571</v>
      </c>
      <c r="C66" s="190"/>
      <c r="D66" s="105">
        <v>3.38</v>
      </c>
      <c r="E66" s="192"/>
      <c r="F66" s="53"/>
      <c r="G66" s="99"/>
    </row>
    <row r="67" spans="2:7" ht="17.45" customHeight="1">
      <c r="B67" s="190" t="s">
        <v>572</v>
      </c>
      <c r="C67" s="190"/>
      <c r="D67" s="105">
        <v>3.67</v>
      </c>
      <c r="E67" s="192"/>
      <c r="F67" s="53"/>
      <c r="G67" s="99"/>
    </row>
    <row r="68" spans="2:7" ht="17.45" customHeight="1">
      <c r="B68" s="190" t="s">
        <v>573</v>
      </c>
      <c r="C68" s="190"/>
      <c r="D68" s="105">
        <v>3.43</v>
      </c>
      <c r="E68" s="192"/>
      <c r="F68" s="53"/>
      <c r="G68" s="99"/>
    </row>
    <row r="69" spans="2:7" ht="17.45" customHeight="1">
      <c r="B69" s="190" t="s">
        <v>574</v>
      </c>
      <c r="C69" s="190"/>
      <c r="D69" s="105">
        <v>4.18</v>
      </c>
      <c r="E69" s="192"/>
      <c r="F69" s="53"/>
      <c r="G69" s="99"/>
    </row>
    <row r="70" spans="2:7" ht="36">
      <c r="B70" s="101" t="s">
        <v>114</v>
      </c>
      <c r="C70" s="102" t="str">
        <f>VLOOKUP($B70,'MEDIÇÃO 13'!$A$20:$C$233,2,0)</f>
        <v>Fornecimento, dobragem e colocação em fôrma, de armadura CA-60 B fina, diâmetro de 4.0 a 7.0mm</v>
      </c>
      <c r="D70" s="103" t="str">
        <f>VLOOKUP($B70,'MEDIÇÃO 13'!$A$20:$C$233,3,0)</f>
        <v>kg</v>
      </c>
      <c r="E70" s="192">
        <f>SUM(D72:D78)-0.01</f>
        <v>207.39000000000001</v>
      </c>
      <c r="F70" s="53"/>
      <c r="G70" s="99"/>
    </row>
    <row r="71" spans="2:7" ht="17.45" customHeight="1">
      <c r="B71" s="189" t="s">
        <v>527</v>
      </c>
      <c r="C71" s="189"/>
      <c r="D71" s="106"/>
      <c r="E71" s="192"/>
      <c r="F71" s="53"/>
      <c r="G71" s="99"/>
    </row>
    <row r="72" spans="2:7" ht="17.45" customHeight="1">
      <c r="B72" s="190" t="s">
        <v>575</v>
      </c>
      <c r="C72" s="190"/>
      <c r="D72" s="105">
        <v>79.78</v>
      </c>
      <c r="E72" s="192"/>
      <c r="F72" s="53"/>
      <c r="G72" s="99"/>
    </row>
    <row r="73" spans="2:7" ht="32.85" customHeight="1">
      <c r="B73" s="190" t="s">
        <v>576</v>
      </c>
      <c r="C73" s="190"/>
      <c r="D73" s="105">
        <v>53.93</v>
      </c>
      <c r="E73" s="192"/>
      <c r="F73" s="53"/>
      <c r="G73" s="99"/>
    </row>
    <row r="74" spans="2:7" ht="32.85" customHeight="1">
      <c r="B74" s="190" t="s">
        <v>577</v>
      </c>
      <c r="C74" s="190"/>
      <c r="D74" s="105">
        <v>53.89</v>
      </c>
      <c r="E74" s="192"/>
      <c r="F74" s="53"/>
      <c r="G74" s="99"/>
    </row>
    <row r="75" spans="2:7" ht="17.45" customHeight="1">
      <c r="B75" s="189" t="s">
        <v>578</v>
      </c>
      <c r="C75" s="189"/>
      <c r="D75" s="105"/>
      <c r="E75" s="192"/>
      <c r="F75" s="53"/>
      <c r="G75" s="99"/>
    </row>
    <row r="76" spans="2:7" ht="32.85" customHeight="1">
      <c r="B76" s="190" t="s">
        <v>579</v>
      </c>
      <c r="C76" s="190"/>
      <c r="D76" s="105">
        <v>7.64</v>
      </c>
      <c r="E76" s="192"/>
      <c r="F76" s="53"/>
      <c r="G76" s="99"/>
    </row>
    <row r="77" spans="2:7" ht="32.85" customHeight="1">
      <c r="B77" s="190" t="s">
        <v>580</v>
      </c>
      <c r="C77" s="190"/>
      <c r="D77" s="105">
        <v>5.17</v>
      </c>
      <c r="E77" s="192"/>
      <c r="F77" s="53"/>
      <c r="G77" s="99"/>
    </row>
    <row r="78" spans="2:7" ht="32.85" customHeight="1">
      <c r="B78" s="190" t="s">
        <v>581</v>
      </c>
      <c r="C78" s="190"/>
      <c r="D78" s="105">
        <v>6.99</v>
      </c>
      <c r="E78" s="192"/>
      <c r="F78" s="107"/>
      <c r="G78" s="108"/>
    </row>
    <row r="79" spans="2:7" ht="36">
      <c r="B79" s="101" t="s">
        <v>117</v>
      </c>
      <c r="C79" s="102" t="str">
        <f>VLOOKUP($B79,'MEDIÇÃO 13'!$A$20:$C$233,2,0)</f>
        <v>Fornecimento, dobragem e colocação em fôrma, de armadura CA-50 A média, diâmetro de 6.3 a 10.0 mm</v>
      </c>
      <c r="D79" s="103" t="str">
        <f>VLOOKUP($B79,'MEDIÇÃO 13'!$A$20:$C$233,3,0)</f>
        <v>kg</v>
      </c>
      <c r="E79" s="192">
        <v>49.27</v>
      </c>
      <c r="F79" s="107"/>
      <c r="G79" s="108"/>
    </row>
    <row r="80" spans="2:7" ht="17.45" customHeight="1">
      <c r="B80" s="193" t="s">
        <v>527</v>
      </c>
      <c r="C80" s="193"/>
      <c r="D80" s="109"/>
      <c r="E80" s="192"/>
      <c r="F80" s="53"/>
      <c r="G80" s="99"/>
    </row>
    <row r="81" spans="2:7" ht="17.45" customHeight="1">
      <c r="B81" s="194" t="s">
        <v>582</v>
      </c>
      <c r="C81" s="194"/>
      <c r="D81" s="109"/>
      <c r="E81" s="192"/>
      <c r="F81" s="53"/>
      <c r="G81" s="99"/>
    </row>
    <row r="82" spans="2:7" ht="17.45" customHeight="1">
      <c r="B82" s="190" t="s">
        <v>583</v>
      </c>
      <c r="C82" s="190"/>
      <c r="D82" s="105">
        <v>177</v>
      </c>
      <c r="E82" s="192"/>
      <c r="F82" s="53"/>
      <c r="G82" s="99"/>
    </row>
    <row r="83" spans="2:7" ht="17.45" customHeight="1">
      <c r="B83" s="194" t="s">
        <v>584</v>
      </c>
      <c r="C83" s="194"/>
      <c r="D83" s="105"/>
      <c r="E83" s="192"/>
      <c r="F83" s="53"/>
      <c r="G83" s="99"/>
    </row>
    <row r="84" spans="2:7" ht="17.45" customHeight="1">
      <c r="B84" s="190" t="s">
        <v>585</v>
      </c>
      <c r="C84" s="190"/>
      <c r="D84" s="105">
        <v>94.84</v>
      </c>
      <c r="E84" s="192"/>
      <c r="F84" s="53"/>
      <c r="G84" s="99"/>
    </row>
    <row r="85" spans="2:7" ht="17.45" customHeight="1">
      <c r="B85" s="190" t="s">
        <v>586</v>
      </c>
      <c r="C85" s="190"/>
      <c r="D85" s="105">
        <v>-222.56</v>
      </c>
      <c r="E85" s="192"/>
      <c r="F85" s="53"/>
      <c r="G85" s="99"/>
    </row>
    <row r="86" spans="2:7" ht="36">
      <c r="B86" s="101" t="s">
        <v>119</v>
      </c>
      <c r="C86" s="102" t="str">
        <f>VLOOKUP($B86,'MEDIÇÃO 13'!$A$20:$C$233,2,0)</f>
        <v>Fornecimento, dobragem e colocação em fôrma, de armadura CA-50 A grossa diâmetro de 12.5 a 25.0 mm (1/2 a 1")</v>
      </c>
      <c r="D86" s="103" t="str">
        <f>VLOOKUP($B86,'MEDIÇÃO 13'!$A$20:$C$233,3,0)</f>
        <v>kg</v>
      </c>
      <c r="E86" s="192">
        <f>SUM(D88)</f>
        <v>85.36</v>
      </c>
      <c r="F86" s="53"/>
      <c r="G86" s="99"/>
    </row>
    <row r="87" spans="2:7" ht="17.45" customHeight="1">
      <c r="B87" s="189" t="s">
        <v>527</v>
      </c>
      <c r="C87" s="189"/>
      <c r="D87" s="106"/>
      <c r="E87" s="192"/>
      <c r="F87" s="53"/>
      <c r="G87" s="99"/>
    </row>
    <row r="88" spans="2:7" ht="17.45" customHeight="1">
      <c r="B88" s="190" t="s">
        <v>587</v>
      </c>
      <c r="C88" s="190"/>
      <c r="D88" s="105">
        <v>85.36</v>
      </c>
      <c r="E88" s="192"/>
      <c r="F88" s="53"/>
      <c r="G88" s="99"/>
    </row>
    <row r="89" spans="2:7" ht="36">
      <c r="B89" s="101" t="s">
        <v>121</v>
      </c>
      <c r="C89" s="102" t="str">
        <f>VLOOKUP($B89,'MEDIÇÃO 13'!$A$20:$C$233,2,0)</f>
        <v>Fornecimento, preparo e aplicação de concreto Fck=25 MPa (brita 1 e 2) - (5% de perdas já incluído no custo)</v>
      </c>
      <c r="D89" s="103" t="str">
        <f>VLOOKUP($B89,'MEDIÇÃO 13'!$A$20:$C$233,3,0)</f>
        <v>m3</v>
      </c>
      <c r="E89" s="192">
        <f>SUM(D91:D108)</f>
        <v>8.2899999999999991</v>
      </c>
      <c r="F89" s="53"/>
      <c r="G89" s="99"/>
    </row>
    <row r="90" spans="2:7" ht="17.45" customHeight="1">
      <c r="B90" s="189" t="s">
        <v>527</v>
      </c>
      <c r="C90" s="189"/>
      <c r="D90" s="106"/>
      <c r="E90" s="192"/>
      <c r="F90" s="53"/>
      <c r="G90" s="99"/>
    </row>
    <row r="91" spans="2:7" ht="17.45" customHeight="1">
      <c r="B91" s="190" t="s">
        <v>588</v>
      </c>
      <c r="C91" s="190"/>
      <c r="D91" s="105">
        <v>0.28999999999999998</v>
      </c>
      <c r="E91" s="192"/>
      <c r="F91" s="53"/>
      <c r="G91" s="99"/>
    </row>
    <row r="92" spans="2:7" ht="17.45" customHeight="1">
      <c r="B92" s="190" t="s">
        <v>589</v>
      </c>
      <c r="C92" s="190"/>
      <c r="D92" s="105">
        <v>0.22</v>
      </c>
      <c r="E92" s="192"/>
      <c r="F92" s="53"/>
      <c r="G92" s="99"/>
    </row>
    <row r="93" spans="2:7" ht="17.45" customHeight="1">
      <c r="B93" s="190" t="s">
        <v>590</v>
      </c>
      <c r="C93" s="190"/>
      <c r="D93" s="105">
        <v>0.24</v>
      </c>
      <c r="E93" s="192"/>
      <c r="F93" s="53"/>
      <c r="G93" s="99"/>
    </row>
    <row r="94" spans="2:7" ht="17.45" customHeight="1">
      <c r="B94" s="190" t="s">
        <v>591</v>
      </c>
      <c r="C94" s="190"/>
      <c r="D94" s="105">
        <v>0.28000000000000003</v>
      </c>
      <c r="E94" s="192"/>
      <c r="F94" s="53"/>
      <c r="G94" s="99"/>
    </row>
    <row r="95" spans="2:7" ht="17.45" customHeight="1">
      <c r="B95" s="190" t="s">
        <v>592</v>
      </c>
      <c r="C95" s="190"/>
      <c r="D95" s="105">
        <v>0.23</v>
      </c>
      <c r="E95" s="192"/>
      <c r="F95" s="53"/>
      <c r="G95" s="99"/>
    </row>
    <row r="96" spans="2:7" ht="17.45" customHeight="1">
      <c r="B96" s="190" t="s">
        <v>593</v>
      </c>
      <c r="C96" s="190"/>
      <c r="D96" s="105">
        <v>0.24</v>
      </c>
      <c r="E96" s="192"/>
      <c r="F96" s="53"/>
      <c r="G96" s="99"/>
    </row>
    <row r="97" spans="2:7" ht="17.45" customHeight="1">
      <c r="B97" s="190" t="s">
        <v>594</v>
      </c>
      <c r="C97" s="190"/>
      <c r="D97" s="105">
        <v>0.22</v>
      </c>
      <c r="E97" s="192"/>
      <c r="F97" s="53"/>
      <c r="G97" s="99"/>
    </row>
    <row r="98" spans="2:7" ht="17.45" customHeight="1">
      <c r="B98" s="190" t="s">
        <v>595</v>
      </c>
      <c r="C98" s="190"/>
      <c r="D98" s="105">
        <v>0.28999999999999998</v>
      </c>
      <c r="E98" s="192"/>
      <c r="F98" s="53"/>
      <c r="G98" s="99"/>
    </row>
    <row r="99" spans="2:7" ht="17.45" customHeight="1">
      <c r="B99" s="190" t="s">
        <v>596</v>
      </c>
      <c r="C99" s="190"/>
      <c r="D99" s="105">
        <v>0.23</v>
      </c>
      <c r="E99" s="192"/>
      <c r="F99" s="53"/>
      <c r="G99" s="99"/>
    </row>
    <row r="100" spans="2:7" ht="17.45" customHeight="1">
      <c r="B100" s="190" t="s">
        <v>597</v>
      </c>
      <c r="C100" s="190"/>
      <c r="D100" s="105">
        <v>0.24</v>
      </c>
      <c r="E100" s="192"/>
      <c r="F100" s="53"/>
      <c r="G100" s="99"/>
    </row>
    <row r="101" spans="2:7" ht="17.45" customHeight="1">
      <c r="B101" s="190" t="s">
        <v>598</v>
      </c>
      <c r="C101" s="190"/>
      <c r="D101" s="105">
        <v>0.23</v>
      </c>
      <c r="E101" s="192"/>
      <c r="F101" s="53"/>
      <c r="G101" s="99"/>
    </row>
    <row r="102" spans="2:7" ht="17.45" customHeight="1">
      <c r="B102" s="190" t="s">
        <v>599</v>
      </c>
      <c r="C102" s="190"/>
      <c r="D102" s="105">
        <v>0.28999999999999998</v>
      </c>
      <c r="E102" s="192"/>
      <c r="F102" s="53"/>
      <c r="G102" s="99"/>
    </row>
    <row r="103" spans="2:7" ht="17.45" customHeight="1">
      <c r="B103" s="190" t="s">
        <v>600</v>
      </c>
      <c r="C103" s="190"/>
      <c r="D103" s="105">
        <v>0.21</v>
      </c>
      <c r="E103" s="192"/>
      <c r="F103" s="53"/>
      <c r="G103" s="99"/>
    </row>
    <row r="104" spans="2:7" ht="17.45" customHeight="1">
      <c r="B104" s="190" t="s">
        <v>601</v>
      </c>
      <c r="C104" s="190"/>
      <c r="D104" s="105">
        <v>0.21</v>
      </c>
      <c r="E104" s="192"/>
      <c r="F104" s="53"/>
      <c r="G104" s="99"/>
    </row>
    <row r="105" spans="2:7" ht="17.45" customHeight="1">
      <c r="B105" s="190" t="s">
        <v>602</v>
      </c>
      <c r="C105" s="190"/>
      <c r="D105" s="105">
        <v>0.23</v>
      </c>
      <c r="E105" s="192"/>
      <c r="F105" s="53"/>
      <c r="G105" s="99"/>
    </row>
    <row r="106" spans="2:7" ht="17.45" customHeight="1">
      <c r="B106" s="190" t="s">
        <v>603</v>
      </c>
      <c r="C106" s="190"/>
      <c r="D106" s="105">
        <v>0.22</v>
      </c>
      <c r="E106" s="192"/>
      <c r="F106" s="53"/>
      <c r="G106" s="99"/>
    </row>
    <row r="107" spans="2:7" ht="17.45" customHeight="1">
      <c r="B107" s="190" t="s">
        <v>604</v>
      </c>
      <c r="C107" s="190"/>
      <c r="D107" s="105">
        <v>0.26</v>
      </c>
      <c r="E107" s="192"/>
      <c r="F107" s="53"/>
      <c r="G107" s="99"/>
    </row>
    <row r="108" spans="2:7" ht="17.45" customHeight="1">
      <c r="B108" s="190" t="s">
        <v>605</v>
      </c>
      <c r="C108" s="190"/>
      <c r="D108" s="105">
        <v>4.16</v>
      </c>
      <c r="E108" s="192"/>
      <c r="F108" s="53"/>
      <c r="G108" s="99"/>
    </row>
    <row r="109" spans="2:7" ht="18">
      <c r="B109" s="101" t="s">
        <v>123</v>
      </c>
      <c r="C109" s="102" t="str">
        <f>VLOOKUP($B109,'MEDIÇÃO 13'!$A$20:$C$233,2,0)</f>
        <v>Aplicação de lona plástica para execução de pavimentos de concreto</v>
      </c>
      <c r="D109" s="103" t="str">
        <f>VLOOKUP($B109,'MEDIÇÃO 13'!$A$20:$C$233,3,0)</f>
        <v>m²</v>
      </c>
      <c r="E109" s="192">
        <f>SUM(D111)</f>
        <v>69.319999999999993</v>
      </c>
      <c r="F109" s="53"/>
      <c r="G109" s="99"/>
    </row>
    <row r="110" spans="2:7" ht="17.45" customHeight="1">
      <c r="B110" s="189" t="s">
        <v>527</v>
      </c>
      <c r="C110" s="189"/>
      <c r="D110" s="106"/>
      <c r="E110" s="192"/>
      <c r="F110" s="53"/>
      <c r="G110" s="99"/>
    </row>
    <row r="111" spans="2:7" ht="17.45" customHeight="1">
      <c r="B111" s="190" t="s">
        <v>606</v>
      </c>
      <c r="C111" s="190"/>
      <c r="D111" s="105">
        <v>69.319999999999993</v>
      </c>
      <c r="E111" s="192"/>
      <c r="F111" s="53"/>
      <c r="G111" s="99"/>
    </row>
    <row r="112" spans="2:7" ht="36">
      <c r="B112" s="101" t="s">
        <v>128</v>
      </c>
      <c r="C112" s="102" t="str">
        <f>VLOOKUP($B112,'MEDIÇÃO 13'!$A$20:$C$233,2,0)</f>
        <v>Fornecimento, dobragem e colocação em fôrma, de armadura CA-50 A média, diâmetro de 6.3 a 10.0 mm</v>
      </c>
      <c r="D112" s="103" t="str">
        <f>VLOOKUP($B112,'MEDIÇÃO 13'!$A$20:$C$233,3,0)</f>
        <v>kg</v>
      </c>
      <c r="E112" s="192">
        <f>SUM(D114:D119)</f>
        <v>115.32</v>
      </c>
      <c r="F112" s="53"/>
      <c r="G112" s="99"/>
    </row>
    <row r="113" spans="2:7" ht="17.45" customHeight="1">
      <c r="B113" s="189" t="s">
        <v>578</v>
      </c>
      <c r="C113" s="189"/>
      <c r="D113" s="106"/>
      <c r="E113" s="192"/>
      <c r="F113" s="53"/>
      <c r="G113" s="99"/>
    </row>
    <row r="114" spans="2:7" ht="17.45" customHeight="1">
      <c r="B114" s="190" t="s">
        <v>607</v>
      </c>
      <c r="C114" s="190"/>
      <c r="D114" s="106"/>
      <c r="E114" s="192"/>
      <c r="F114" s="53"/>
      <c r="G114" s="99"/>
    </row>
    <row r="115" spans="2:7" ht="17.45" customHeight="1">
      <c r="B115" s="190" t="s">
        <v>608</v>
      </c>
      <c r="C115" s="190"/>
      <c r="D115" s="105">
        <v>41.96</v>
      </c>
      <c r="E115" s="192"/>
      <c r="F115" s="53"/>
      <c r="G115" s="99"/>
    </row>
    <row r="116" spans="2:7" ht="17.45" customHeight="1">
      <c r="B116" s="190" t="s">
        <v>609</v>
      </c>
      <c r="C116" s="190"/>
      <c r="D116" s="106"/>
      <c r="E116" s="192"/>
      <c r="F116" s="53"/>
      <c r="G116" s="99"/>
    </row>
    <row r="117" spans="2:7" ht="17.45" customHeight="1">
      <c r="B117" s="190" t="s">
        <v>610</v>
      </c>
      <c r="C117" s="190"/>
      <c r="D117" s="105">
        <v>47.2</v>
      </c>
      <c r="E117" s="192"/>
      <c r="F117" s="53"/>
      <c r="G117" s="99"/>
    </row>
    <row r="118" spans="2:7" ht="17.45" customHeight="1">
      <c r="B118" s="190" t="s">
        <v>611</v>
      </c>
      <c r="C118" s="190"/>
      <c r="D118" s="106"/>
      <c r="E118" s="192"/>
      <c r="F118" s="53"/>
      <c r="G118" s="99"/>
    </row>
    <row r="119" spans="2:7" ht="17.45" customHeight="1">
      <c r="B119" s="190" t="s">
        <v>612</v>
      </c>
      <c r="C119" s="190"/>
      <c r="D119" s="105">
        <v>26.16</v>
      </c>
      <c r="E119" s="192"/>
      <c r="F119" s="53"/>
      <c r="G119" s="99"/>
    </row>
    <row r="120" spans="2:7" ht="36">
      <c r="B120" s="101" t="s">
        <v>129</v>
      </c>
      <c r="C120" s="102" t="str">
        <f>VLOOKUP($B120,'MEDIÇÃO 13'!$A$20:$C$233,2,0)</f>
        <v>Fornecimento, dobragem e colocação em fôrma, de armadura CA-50 A grossa, diâmetro de 12.5 a 25.0mm</v>
      </c>
      <c r="D120" s="103" t="str">
        <f>VLOOKUP($B120,'MEDIÇÃO 13'!$A$20:$C$233,3,0)</f>
        <v>kg</v>
      </c>
      <c r="E120" s="192">
        <f>SUM(D122:D125)</f>
        <v>72.11</v>
      </c>
      <c r="F120" s="53"/>
      <c r="G120" s="99"/>
    </row>
    <row r="121" spans="2:7" ht="17.45" customHeight="1">
      <c r="B121" s="189" t="s">
        <v>578</v>
      </c>
      <c r="C121" s="189"/>
      <c r="D121" s="106"/>
      <c r="E121" s="192"/>
      <c r="F121" s="53"/>
      <c r="G121" s="99"/>
    </row>
    <row r="122" spans="2:7" ht="17.45" customHeight="1">
      <c r="B122" s="190" t="s">
        <v>613</v>
      </c>
      <c r="C122" s="190"/>
      <c r="D122" s="106"/>
      <c r="E122" s="192"/>
      <c r="F122" s="53"/>
      <c r="G122" s="99"/>
    </row>
    <row r="123" spans="2:7" ht="17.45" customHeight="1">
      <c r="B123" s="190" t="s">
        <v>614</v>
      </c>
      <c r="C123" s="190"/>
      <c r="D123" s="105">
        <v>42.06</v>
      </c>
      <c r="E123" s="192"/>
      <c r="F123" s="53"/>
      <c r="G123" s="99"/>
    </row>
    <row r="124" spans="2:7" ht="17.45" customHeight="1">
      <c r="B124" s="195" t="s">
        <v>615</v>
      </c>
      <c r="C124" s="195"/>
      <c r="D124" s="106"/>
      <c r="E124" s="192"/>
      <c r="F124" s="53"/>
      <c r="G124" s="99"/>
    </row>
    <row r="125" spans="2:7" ht="17.45" customHeight="1">
      <c r="B125" s="190" t="s">
        <v>616</v>
      </c>
      <c r="C125" s="190"/>
      <c r="D125" s="105">
        <v>30.05</v>
      </c>
      <c r="E125" s="192"/>
      <c r="F125" s="53"/>
      <c r="G125" s="99"/>
    </row>
    <row r="126" spans="2:7" ht="54">
      <c r="B126" s="101" t="s">
        <v>131</v>
      </c>
      <c r="C126" s="102" t="str">
        <f>VLOOKUP($B126,'MEDIÇÃO 13'!$A$20:$C$233,2,0)</f>
        <v>Fôrma em chapa de madeira compensada plastificada 12mm para estrutura em geral, 5 reaproveitamentos, reforçada com sarrafos de madeira 2.5x10cm (incl material, corte, montagem, escoras em eucalipto e desforma)</v>
      </c>
      <c r="D126" s="103" t="str">
        <f>VLOOKUP($B126,'MEDIÇÃO 13'!$A$20:$C$233,3,0)</f>
        <v>m2</v>
      </c>
      <c r="E126" s="192">
        <f>SUM(D128:D137)</f>
        <v>37.369999999999997</v>
      </c>
      <c r="F126" s="53"/>
      <c r="G126" s="99"/>
    </row>
    <row r="127" spans="2:7" ht="17.45" customHeight="1">
      <c r="B127" s="189" t="s">
        <v>578</v>
      </c>
      <c r="C127" s="189"/>
      <c r="D127" s="106"/>
      <c r="E127" s="192"/>
      <c r="F127" s="53"/>
      <c r="G127" s="99"/>
    </row>
    <row r="128" spans="2:7" ht="17.45" customHeight="1">
      <c r="B128" s="190" t="s">
        <v>617</v>
      </c>
      <c r="C128" s="190"/>
      <c r="D128" s="105">
        <v>3.82</v>
      </c>
      <c r="E128" s="192"/>
      <c r="F128" s="53"/>
      <c r="G128" s="99"/>
    </row>
    <row r="129" spans="2:7" ht="17.45" customHeight="1">
      <c r="B129" s="190" t="s">
        <v>618</v>
      </c>
      <c r="C129" s="190"/>
      <c r="D129" s="105">
        <v>7.65</v>
      </c>
      <c r="E129" s="192"/>
      <c r="F129" s="53"/>
      <c r="G129" s="99"/>
    </row>
    <row r="130" spans="2:7" ht="17.45" customHeight="1">
      <c r="B130" s="190" t="s">
        <v>619</v>
      </c>
      <c r="C130" s="190"/>
      <c r="D130" s="105">
        <v>3.4</v>
      </c>
      <c r="E130" s="192"/>
      <c r="F130" s="53"/>
      <c r="G130" s="99"/>
    </row>
    <row r="131" spans="2:7" ht="17.45" customHeight="1">
      <c r="B131" s="190" t="s">
        <v>620</v>
      </c>
      <c r="C131" s="190"/>
      <c r="D131" s="105">
        <v>5.0999999999999996</v>
      </c>
      <c r="E131" s="192"/>
      <c r="F131" s="53"/>
      <c r="G131" s="99"/>
    </row>
    <row r="132" spans="2:7" ht="17.45" customHeight="1">
      <c r="B132" s="195" t="s">
        <v>621</v>
      </c>
      <c r="C132" s="195"/>
      <c r="D132" s="105">
        <v>0.9</v>
      </c>
      <c r="E132" s="192"/>
      <c r="F132" s="53"/>
      <c r="G132" s="99"/>
    </row>
    <row r="133" spans="2:7" ht="17.45" customHeight="1">
      <c r="B133" s="195" t="s">
        <v>622</v>
      </c>
      <c r="C133" s="195"/>
      <c r="D133" s="105">
        <v>0.9</v>
      </c>
      <c r="E133" s="192"/>
      <c r="F133" s="53"/>
      <c r="G133" s="99"/>
    </row>
    <row r="134" spans="2:7" ht="33.200000000000003" customHeight="1">
      <c r="B134" s="195" t="s">
        <v>623</v>
      </c>
      <c r="C134" s="195"/>
      <c r="D134" s="105">
        <v>6</v>
      </c>
      <c r="E134" s="192"/>
      <c r="F134" s="53"/>
      <c r="G134" s="99"/>
    </row>
    <row r="135" spans="2:7" ht="33.200000000000003" customHeight="1">
      <c r="B135" s="195" t="s">
        <v>624</v>
      </c>
      <c r="C135" s="195"/>
      <c r="D135" s="105">
        <v>3.6</v>
      </c>
      <c r="E135" s="192"/>
      <c r="F135" s="53"/>
      <c r="G135" s="99"/>
    </row>
    <row r="136" spans="2:7" ht="17.45" customHeight="1">
      <c r="B136" s="195" t="s">
        <v>625</v>
      </c>
      <c r="C136" s="195"/>
      <c r="D136" s="105">
        <v>1.2</v>
      </c>
      <c r="E136" s="192"/>
      <c r="F136" s="53"/>
      <c r="G136" s="99"/>
    </row>
    <row r="137" spans="2:7" ht="17.45" customHeight="1">
      <c r="B137" s="195" t="s">
        <v>626</v>
      </c>
      <c r="C137" s="195"/>
      <c r="D137" s="105">
        <v>4.8</v>
      </c>
      <c r="E137" s="192"/>
      <c r="F137" s="53"/>
      <c r="G137" s="99"/>
    </row>
    <row r="138" spans="2:7" ht="36">
      <c r="B138" s="101" t="s">
        <v>133</v>
      </c>
      <c r="C138" s="102" t="str">
        <f>VLOOKUP($B138,'MEDIÇÃO 13'!$A$20:$C$233,2,0)</f>
        <v>Fornecimento, preparo e aplicação de concreto Fck=25 MPa (brita 1 e 2) - (5% de perdas já incluído no custo)</v>
      </c>
      <c r="D138" s="103" t="str">
        <f>VLOOKUP($B138,'MEDIÇÃO 13'!$A$20:$C$233,3,0)</f>
        <v>m3</v>
      </c>
      <c r="E138" s="192">
        <f>SUM(D140:D144)</f>
        <v>2.16</v>
      </c>
      <c r="F138" s="53"/>
      <c r="G138" s="99"/>
    </row>
    <row r="139" spans="2:7" ht="17.45" customHeight="1">
      <c r="B139" s="189" t="s">
        <v>578</v>
      </c>
      <c r="C139" s="189"/>
      <c r="D139" s="106"/>
      <c r="E139" s="192"/>
      <c r="F139" s="53"/>
      <c r="G139" s="99"/>
    </row>
    <row r="140" spans="2:7" ht="17.45" customHeight="1">
      <c r="B140" s="190" t="s">
        <v>627</v>
      </c>
      <c r="C140" s="190"/>
      <c r="D140" s="105">
        <v>0.56999999999999995</v>
      </c>
      <c r="E140" s="192"/>
      <c r="F140" s="53"/>
      <c r="G140" s="99"/>
    </row>
    <row r="141" spans="2:7" ht="17.45" customHeight="1">
      <c r="B141" s="190" t="s">
        <v>628</v>
      </c>
      <c r="C141" s="190"/>
      <c r="D141" s="105">
        <v>0.51</v>
      </c>
      <c r="E141" s="192"/>
      <c r="F141" s="53"/>
      <c r="G141" s="99"/>
    </row>
    <row r="142" spans="2:7" ht="17.45" customHeight="1">
      <c r="B142" s="190" t="s">
        <v>629</v>
      </c>
      <c r="C142" s="190"/>
      <c r="D142" s="105">
        <v>0.45</v>
      </c>
      <c r="E142" s="192"/>
      <c r="F142" s="53"/>
      <c r="G142" s="99"/>
    </row>
    <row r="143" spans="2:7" ht="17.45" customHeight="1">
      <c r="B143" s="190" t="s">
        <v>630</v>
      </c>
      <c r="C143" s="190"/>
      <c r="D143" s="105">
        <v>0.27</v>
      </c>
      <c r="E143" s="192"/>
      <c r="F143" s="53"/>
      <c r="G143" s="99"/>
    </row>
    <row r="144" spans="2:7" ht="17.45" customHeight="1">
      <c r="B144" s="190" t="s">
        <v>631</v>
      </c>
      <c r="C144" s="190"/>
      <c r="D144" s="105">
        <v>0.36</v>
      </c>
      <c r="E144" s="192"/>
      <c r="F144" s="53"/>
      <c r="G144" s="99"/>
    </row>
    <row r="145" spans="2:7" ht="17.45" customHeight="1">
      <c r="B145" s="194"/>
      <c r="C145" s="194"/>
      <c r="D145" s="194"/>
      <c r="E145" s="194"/>
      <c r="F145" s="53"/>
      <c r="G145" s="99"/>
    </row>
    <row r="146" spans="2:7" ht="17.45" customHeight="1">
      <c r="B146" s="95">
        <v>5</v>
      </c>
      <c r="C146" s="96" t="str">
        <f>VLOOKUP(B146,'MEDIÇÃO 13'!$A$20:$C$262,2,0)</f>
        <v>PAREDES E PAINÉIS</v>
      </c>
      <c r="D146" s="97"/>
      <c r="E146" s="98"/>
      <c r="F146" s="53"/>
      <c r="G146" s="99"/>
    </row>
    <row r="147" spans="2:7" ht="54">
      <c r="B147" s="101" t="s">
        <v>137</v>
      </c>
      <c r="C147" s="102" t="str">
        <f>VLOOKUP($B147,'MEDIÇÃO 13'!$A$20:$C$233,2,0)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147" s="103" t="str">
        <f>VLOOKUP($B147,'MEDIÇÃO 13'!$A$20:$C$233,3,0)</f>
        <v>m2</v>
      </c>
      <c r="E147" s="188">
        <f>SUM(D149:D152)</f>
        <v>55.3</v>
      </c>
      <c r="F147" s="53"/>
      <c r="G147" s="99"/>
    </row>
    <row r="148" spans="2:7" ht="17.45" customHeight="1">
      <c r="B148" s="189" t="s">
        <v>578</v>
      </c>
      <c r="C148" s="189"/>
      <c r="E148" s="188"/>
      <c r="F148" s="53"/>
      <c r="G148" s="99"/>
    </row>
    <row r="149" spans="2:7" ht="17.45" customHeight="1">
      <c r="B149" s="190" t="s">
        <v>632</v>
      </c>
      <c r="C149" s="190"/>
      <c r="D149" s="105">
        <v>19.2</v>
      </c>
      <c r="E149" s="188"/>
      <c r="F149" s="53"/>
      <c r="G149" s="99"/>
    </row>
    <row r="150" spans="2:7" ht="17.45" customHeight="1">
      <c r="B150" s="190" t="s">
        <v>633</v>
      </c>
      <c r="C150" s="190"/>
      <c r="D150" s="105">
        <v>25.6</v>
      </c>
      <c r="E150" s="188"/>
      <c r="F150" s="53"/>
      <c r="G150" s="99"/>
    </row>
    <row r="151" spans="2:7" ht="17.45" customHeight="1">
      <c r="B151" s="190" t="s">
        <v>634</v>
      </c>
      <c r="C151" s="190"/>
      <c r="D151" s="105">
        <v>4.5</v>
      </c>
      <c r="E151" s="188"/>
      <c r="F151" s="53"/>
      <c r="G151" s="99"/>
    </row>
    <row r="152" spans="2:7" ht="17.45" customHeight="1">
      <c r="B152" s="190" t="s">
        <v>635</v>
      </c>
      <c r="C152" s="190"/>
      <c r="D152" s="105">
        <v>6</v>
      </c>
      <c r="E152" s="188"/>
      <c r="F152" s="53"/>
      <c r="G152" s="99"/>
    </row>
    <row r="153" spans="2:7" ht="36">
      <c r="B153" s="101" t="s">
        <v>145</v>
      </c>
      <c r="C153" s="102" t="str">
        <f>VLOOKUP($B153,'MEDIÇÃO 13'!$A$20:$C$233,2,0)</f>
        <v>Chapisco de argamassa de cimento e areia média ou grossa lavada, no traço 1:3, espessura 5 mm</v>
      </c>
      <c r="D153" s="103" t="str">
        <f>VLOOKUP($B153,'MEDIÇÃO 13'!$A$20:$C$233,3,0)</f>
        <v>m2</v>
      </c>
      <c r="E153" s="188">
        <f>SUM(D155:D161)</f>
        <v>99.48</v>
      </c>
      <c r="F153" s="53"/>
      <c r="G153" s="99"/>
    </row>
    <row r="154" spans="2:7" ht="17.45" customHeight="1">
      <c r="B154" s="189" t="s">
        <v>578</v>
      </c>
      <c r="C154" s="189"/>
      <c r="E154" s="188"/>
      <c r="F154" s="53"/>
      <c r="G154" s="99"/>
    </row>
    <row r="155" spans="2:7" ht="17.45" customHeight="1">
      <c r="B155" s="190" t="s">
        <v>636</v>
      </c>
      <c r="C155" s="190"/>
      <c r="D155" s="105">
        <v>22.05</v>
      </c>
      <c r="E155" s="188"/>
      <c r="F155" s="53"/>
      <c r="G155" s="99"/>
    </row>
    <row r="156" spans="2:7" ht="17.45" customHeight="1">
      <c r="B156" s="190" t="s">
        <v>637</v>
      </c>
      <c r="C156" s="190"/>
      <c r="D156" s="105">
        <v>21</v>
      </c>
      <c r="E156" s="188"/>
      <c r="F156" s="53"/>
      <c r="G156" s="99"/>
    </row>
    <row r="157" spans="2:7" ht="17.45" customHeight="1">
      <c r="B157" s="190" t="s">
        <v>638</v>
      </c>
      <c r="C157" s="190"/>
      <c r="D157" s="105">
        <v>14</v>
      </c>
      <c r="E157" s="188"/>
      <c r="F157" s="53"/>
      <c r="G157" s="99"/>
    </row>
    <row r="158" spans="2:7" ht="17.45" customHeight="1">
      <c r="B158" s="190" t="s">
        <v>639</v>
      </c>
      <c r="C158" s="190"/>
      <c r="D158" s="105">
        <v>14.53</v>
      </c>
      <c r="E158" s="188"/>
      <c r="F158" s="53"/>
      <c r="G158" s="99"/>
    </row>
    <row r="159" spans="2:7" ht="17.45" customHeight="1">
      <c r="B159" s="190" t="s">
        <v>640</v>
      </c>
      <c r="C159" s="190"/>
      <c r="D159" s="105">
        <v>6.9</v>
      </c>
      <c r="E159" s="188"/>
      <c r="F159" s="53"/>
      <c r="G159" s="99"/>
    </row>
    <row r="160" spans="2:7" ht="17.45" customHeight="1">
      <c r="B160" s="190" t="s">
        <v>641</v>
      </c>
      <c r="C160" s="190"/>
      <c r="D160" s="105">
        <v>9</v>
      </c>
      <c r="E160" s="188"/>
      <c r="F160" s="53"/>
      <c r="G160" s="99"/>
    </row>
    <row r="161" spans="2:7" ht="17.45" customHeight="1">
      <c r="B161" s="190" t="s">
        <v>642</v>
      </c>
      <c r="C161" s="190"/>
      <c r="D161" s="105">
        <v>12</v>
      </c>
      <c r="E161" s="188"/>
      <c r="F161" s="53"/>
      <c r="G161" s="99"/>
    </row>
    <row r="162" spans="2:7" ht="36">
      <c r="B162" s="101" t="s">
        <v>149</v>
      </c>
      <c r="C162" s="102" t="str">
        <f>VLOOKUP($B162,'MEDIÇÃO 13'!$A$20:$C$233,2,0)</f>
        <v>Reboco tipo paulista de argamassa de cimento, cal hidratada CH1 e areia média ou grossa lavada no traço 1:0.5:6, espessura 25 mm</v>
      </c>
      <c r="D162" s="103" t="str">
        <f>VLOOKUP($B162,'MEDIÇÃO 13'!$A$20:$C$233,3,0)</f>
        <v>m2</v>
      </c>
      <c r="E162" s="188">
        <f>SUM(D164:D170)</f>
        <v>99.48</v>
      </c>
      <c r="F162" s="53"/>
      <c r="G162" s="99"/>
    </row>
    <row r="163" spans="2:7" ht="17.45" customHeight="1">
      <c r="B163" s="189" t="s">
        <v>578</v>
      </c>
      <c r="C163" s="189"/>
      <c r="E163" s="188"/>
      <c r="F163" s="53"/>
      <c r="G163" s="99"/>
    </row>
    <row r="164" spans="2:7" ht="17.45" customHeight="1">
      <c r="B164" s="190" t="s">
        <v>636</v>
      </c>
      <c r="C164" s="190"/>
      <c r="D164" s="105">
        <v>22.05</v>
      </c>
      <c r="E164" s="188"/>
      <c r="F164" s="53"/>
      <c r="G164" s="99"/>
    </row>
    <row r="165" spans="2:7" ht="17.45" customHeight="1">
      <c r="B165" s="190" t="s">
        <v>637</v>
      </c>
      <c r="C165" s="190"/>
      <c r="D165" s="105">
        <v>21</v>
      </c>
      <c r="E165" s="188"/>
      <c r="F165" s="53"/>
      <c r="G165" s="99"/>
    </row>
    <row r="166" spans="2:7" ht="17.45" customHeight="1">
      <c r="B166" s="190" t="s">
        <v>638</v>
      </c>
      <c r="C166" s="190"/>
      <c r="D166" s="105">
        <v>14</v>
      </c>
      <c r="E166" s="188"/>
      <c r="F166" s="53"/>
      <c r="G166" s="99"/>
    </row>
    <row r="167" spans="2:7" ht="17.45" customHeight="1">
      <c r="B167" s="190" t="s">
        <v>639</v>
      </c>
      <c r="C167" s="190"/>
      <c r="D167" s="105">
        <v>14.53</v>
      </c>
      <c r="E167" s="188"/>
      <c r="F167" s="53"/>
      <c r="G167" s="99"/>
    </row>
    <row r="168" spans="2:7" ht="17.45" customHeight="1">
      <c r="B168" s="190" t="s">
        <v>640</v>
      </c>
      <c r="C168" s="190"/>
      <c r="D168" s="105">
        <v>6.9</v>
      </c>
      <c r="E168" s="188"/>
      <c r="F168" s="53"/>
      <c r="G168" s="99"/>
    </row>
    <row r="169" spans="2:7" ht="17.45" customHeight="1">
      <c r="B169" s="190" t="s">
        <v>641</v>
      </c>
      <c r="C169" s="190"/>
      <c r="D169" s="105">
        <v>9</v>
      </c>
      <c r="E169" s="188"/>
      <c r="F169" s="53"/>
      <c r="G169" s="99"/>
    </row>
    <row r="170" spans="2:7" ht="17.45" customHeight="1">
      <c r="B170" s="190" t="s">
        <v>642</v>
      </c>
      <c r="C170" s="190"/>
      <c r="D170" s="105">
        <v>12</v>
      </c>
      <c r="E170" s="188"/>
      <c r="F170" s="53"/>
      <c r="G170" s="99"/>
    </row>
    <row r="171" spans="2:7" ht="17.45" customHeight="1">
      <c r="B171" s="194"/>
      <c r="C171" s="194"/>
      <c r="D171" s="194"/>
      <c r="E171" s="194"/>
      <c r="F171" s="53"/>
      <c r="G171" s="99"/>
    </row>
    <row r="172" spans="2:7" ht="17.45" customHeight="1">
      <c r="B172" s="95">
        <v>7</v>
      </c>
      <c r="C172" s="96" t="str">
        <f>VLOOKUP(B172,'MEDIÇÃO 13'!$A$20:$C$262,2,0)</f>
        <v>TETOS E FORROS</v>
      </c>
      <c r="D172" s="97"/>
      <c r="E172" s="98"/>
      <c r="F172" s="53"/>
      <c r="G172" s="99"/>
    </row>
    <row r="173" spans="2:7" ht="36">
      <c r="B173" s="101" t="s">
        <v>173</v>
      </c>
      <c r="C173" s="102" t="str">
        <f>VLOOKUP($B173,'MEDIÇÃO 13'!$A$20:$C$233,2,0)</f>
        <v>Piso cimentado liso com 1.5 cm de espessura, de argamassa de cimento e areia no traço 1:3 e juntas plásticas em quadros de 1 m</v>
      </c>
      <c r="D173" s="103" t="str">
        <f>VLOOKUP($B173,'MEDIÇÃO 13'!$A$20:$C$233,3,0)</f>
        <v>m2</v>
      </c>
      <c r="E173" s="188">
        <f>SUM(D175)</f>
        <v>24</v>
      </c>
      <c r="F173" s="53"/>
      <c r="G173" s="99"/>
    </row>
    <row r="174" spans="2:7" ht="17.45" customHeight="1">
      <c r="B174" s="189" t="s">
        <v>578</v>
      </c>
      <c r="C174" s="189"/>
      <c r="E174" s="188"/>
      <c r="F174" s="53"/>
      <c r="G174" s="99"/>
    </row>
    <row r="175" spans="2:7" ht="17.45" customHeight="1">
      <c r="B175" s="195" t="s">
        <v>643</v>
      </c>
      <c r="C175" s="195"/>
      <c r="D175" s="105">
        <v>24</v>
      </c>
      <c r="E175" s="188"/>
      <c r="F175" s="53"/>
      <c r="G175" s="99"/>
    </row>
    <row r="176" spans="2:7" ht="17.45" customHeight="1">
      <c r="B176" s="194"/>
      <c r="C176" s="194"/>
      <c r="D176" s="194"/>
      <c r="E176" s="194"/>
      <c r="F176" s="53"/>
      <c r="G176" s="99"/>
    </row>
    <row r="177" spans="2:7" ht="17.45" customHeight="1">
      <c r="B177" s="95">
        <v>14</v>
      </c>
      <c r="C177" s="96" t="str">
        <f>VLOOKUP(B177,'MEDIÇÃO 13'!$A$20:$C$262,2,0)</f>
        <v>QUADRA DE ESPORTES</v>
      </c>
      <c r="D177" s="97"/>
      <c r="E177" s="98"/>
      <c r="F177" s="53"/>
      <c r="G177" s="99"/>
    </row>
    <row r="178" spans="2:7" ht="54">
      <c r="B178" s="101" t="s">
        <v>309</v>
      </c>
      <c r="C178" s="102" t="str">
        <f>VLOOKUP($B178,'MEDIÇÃO 13'!$A$20:$C$233,2,0)</f>
        <v>Alambrado com tela losangular de arame fio 12, malha 2" revestido em PVC com tubo de ferro galvanizado vertical de 21/2" e horizontal de 1", inclusive portão, pintados com esmalte sobre fundo anti corrosivo</v>
      </c>
      <c r="D178" s="103" t="str">
        <f>VLOOKUP($B178,'MEDIÇÃO 13'!$A$20:$C$233,3,0)</f>
        <v>m2</v>
      </c>
      <c r="E178" s="188">
        <f>SUM(D180)</f>
        <v>133.47</v>
      </c>
      <c r="F178" s="110"/>
      <c r="G178" s="99"/>
    </row>
    <row r="179" spans="2:7" ht="17.45" customHeight="1">
      <c r="B179" s="189" t="s">
        <v>644</v>
      </c>
      <c r="C179" s="189"/>
      <c r="E179" s="188"/>
      <c r="F179" s="53"/>
      <c r="G179" s="99"/>
    </row>
    <row r="180" spans="2:7" ht="33.200000000000003" customHeight="1">
      <c r="B180" s="190" t="s">
        <v>645</v>
      </c>
      <c r="C180" s="190"/>
      <c r="D180" s="105">
        <v>133.47</v>
      </c>
      <c r="E180" s="188"/>
      <c r="F180" s="53"/>
      <c r="G180" s="99"/>
    </row>
    <row r="181" spans="2:7" ht="36">
      <c r="B181" s="101" t="s">
        <v>311</v>
      </c>
      <c r="C181" s="102" t="str">
        <f>VLOOKUP($B181,'MEDIÇÃO 13'!$A$20:$C$233,2,0)</f>
        <v>Cobertura em telha ondulada de alumínio, esp. 0.5mm, inclusive acessórios de fixação</v>
      </c>
      <c r="D181" s="103" t="str">
        <f>VLOOKUP($B181,'MEDIÇÃO 13'!$A$20:$C$233,3,0)</f>
        <v>m2</v>
      </c>
      <c r="E181" s="188">
        <f>SUM(D183)</f>
        <v>26.4</v>
      </c>
      <c r="F181" s="53"/>
      <c r="G181" s="99"/>
    </row>
    <row r="182" spans="2:7" ht="17.45" customHeight="1">
      <c r="B182" s="189" t="s">
        <v>578</v>
      </c>
      <c r="C182" s="189"/>
      <c r="E182" s="188"/>
      <c r="F182" s="53"/>
      <c r="G182" s="99"/>
    </row>
    <row r="183" spans="2:7" ht="17.45" customHeight="1">
      <c r="B183" s="190" t="s">
        <v>646</v>
      </c>
      <c r="C183" s="190"/>
      <c r="D183" s="105">
        <v>26.4</v>
      </c>
      <c r="E183" s="188"/>
      <c r="F183" s="53"/>
      <c r="G183" s="99"/>
    </row>
    <row r="184" spans="2:7" ht="36">
      <c r="B184" s="101" t="s">
        <v>317</v>
      </c>
      <c r="C184" s="102" t="str">
        <f>VLOOKUP($B184,'MEDIÇÃO 13'!$A$20:$C$233,2,0)</f>
        <v>Trave para futebol de salão de tubo de ferro galvanizado 3", com recuo, removível, dimensões oficiais 3x2m</v>
      </c>
      <c r="D184" s="103" t="str">
        <f>VLOOKUP($B184,'MEDIÇÃO 13'!$A$20:$C$233,3,0)</f>
        <v>und</v>
      </c>
      <c r="E184" s="188">
        <f>SUM(D186:D188)</f>
        <v>4</v>
      </c>
      <c r="F184" s="53"/>
      <c r="G184" s="99"/>
    </row>
    <row r="185" spans="2:7" ht="17.45" customHeight="1">
      <c r="B185" s="189" t="s">
        <v>578</v>
      </c>
      <c r="C185" s="189"/>
      <c r="E185" s="188"/>
      <c r="F185" s="53"/>
      <c r="G185" s="99"/>
    </row>
    <row r="186" spans="2:7" ht="17.45" customHeight="1">
      <c r="B186" s="190" t="s">
        <v>647</v>
      </c>
      <c r="C186" s="190"/>
      <c r="D186" s="105">
        <v>2</v>
      </c>
      <c r="E186" s="188"/>
      <c r="F186" s="53"/>
      <c r="G186" s="99"/>
    </row>
    <row r="187" spans="2:7" ht="17.45" customHeight="1">
      <c r="B187" s="189" t="s">
        <v>648</v>
      </c>
      <c r="C187" s="189"/>
      <c r="E187" s="188"/>
      <c r="F187" s="53"/>
      <c r="G187" s="99"/>
    </row>
    <row r="188" spans="2:7" ht="17.45" customHeight="1">
      <c r="B188" s="190" t="s">
        <v>647</v>
      </c>
      <c r="C188" s="190"/>
      <c r="D188" s="105">
        <v>2</v>
      </c>
      <c r="E188" s="188"/>
      <c r="F188" s="53"/>
      <c r="G188" s="99"/>
    </row>
    <row r="189" spans="2:7" ht="36">
      <c r="B189" s="101" t="s">
        <v>335</v>
      </c>
      <c r="C189" s="102" t="str">
        <f>VLOOKUP($B189,'MEDIÇÃO 13'!$A$20:$C$233,2,0)</f>
        <v>Calha em chapa de aço galvanizado número 24, desenvolvimento de 50 cm, incluso transporte vertical</v>
      </c>
      <c r="D189" s="103" t="str">
        <f>VLOOKUP($B189,'MEDIÇÃO 13'!$A$20:$C$233,3,0)</f>
        <v>m</v>
      </c>
      <c r="E189" s="188">
        <f>SUM(D191)</f>
        <v>4</v>
      </c>
      <c r="F189" s="53"/>
      <c r="G189" s="99"/>
    </row>
    <row r="190" spans="2:7" ht="17.45" customHeight="1">
      <c r="B190" s="189" t="s">
        <v>578</v>
      </c>
      <c r="C190" s="189"/>
      <c r="E190" s="188"/>
      <c r="F190" s="53"/>
      <c r="G190" s="99"/>
    </row>
    <row r="191" spans="2:7" ht="17.45" customHeight="1">
      <c r="B191" s="190" t="s">
        <v>649</v>
      </c>
      <c r="C191" s="190"/>
      <c r="D191" s="105">
        <v>4</v>
      </c>
      <c r="E191" s="188"/>
      <c r="F191" s="53"/>
      <c r="G191" s="99"/>
    </row>
    <row r="192" spans="2:7" ht="18">
      <c r="B192" s="191"/>
      <c r="C192" s="191"/>
      <c r="D192" s="191"/>
      <c r="E192" s="191"/>
      <c r="G192" s="99"/>
    </row>
    <row r="193" spans="2:8" ht="18">
      <c r="B193" s="95">
        <v>16</v>
      </c>
      <c r="C193" s="96" t="str">
        <f>VLOOKUP(B193,'MEDIÇÃO 13'!$A$20:$C$262,2,0)</f>
        <v xml:space="preserve">PINTURA </v>
      </c>
      <c r="D193" s="97"/>
      <c r="E193" s="98"/>
    </row>
    <row r="194" spans="2:8" ht="18">
      <c r="B194" s="95" t="s">
        <v>397</v>
      </c>
      <c r="C194" s="96" t="str">
        <f>VLOOKUP(B194,'MEDIÇÃO 13'!$A$20:$C$262,2,0)</f>
        <v>SOBRE METAL</v>
      </c>
      <c r="D194" s="97"/>
      <c r="E194" s="98"/>
    </row>
    <row r="195" spans="2:8" ht="17.45" customHeight="1">
      <c r="B195" s="196" t="s">
        <v>399</v>
      </c>
      <c r="C195" s="197" t="str">
        <f>VLOOKUP($B195,'MEDIÇÃO 13'!$A$20:$C$233,2,0)</f>
        <v>Pintura sobre metal, aplicação manual, com duas demãos de tinta esmalte sintético, referência Suvinil, Coral ou Metalatex, inclusive uma demão de fundo anticorrosivo</v>
      </c>
      <c r="D195" s="198" t="str">
        <f>VLOOKUP($B195,'MEDIÇÃO 13'!$A$20:$C$233,3,0)</f>
        <v>m2</v>
      </c>
      <c r="E195" s="188">
        <f>SUM(D199:D201)</f>
        <v>6.7</v>
      </c>
    </row>
    <row r="196" spans="2:8" ht="17.45" customHeight="1">
      <c r="B196" s="196"/>
      <c r="C196" s="197"/>
      <c r="D196" s="198"/>
      <c r="E196" s="188"/>
    </row>
    <row r="197" spans="2:8" ht="17.45" customHeight="1">
      <c r="B197" s="196"/>
      <c r="C197" s="197"/>
      <c r="D197" s="198"/>
      <c r="E197" s="188"/>
    </row>
    <row r="198" spans="2:8" ht="17.45" customHeight="1">
      <c r="B198" s="193" t="s">
        <v>578</v>
      </c>
      <c r="C198" s="193"/>
      <c r="D198" s="105"/>
      <c r="E198" s="188"/>
    </row>
    <row r="199" spans="2:8" ht="17.45" customHeight="1">
      <c r="B199" s="199" t="s">
        <v>650</v>
      </c>
      <c r="C199" s="199"/>
      <c r="D199" s="105">
        <v>3.35</v>
      </c>
      <c r="E199" s="188"/>
    </row>
    <row r="200" spans="2:8" ht="17.45" customHeight="1">
      <c r="B200" s="193" t="s">
        <v>648</v>
      </c>
      <c r="C200" s="193"/>
      <c r="D200" s="105"/>
      <c r="E200" s="188"/>
    </row>
    <row r="201" spans="2:8" ht="17.45" customHeight="1">
      <c r="B201" s="199" t="s">
        <v>651</v>
      </c>
      <c r="C201" s="199"/>
      <c r="D201" s="105">
        <v>3.35</v>
      </c>
      <c r="E201" s="188"/>
    </row>
    <row r="202" spans="2:8" ht="17.45" customHeight="1">
      <c r="B202" s="194"/>
      <c r="C202" s="194"/>
      <c r="D202" s="194"/>
      <c r="E202" s="194"/>
    </row>
    <row r="203" spans="2:8" ht="17.45" customHeight="1">
      <c r="B203" s="95">
        <v>17</v>
      </c>
      <c r="C203" s="96" t="str">
        <f>VLOOKUP(B203,'MEDIÇÃO 13'!$A$20:$C$262,2,0)</f>
        <v>COBERTURA</v>
      </c>
      <c r="D203" s="97"/>
      <c r="E203" s="98"/>
    </row>
    <row r="204" spans="2:8" ht="17.45" customHeight="1">
      <c r="B204" s="196" t="s">
        <v>416</v>
      </c>
      <c r="C204" s="197" t="str">
        <f>VLOOKUP($B204,'MEDIÇÃO 13'!$A$20:$C$233,2,0)</f>
        <v>Estrut. metálica p/ quadra poliesp. coberta constituída por perfis formados a frio, aço estrutural ASTM A-570 G33 (terças) ASTM A-36 (demais perfis) c/ o sistema de trat. e pint conf descrito em notas da planilha</v>
      </c>
      <c r="D204" s="198" t="str">
        <f>VLOOKUP($B204,'MEDIÇÃO 13'!$A$20:$C$233,3,0)</f>
        <v>kg</v>
      </c>
      <c r="E204" s="188">
        <f>SUM(D208:D209)</f>
        <v>132.68</v>
      </c>
    </row>
    <row r="205" spans="2:8" ht="17.45" customHeight="1">
      <c r="B205" s="196"/>
      <c r="C205" s="197"/>
      <c r="D205" s="198"/>
      <c r="E205" s="188"/>
    </row>
    <row r="206" spans="2:8" ht="17.45" customHeight="1">
      <c r="B206" s="196"/>
      <c r="C206" s="197"/>
      <c r="D206" s="198"/>
      <c r="E206" s="188"/>
    </row>
    <row r="207" spans="2:8" ht="17.45" customHeight="1">
      <c r="B207" s="193" t="s">
        <v>578</v>
      </c>
      <c r="C207" s="193"/>
      <c r="D207" s="105"/>
      <c r="E207" s="188"/>
    </row>
    <row r="208" spans="2:8" ht="17.45" customHeight="1">
      <c r="B208" s="199" t="s">
        <v>652</v>
      </c>
      <c r="C208" s="199"/>
      <c r="D208" s="105">
        <v>46.75</v>
      </c>
      <c r="E208" s="188"/>
      <c r="H208" s="53"/>
    </row>
    <row r="209" spans="2:10" ht="17.45" customHeight="1">
      <c r="B209" s="199" t="s">
        <v>653</v>
      </c>
      <c r="C209" s="199"/>
      <c r="D209" s="105">
        <v>85.93</v>
      </c>
      <c r="E209" s="188"/>
      <c r="H209" s="53"/>
    </row>
    <row r="210" spans="2:10">
      <c r="B210" s="196" t="s">
        <v>418</v>
      </c>
      <c r="C210" s="197" t="str">
        <f>VLOOKUP($B210,'MEDIÇÃO 13'!$A$20:$C$233,2,0)</f>
        <v>Rufo de chapa metálica nº 26 com largura de 30 cm</v>
      </c>
      <c r="D210" s="198" t="str">
        <f>VLOOKUP($B210,'MEDIÇÃO 13'!$A$20:$C$233,3,0)</f>
        <v>m</v>
      </c>
      <c r="E210" s="188">
        <f>SUM(D214)</f>
        <v>6.3</v>
      </c>
    </row>
    <row r="211" spans="2:10">
      <c r="B211" s="196"/>
      <c r="C211" s="197"/>
      <c r="D211" s="198"/>
      <c r="E211" s="188"/>
    </row>
    <row r="212" spans="2:10">
      <c r="B212" s="196"/>
      <c r="C212" s="197"/>
      <c r="D212" s="198"/>
      <c r="E212" s="188"/>
    </row>
    <row r="213" spans="2:10" ht="17.45" customHeight="1">
      <c r="B213" s="193" t="s">
        <v>578</v>
      </c>
      <c r="C213" s="193"/>
      <c r="D213" s="105"/>
      <c r="E213" s="188"/>
    </row>
    <row r="214" spans="2:10" ht="17.45" customHeight="1">
      <c r="B214" s="199" t="s">
        <v>654</v>
      </c>
      <c r="C214" s="199"/>
      <c r="D214" s="105">
        <v>6.3</v>
      </c>
      <c r="E214" s="188"/>
    </row>
    <row r="215" spans="2:10" ht="18">
      <c r="B215" s="200"/>
      <c r="C215" s="200"/>
      <c r="D215" s="200"/>
      <c r="E215" s="200"/>
      <c r="F215" s="111"/>
      <c r="G215" s="111"/>
    </row>
    <row r="216" spans="2:10" ht="18">
      <c r="B216" s="95">
        <v>20</v>
      </c>
      <c r="C216" s="96" t="str">
        <f>VLOOKUP(B216,'MEDIÇÃO 13'!$A$20:$C$262,2,0)</f>
        <v xml:space="preserve">ADMINISTRAÇÃO LOCAL </v>
      </c>
      <c r="D216" s="97"/>
      <c r="E216" s="98"/>
    </row>
    <row r="217" spans="2:10" ht="18">
      <c r="B217" s="112" t="s">
        <v>444</v>
      </c>
      <c r="C217" s="113" t="str">
        <f>VLOOKUP(B217,'MEDIÇÃO 13'!$A$20:$C$262,2,0)</f>
        <v>Administração local</v>
      </c>
      <c r="D217" s="114" t="str">
        <f>VLOOKUP(B217,'MEDIÇÃO 13'!$A:$Q,3,0)</f>
        <v>und</v>
      </c>
      <c r="E217" s="201">
        <f>D218</f>
        <v>5.1897468211638299E-2</v>
      </c>
      <c r="F217" s="104"/>
    </row>
    <row r="218" spans="2:10" ht="32.85" customHeight="1">
      <c r="B218" s="202" t="s">
        <v>655</v>
      </c>
      <c r="C218" s="202"/>
      <c r="D218" s="115">
        <v>5.1897468211638299E-2</v>
      </c>
      <c r="E218" s="201">
        <f>D218</f>
        <v>5.1897468211638299E-2</v>
      </c>
      <c r="F218" s="104"/>
      <c r="G218" s="104"/>
      <c r="H218" s="53"/>
      <c r="I218" s="72"/>
      <c r="J218" s="53"/>
    </row>
    <row r="219" spans="2:10" ht="18.75">
      <c r="B219" s="100"/>
      <c r="C219" s="100"/>
      <c r="D219" s="100"/>
      <c r="E219" s="100"/>
      <c r="F219" s="53"/>
      <c r="G219" s="5"/>
    </row>
    <row r="220" spans="2:10" ht="18.75">
      <c r="B220" s="100"/>
      <c r="C220" s="100"/>
      <c r="D220" s="100"/>
      <c r="E220" s="100"/>
      <c r="H220" s="53"/>
    </row>
    <row r="221" spans="2:10" ht="18.75">
      <c r="B221" s="100"/>
      <c r="C221" s="100"/>
      <c r="D221" s="100"/>
      <c r="E221" s="100"/>
    </row>
    <row r="222" spans="2:10" ht="18.75">
      <c r="B222" s="100"/>
      <c r="C222" s="100"/>
      <c r="D222" s="100"/>
      <c r="E222" s="100"/>
      <c r="F222" s="53"/>
    </row>
    <row r="223" spans="2:10" ht="18.75">
      <c r="B223" s="100"/>
      <c r="C223" s="100"/>
      <c r="D223" s="100"/>
      <c r="E223" s="100"/>
    </row>
    <row r="224" spans="2:10" ht="18.75">
      <c r="B224" s="100"/>
      <c r="C224" s="100"/>
      <c r="D224" s="100"/>
      <c r="E224" s="100"/>
    </row>
    <row r="225" spans="1:13" ht="18.75">
      <c r="B225" s="100"/>
      <c r="C225" s="116" t="s">
        <v>656</v>
      </c>
      <c r="D225" s="100"/>
      <c r="E225" s="100"/>
    </row>
    <row r="226" spans="1:13" ht="18.75">
      <c r="B226" s="100"/>
      <c r="C226" s="117" t="s">
        <v>517</v>
      </c>
      <c r="D226" s="100"/>
      <c r="E226" s="100"/>
    </row>
    <row r="227" spans="1:13" ht="18.75">
      <c r="B227" s="100"/>
      <c r="C227" s="116" t="s">
        <v>518</v>
      </c>
      <c r="D227" s="100"/>
      <c r="E227" s="100"/>
    </row>
    <row r="228" spans="1:13" ht="18.75">
      <c r="B228" s="100"/>
      <c r="C228" s="116" t="s">
        <v>657</v>
      </c>
      <c r="D228" s="100"/>
      <c r="E228" s="100"/>
    </row>
    <row r="229" spans="1:13" ht="18.75">
      <c r="B229" s="100"/>
      <c r="C229" s="116" t="s">
        <v>520</v>
      </c>
      <c r="D229" s="100"/>
      <c r="E229" s="100"/>
    </row>
    <row r="230" spans="1:13"/>
    <row r="231" spans="1:13"/>
    <row r="232" spans="1:13"/>
    <row r="233" spans="1:13"/>
    <row r="234" spans="1:13"/>
    <row r="235" spans="1:13" s="118" customFormat="1" ht="15.75">
      <c r="A235"/>
      <c r="B235"/>
      <c r="C235"/>
      <c r="D235"/>
      <c r="E235"/>
      <c r="F235"/>
      <c r="G235"/>
      <c r="H235"/>
      <c r="I235"/>
      <c r="J235"/>
      <c r="K235"/>
      <c r="L235"/>
      <c r="M235"/>
    </row>
    <row r="236" spans="1:13" s="118" customFormat="1" ht="15.75">
      <c r="A236"/>
      <c r="B236"/>
      <c r="C236"/>
      <c r="D236"/>
      <c r="E236"/>
      <c r="F236"/>
      <c r="G236"/>
      <c r="H236"/>
      <c r="I236"/>
      <c r="J236"/>
      <c r="K236"/>
      <c r="L236"/>
      <c r="M236"/>
    </row>
    <row r="237" spans="1:13" s="118" customFormat="1" ht="15.75">
      <c r="A237"/>
      <c r="B237"/>
      <c r="C237"/>
      <c r="D237"/>
      <c r="E237"/>
      <c r="F237"/>
      <c r="G237"/>
      <c r="H237"/>
      <c r="I237"/>
      <c r="J237"/>
      <c r="K237"/>
      <c r="L237"/>
      <c r="M237"/>
    </row>
    <row r="238" spans="1:13" s="118" customFormat="1" ht="15.75">
      <c r="A238"/>
      <c r="B238"/>
      <c r="C238"/>
      <c r="D238"/>
      <c r="E238"/>
      <c r="F238"/>
      <c r="G238"/>
      <c r="H238"/>
      <c r="I238"/>
      <c r="J238"/>
      <c r="K238"/>
      <c r="L238"/>
      <c r="M238"/>
    </row>
    <row r="239" spans="1:13" s="118" customFormat="1" ht="15.75">
      <c r="A239"/>
      <c r="B239"/>
      <c r="C239"/>
      <c r="D239"/>
      <c r="E239"/>
      <c r="F239"/>
      <c r="G239"/>
      <c r="H239"/>
      <c r="I239"/>
      <c r="J239"/>
      <c r="K239"/>
      <c r="L239"/>
      <c r="M239"/>
    </row>
    <row r="240" spans="1:13" s="118" customFormat="1" ht="15.75">
      <c r="A240"/>
      <c r="B240"/>
      <c r="C240"/>
      <c r="D240"/>
      <c r="E240"/>
      <c r="F240"/>
      <c r="G240"/>
      <c r="H240"/>
      <c r="I240"/>
      <c r="J240"/>
      <c r="K240"/>
      <c r="L240"/>
      <c r="M240"/>
    </row>
    <row r="241" spans="1:13"/>
    <row r="242" spans="1:13"/>
    <row r="243" spans="1:13" s="118" customFormat="1" ht="15.75">
      <c r="A243"/>
      <c r="B243"/>
      <c r="C243"/>
      <c r="D243"/>
      <c r="E243"/>
      <c r="F243"/>
      <c r="G243"/>
      <c r="H243"/>
      <c r="I243"/>
      <c r="J243"/>
      <c r="K243"/>
      <c r="L243"/>
      <c r="M243"/>
    </row>
    <row r="244" spans="1:13" s="118" customFormat="1" ht="15.75">
      <c r="A244"/>
      <c r="B244"/>
      <c r="C244"/>
      <c r="D244"/>
      <c r="E244"/>
      <c r="F244"/>
      <c r="G244"/>
      <c r="H244"/>
      <c r="I244"/>
      <c r="J244"/>
      <c r="K244"/>
      <c r="L244"/>
      <c r="M244"/>
    </row>
    <row r="245" spans="1:13" s="118" customFormat="1" ht="15.75">
      <c r="A245"/>
      <c r="B245"/>
      <c r="C245"/>
      <c r="D245"/>
      <c r="E245"/>
      <c r="F245"/>
      <c r="G245"/>
      <c r="H245"/>
      <c r="I245"/>
      <c r="J245"/>
      <c r="K245"/>
      <c r="L245"/>
      <c r="M245"/>
    </row>
    <row r="246" spans="1:13"/>
    <row r="247" spans="1:13"/>
    <row r="248" spans="1:13" s="118" customFormat="1" ht="15.75">
      <c r="A248"/>
      <c r="B248"/>
      <c r="C248"/>
      <c r="D248"/>
      <c r="E248"/>
      <c r="F248"/>
      <c r="G248"/>
      <c r="H248"/>
      <c r="I248"/>
      <c r="J248"/>
      <c r="K248"/>
      <c r="L248"/>
      <c r="M248"/>
    </row>
    <row r="249" spans="1:13" s="118" customFormat="1" ht="15.75">
      <c r="A249"/>
      <c r="B249"/>
      <c r="C249"/>
      <c r="D249"/>
      <c r="E249"/>
      <c r="F249"/>
      <c r="G249"/>
      <c r="H249"/>
      <c r="I249"/>
      <c r="J249"/>
      <c r="K249"/>
      <c r="L249"/>
      <c r="M249"/>
    </row>
    <row r="250" spans="1:13" s="118" customFormat="1" ht="15.75">
      <c r="A250"/>
      <c r="B250"/>
      <c r="C250"/>
      <c r="D250"/>
      <c r="E250"/>
      <c r="F250"/>
      <c r="G250"/>
      <c r="H250"/>
      <c r="I250"/>
      <c r="J250"/>
      <c r="K250"/>
      <c r="L250"/>
      <c r="M250"/>
    </row>
    <row r="251" spans="1:13"/>
    <row r="252" spans="1:13"/>
    <row r="253" spans="1:13"/>
    <row r="254" spans="1:13"/>
    <row r="255" spans="1:13" s="118" customFormat="1" ht="15.75">
      <c r="A255"/>
      <c r="B255"/>
      <c r="C255"/>
      <c r="D255"/>
      <c r="E255"/>
      <c r="F255"/>
      <c r="G255"/>
      <c r="H255"/>
      <c r="I255"/>
      <c r="J255"/>
      <c r="K255"/>
      <c r="L255"/>
      <c r="M255"/>
    </row>
    <row r="256" spans="1:13" s="118" customFormat="1" ht="15.75">
      <c r="A256"/>
      <c r="B256"/>
      <c r="C256"/>
      <c r="D256"/>
      <c r="E256"/>
      <c r="F256"/>
      <c r="G256"/>
      <c r="H256"/>
      <c r="I256"/>
      <c r="J256"/>
      <c r="K256"/>
      <c r="L256"/>
      <c r="M256"/>
    </row>
    <row r="257" spans="1:13"/>
    <row r="258" spans="1:13"/>
    <row r="259" spans="1:13"/>
    <row r="260" spans="1:13"/>
    <row r="261" spans="1:13"/>
    <row r="262" spans="1:13" s="118" customFormat="1" ht="15.75">
      <c r="A262"/>
      <c r="B262"/>
      <c r="C262"/>
      <c r="D262"/>
      <c r="E262"/>
      <c r="F262"/>
      <c r="G262"/>
      <c r="H262"/>
      <c r="I262"/>
      <c r="J262"/>
      <c r="K262"/>
      <c r="L262"/>
      <c r="M262"/>
    </row>
    <row r="263" spans="1:13" s="118" customFormat="1" ht="15.75">
      <c r="A263"/>
      <c r="B263"/>
      <c r="C263"/>
      <c r="D263"/>
      <c r="E263"/>
      <c r="F263"/>
      <c r="G263"/>
      <c r="H263"/>
      <c r="I263"/>
      <c r="J263"/>
      <c r="K263"/>
      <c r="L263"/>
      <c r="M263"/>
    </row>
    <row r="264" spans="1:13" s="118" customFormat="1" ht="15.75">
      <c r="A264"/>
      <c r="B264"/>
      <c r="C264"/>
      <c r="D264"/>
      <c r="E264"/>
      <c r="F264"/>
      <c r="G264"/>
      <c r="H264"/>
      <c r="I264"/>
      <c r="J264"/>
      <c r="K264"/>
      <c r="L264"/>
      <c r="M264"/>
    </row>
    <row r="265" spans="1:13"/>
    <row r="266" spans="1:13"/>
    <row r="267" spans="1:13"/>
    <row r="268" spans="1:13"/>
    <row r="269" spans="1:13"/>
    <row r="270" spans="1:13" s="118" customFormat="1" ht="15.75">
      <c r="A270"/>
      <c r="B270"/>
      <c r="C270"/>
      <c r="D270"/>
      <c r="E270"/>
      <c r="F270"/>
      <c r="G270"/>
      <c r="H270"/>
      <c r="I270"/>
      <c r="J270"/>
      <c r="K270"/>
      <c r="L270"/>
      <c r="M270"/>
    </row>
    <row r="271" spans="1:13" s="118" customFormat="1" ht="15.75">
      <c r="A271"/>
      <c r="B271"/>
      <c r="C271"/>
      <c r="D271"/>
      <c r="E271"/>
      <c r="F271"/>
      <c r="G271"/>
      <c r="H271"/>
      <c r="I271"/>
      <c r="J271"/>
      <c r="K271"/>
      <c r="L271"/>
      <c r="M271"/>
    </row>
    <row r="272" spans="1:13"/>
    <row r="273" spans="1:13"/>
    <row r="274" spans="1:13"/>
    <row r="275" spans="1:13"/>
    <row r="276" spans="1:13" s="119" customFormat="1" ht="15.75">
      <c r="A276"/>
      <c r="B276"/>
      <c r="C276"/>
      <c r="D276"/>
      <c r="E276"/>
      <c r="F276"/>
      <c r="G276"/>
      <c r="H276"/>
      <c r="I276"/>
      <c r="J276"/>
      <c r="K276"/>
      <c r="L276"/>
      <c r="M276"/>
    </row>
    <row r="277" spans="1:13"/>
    <row r="278" spans="1:13"/>
    <row r="279" spans="1:13"/>
    <row r="280" spans="1:13"/>
    <row r="281" spans="1:13"/>
    <row r="282" spans="1:13"/>
    <row r="283" spans="1:13"/>
    <row r="284" spans="1:13"/>
    <row r="285" spans="1:13"/>
    <row r="286" spans="1:13"/>
    <row r="287" spans="1:13"/>
    <row r="288" spans="1:13"/>
    <row r="289" spans="1:13"/>
    <row r="290" spans="1:13"/>
    <row r="291" spans="1:13"/>
    <row r="292" spans="1:13"/>
    <row r="293" spans="1:13"/>
    <row r="294" spans="1:13"/>
    <row r="295" spans="1:13"/>
    <row r="296" spans="1:13" s="118" customFormat="1" ht="15.75">
      <c r="A296"/>
      <c r="B296"/>
      <c r="C296"/>
      <c r="D296"/>
      <c r="E296"/>
      <c r="F296"/>
      <c r="G296"/>
      <c r="H296"/>
      <c r="I296"/>
      <c r="J296"/>
      <c r="K296"/>
      <c r="L296"/>
      <c r="M296"/>
    </row>
    <row r="297" spans="1:13" s="118" customFormat="1" ht="15.75">
      <c r="A297"/>
      <c r="B297"/>
      <c r="C297"/>
      <c r="D297"/>
      <c r="E297"/>
      <c r="F297"/>
      <c r="G297"/>
      <c r="H297"/>
      <c r="I297"/>
      <c r="J297"/>
      <c r="K297"/>
      <c r="L297"/>
      <c r="M297"/>
    </row>
    <row r="298" spans="1:13" s="118" customFormat="1" ht="15.75">
      <c r="A298"/>
      <c r="B298"/>
      <c r="C298"/>
      <c r="D298"/>
      <c r="E298"/>
      <c r="F298"/>
      <c r="G298"/>
      <c r="H298"/>
      <c r="I298"/>
      <c r="J298"/>
      <c r="K298"/>
      <c r="L298"/>
      <c r="M298"/>
    </row>
    <row r="299" spans="1:13"/>
    <row r="300" spans="1:13"/>
    <row r="301" spans="1:13"/>
    <row r="302" spans="1:13"/>
    <row r="303" spans="1:13"/>
    <row r="304" spans="1:13"/>
    <row r="305" spans="1:13"/>
    <row r="306" spans="1:13"/>
    <row r="307" spans="1:13"/>
    <row r="308" spans="1:13"/>
    <row r="309" spans="1:13"/>
    <row r="310" spans="1:13"/>
    <row r="311" spans="1:13"/>
    <row r="312" spans="1:13"/>
    <row r="313" spans="1:13"/>
    <row r="314" spans="1:13"/>
    <row r="315" spans="1:13"/>
    <row r="316" spans="1:13"/>
    <row r="317" spans="1:13"/>
    <row r="318" spans="1:13" s="118" customFormat="1" ht="15.75">
      <c r="A318"/>
      <c r="B318"/>
      <c r="C318"/>
      <c r="D318"/>
      <c r="E318"/>
      <c r="F318"/>
      <c r="G318"/>
      <c r="H318"/>
      <c r="I318"/>
      <c r="J318"/>
      <c r="K318"/>
      <c r="L318"/>
      <c r="M318"/>
    </row>
    <row r="319" spans="1:13" s="120" customFormat="1">
      <c r="A319"/>
      <c r="B319"/>
      <c r="C319"/>
      <c r="D319"/>
      <c r="E319"/>
      <c r="F319"/>
      <c r="G319"/>
      <c r="H319"/>
      <c r="I319"/>
      <c r="J319"/>
      <c r="K319"/>
      <c r="L319"/>
      <c r="M319"/>
    </row>
    <row r="320" spans="1:13" s="120" customFormat="1">
      <c r="A320"/>
      <c r="B320"/>
      <c r="C320"/>
      <c r="D320"/>
      <c r="E320"/>
      <c r="F320"/>
      <c r="G320"/>
      <c r="H320"/>
      <c r="I320"/>
      <c r="J320"/>
      <c r="K320"/>
      <c r="L320"/>
      <c r="M320"/>
    </row>
    <row r="321" spans="1:13" s="120" customFormat="1">
      <c r="A321"/>
      <c r="B321"/>
      <c r="C321"/>
      <c r="D321"/>
      <c r="E321"/>
      <c r="F321"/>
      <c r="G321"/>
      <c r="H321"/>
      <c r="I321"/>
      <c r="J321"/>
      <c r="K321"/>
      <c r="L321"/>
      <c r="M321"/>
    </row>
    <row r="322" spans="1:13"/>
    <row r="323" spans="1:13"/>
    <row r="324" spans="1:13"/>
    <row r="325" spans="1:13"/>
    <row r="326" spans="1:13" s="118" customFormat="1" ht="15.75">
      <c r="A326"/>
      <c r="B326"/>
      <c r="C326"/>
      <c r="D326"/>
      <c r="E326"/>
      <c r="F326"/>
      <c r="G326"/>
      <c r="H326"/>
      <c r="I326"/>
      <c r="J326"/>
      <c r="K326"/>
      <c r="L326"/>
      <c r="M326"/>
    </row>
    <row r="327" spans="1:13"/>
    <row r="328" spans="1:13"/>
    <row r="329" spans="1:13"/>
    <row r="330" spans="1:13"/>
    <row r="331" spans="1:13"/>
    <row r="332" spans="1:13"/>
    <row r="333" spans="1:13"/>
    <row r="334" spans="1:13"/>
    <row r="335" spans="1:13"/>
    <row r="336" spans="1:13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spans="1:13"/>
    <row r="354" spans="1:13"/>
    <row r="355" spans="1:13"/>
    <row r="356" spans="1:13"/>
    <row r="357" spans="1:13"/>
    <row r="358" spans="1:13"/>
    <row r="359" spans="1:13" s="119" customFormat="1" ht="15.75">
      <c r="A359"/>
      <c r="B359"/>
      <c r="C359"/>
      <c r="D359"/>
      <c r="E359"/>
      <c r="F359"/>
      <c r="G359"/>
      <c r="H359"/>
      <c r="I359"/>
      <c r="J359"/>
      <c r="K359"/>
      <c r="L359"/>
      <c r="M359"/>
    </row>
    <row r="360" spans="1:13" s="119" customFormat="1" ht="15.75">
      <c r="A360"/>
      <c r="B360"/>
      <c r="C360"/>
      <c r="D360"/>
      <c r="E360"/>
      <c r="F360"/>
      <c r="G360"/>
      <c r="H360"/>
      <c r="I360"/>
      <c r="J360"/>
      <c r="K360"/>
      <c r="L360"/>
      <c r="M360"/>
    </row>
    <row r="361" spans="1:13"/>
    <row r="362" spans="1:13"/>
    <row r="363" spans="1:13"/>
    <row r="364" spans="1:13"/>
    <row r="365" spans="1:13"/>
    <row r="366" spans="1:13"/>
    <row r="367" spans="1:13"/>
    <row r="368" spans="1:13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/>
    <row r="562"/>
    <row r="563"/>
    <row r="564"/>
    <row r="565"/>
    <row r="566"/>
    <row r="1048436" ht="12.75" customHeight="1"/>
    <row r="1048437" ht="12.75" customHeight="1"/>
    <row r="1048438" ht="12.75" customHeight="1"/>
    <row r="1048439" ht="12.75" customHeight="1"/>
    <row r="1048440" ht="12.75" customHeight="1"/>
    <row r="1048441" ht="12.75" customHeight="1"/>
    <row r="1048442" ht="12.75" customHeight="1"/>
    <row r="1048443" ht="12.75" customHeight="1"/>
    <row r="1048444" ht="12.75" customHeight="1"/>
    <row r="1048445" ht="12.75" customHeight="1"/>
    <row r="1048446" ht="12.75" customHeight="1"/>
    <row r="1048447" ht="12.75" customHeight="1"/>
    <row r="1048448" ht="12.75" customHeight="1"/>
    <row r="1048449" ht="12.75" customHeight="1"/>
    <row r="1048450" ht="12.75" customHeight="1"/>
    <row r="1048451" ht="12.75" customHeight="1"/>
    <row r="1048452" ht="12.75" customHeight="1"/>
    <row r="1048453" ht="12.75" customHeight="1"/>
    <row r="1048454" ht="12.75" customHeight="1"/>
    <row r="1048455" ht="12.75" customHeight="1"/>
    <row r="1048456" ht="12.75" customHeight="1"/>
    <row r="1048457" ht="12.75" customHeight="1"/>
    <row r="1048458" ht="12.75" customHeight="1"/>
    <row r="1048459" ht="12.75" customHeight="1"/>
    <row r="1048460" ht="12.75" customHeight="1"/>
    <row r="1048461" ht="12.75" customHeight="1"/>
    <row r="1048462" ht="12.75" customHeight="1"/>
    <row r="1048463" ht="12.75" customHeight="1"/>
    <row r="1048464" ht="12.75" customHeight="1"/>
    <row r="1048465" ht="12.75" customHeight="1"/>
    <row r="1048466" ht="12.75" customHeight="1"/>
    <row r="1048467" ht="12.75" customHeight="1"/>
    <row r="1048468" ht="12.75" customHeight="1"/>
    <row r="1048469" ht="12.75" customHeight="1"/>
    <row r="1048470" ht="12.75" customHeight="1"/>
    <row r="1048471" ht="12.75" customHeight="1"/>
    <row r="1048472" ht="12.75" customHeight="1"/>
    <row r="1048473" ht="12.75" customHeight="1"/>
    <row r="1048474" ht="12.75" customHeight="1"/>
    <row r="1048475" ht="12.75" customHeight="1"/>
    <row r="1048476" ht="12.75" customHeight="1"/>
    <row r="1048477" ht="12.75" customHeight="1"/>
    <row r="1048478" ht="12.75" customHeight="1"/>
    <row r="1048479" ht="12.75" customHeight="1"/>
    <row r="1048480" ht="12.75" customHeight="1"/>
    <row r="1048481" ht="12.75" customHeight="1"/>
    <row r="1048482" ht="12.75" customHeight="1"/>
    <row r="1048483" ht="12.75" customHeight="1"/>
    <row r="1048484" ht="12.75" customHeight="1"/>
    <row r="1048485" ht="12.75" customHeight="1"/>
    <row r="1048486" ht="12.75" customHeight="1"/>
    <row r="1048487" ht="12.75" customHeight="1"/>
    <row r="1048488" ht="12.75" customHeight="1"/>
    <row r="1048489" ht="12.75" customHeight="1"/>
    <row r="1048490" ht="12.75" customHeight="1"/>
    <row r="1048491" ht="12.75" customHeight="1"/>
    <row r="1048492" ht="12.75" customHeight="1"/>
    <row r="1048493" ht="12.75" customHeight="1"/>
    <row r="1048494" ht="12.75" customHeight="1"/>
    <row r="1048495" ht="12.75" customHeight="1"/>
    <row r="1048496" ht="12.75" customHeight="1"/>
    <row r="1048497" ht="12.75" customHeight="1"/>
    <row r="1048498" ht="12.75" customHeight="1"/>
    <row r="1048499" ht="12.75" customHeight="1"/>
    <row r="1048500" ht="12.75" customHeight="1"/>
    <row r="1048501" ht="12.75" customHeight="1"/>
    <row r="1048502" ht="12.75" customHeight="1"/>
    <row r="1048503" ht="12.75" customHeight="1"/>
    <row r="1048504" ht="12.75" customHeight="1"/>
    <row r="1048505" ht="12.75" customHeight="1"/>
    <row r="1048506" ht="12.75" customHeight="1"/>
    <row r="1048507" ht="12.75" customHeight="1"/>
    <row r="1048508" ht="12.75" customHeight="1"/>
    <row r="1048509" ht="12.75" customHeight="1"/>
    <row r="1048510" ht="12.75" customHeight="1"/>
    <row r="1048511" ht="12.75" customHeight="1"/>
    <row r="1048512" ht="12.75" customHeight="1"/>
    <row r="1048513" ht="12.75" customHeight="1"/>
    <row r="1048514" ht="12.75" customHeight="1"/>
    <row r="1048515" ht="12.75" customHeight="1"/>
    <row r="1048516" ht="12.75" customHeight="1"/>
    <row r="1048517" ht="12.75" customHeight="1"/>
    <row r="1048518" ht="12.75" customHeight="1"/>
    <row r="1048519" ht="12.75" customHeight="1"/>
    <row r="1048520" ht="12.75" customHeight="1"/>
    <row r="1048521" ht="12.75" customHeight="1"/>
    <row r="1048522" ht="12.75" customHeight="1"/>
    <row r="1048523" ht="12.75" customHeight="1"/>
    <row r="1048524" ht="12.75" customHeight="1"/>
    <row r="1048525" ht="12.75" customHeight="1"/>
    <row r="1048526" ht="12.75" customHeight="1"/>
    <row r="1048527" ht="12.75" customHeight="1"/>
    <row r="1048528" ht="12.75" customHeight="1"/>
    <row r="1048529" ht="12.75" customHeight="1"/>
    <row r="1048530" ht="12.75" customHeight="1"/>
    <row r="1048531" ht="12.75" customHeight="1"/>
    <row r="1048532" ht="12.75" customHeight="1"/>
    <row r="1048533" ht="12.75" customHeight="1"/>
    <row r="1048534" ht="12.75" customHeight="1"/>
    <row r="1048535" ht="12.75" customHeight="1"/>
    <row r="1048536" ht="12.75" customHeight="1"/>
    <row r="1048537" ht="12.75" customHeight="1"/>
    <row r="1048538" ht="12.75" customHeight="1"/>
    <row r="1048539" ht="12.75" customHeight="1"/>
    <row r="1048540" ht="12.75" customHeight="1"/>
    <row r="1048541" ht="12.75" customHeight="1"/>
    <row r="1048542" ht="12.75" customHeight="1"/>
    <row r="1048543" ht="12.75" customHeight="1"/>
    <row r="1048544" ht="12.75" customHeight="1"/>
    <row r="1048545" ht="12.75" customHeight="1"/>
    <row r="104854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  <row r="1048574" ht="12.75" customHeight="1"/>
    <row r="1048575" ht="12.75" customHeight="1"/>
    <row r="1048576" ht="12.75" customHeight="1"/>
  </sheetData>
  <mergeCells count="206">
    <mergeCell ref="B215:E215"/>
    <mergeCell ref="E217:E218"/>
    <mergeCell ref="B218:C218"/>
    <mergeCell ref="B204:B206"/>
    <mergeCell ref="C204:C206"/>
    <mergeCell ref="D204:D206"/>
    <mergeCell ref="E204:E209"/>
    <mergeCell ref="B207:C207"/>
    <mergeCell ref="B208:C208"/>
    <mergeCell ref="B209:C209"/>
    <mergeCell ref="B210:B212"/>
    <mergeCell ref="C210:C212"/>
    <mergeCell ref="D210:D212"/>
    <mergeCell ref="E210:E214"/>
    <mergeCell ref="B213:C213"/>
    <mergeCell ref="B214:C214"/>
    <mergeCell ref="B195:B197"/>
    <mergeCell ref="C195:C197"/>
    <mergeCell ref="D195:D197"/>
    <mergeCell ref="E195:E201"/>
    <mergeCell ref="B198:C198"/>
    <mergeCell ref="B199:C199"/>
    <mergeCell ref="B200:C200"/>
    <mergeCell ref="B201:C201"/>
    <mergeCell ref="B202:E202"/>
    <mergeCell ref="E184:E188"/>
    <mergeCell ref="B185:C185"/>
    <mergeCell ref="B186:C186"/>
    <mergeCell ref="B187:C187"/>
    <mergeCell ref="B188:C188"/>
    <mergeCell ref="E189:E191"/>
    <mergeCell ref="B190:C190"/>
    <mergeCell ref="B191:C191"/>
    <mergeCell ref="B192:E192"/>
    <mergeCell ref="B171:E171"/>
    <mergeCell ref="E173:E175"/>
    <mergeCell ref="B174:C174"/>
    <mergeCell ref="B175:C175"/>
    <mergeCell ref="B176:E176"/>
    <mergeCell ref="E178:E180"/>
    <mergeCell ref="B179:C179"/>
    <mergeCell ref="B180:C180"/>
    <mergeCell ref="E181:E183"/>
    <mergeCell ref="B182:C182"/>
    <mergeCell ref="B183:C183"/>
    <mergeCell ref="E162:E170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E153:E161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E138:E144"/>
    <mergeCell ref="B139:C139"/>
    <mergeCell ref="B140:C140"/>
    <mergeCell ref="B141:C141"/>
    <mergeCell ref="B142:C142"/>
    <mergeCell ref="B143:C143"/>
    <mergeCell ref="B144:C144"/>
    <mergeCell ref="B145:E145"/>
    <mergeCell ref="E147:E152"/>
    <mergeCell ref="B148:C148"/>
    <mergeCell ref="B149:C149"/>
    <mergeCell ref="B150:C150"/>
    <mergeCell ref="B151:C151"/>
    <mergeCell ref="B152:C152"/>
    <mergeCell ref="E120:E125"/>
    <mergeCell ref="B121:C121"/>
    <mergeCell ref="B122:C122"/>
    <mergeCell ref="B123:C123"/>
    <mergeCell ref="B124:C124"/>
    <mergeCell ref="B125:C125"/>
    <mergeCell ref="E126:E137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E109:E111"/>
    <mergeCell ref="B110:C110"/>
    <mergeCell ref="B111:C111"/>
    <mergeCell ref="E112:E119"/>
    <mergeCell ref="B113:C113"/>
    <mergeCell ref="B114:C114"/>
    <mergeCell ref="B115:C115"/>
    <mergeCell ref="B116:C116"/>
    <mergeCell ref="B117:C117"/>
    <mergeCell ref="B118:C118"/>
    <mergeCell ref="B119:C119"/>
    <mergeCell ref="E89:E108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E79:E85"/>
    <mergeCell ref="B80:C80"/>
    <mergeCell ref="B81:C81"/>
    <mergeCell ref="B82:C82"/>
    <mergeCell ref="B83:C83"/>
    <mergeCell ref="B84:C84"/>
    <mergeCell ref="B85:C85"/>
    <mergeCell ref="E86:E88"/>
    <mergeCell ref="B87:C87"/>
    <mergeCell ref="B88:C88"/>
    <mergeCell ref="E70:E78"/>
    <mergeCell ref="B71:C71"/>
    <mergeCell ref="B72:C72"/>
    <mergeCell ref="B73:C73"/>
    <mergeCell ref="B74:C74"/>
    <mergeCell ref="B75:C75"/>
    <mergeCell ref="B76:C76"/>
    <mergeCell ref="B77:C77"/>
    <mergeCell ref="B78:C78"/>
    <mergeCell ref="E51:E69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E27:E29"/>
    <mergeCell ref="B28:C28"/>
    <mergeCell ref="B29:C29"/>
    <mergeCell ref="B30:E30"/>
    <mergeCell ref="E32:E50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2:E7"/>
    <mergeCell ref="B8:E8"/>
    <mergeCell ref="B9:C9"/>
    <mergeCell ref="D9:E10"/>
    <mergeCell ref="B10:C10"/>
    <mergeCell ref="E13:E26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</mergeCells>
  <printOptions horizontalCentered="1"/>
  <pageMargins left="0.56527777777777799" right="0.29930555555555599" top="0.78749999999999998" bottom="2.3638888888888898" header="0.511811023622047" footer="0.196527777777778"/>
  <pageSetup paperSize="9" scale="39" orientation="portrait" horizontalDpi="300" verticalDpi="300"/>
  <rowBreaks count="1" manualBreakCount="1">
    <brk id="8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7967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13</vt:lpstr>
      <vt:lpstr>MEMO CALCULO 13</vt:lpstr>
      <vt:lpstr>'MEDIÇÃO 13'!Area_de_impressao</vt:lpstr>
      <vt:lpstr>'MEMO CALCULO 13'!Area_de_impressao</vt:lpstr>
      <vt:lpstr>'MEDIÇÃO 13'!Print_Area_0</vt:lpstr>
      <vt:lpstr>'MEDIÇÃO 13'!Titulos_de_impressao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704</cp:revision>
  <cp:lastPrinted>2026-02-19T14:12:30Z</cp:lastPrinted>
  <dcterms:created xsi:type="dcterms:W3CDTF">2021-01-05T13:52:00Z</dcterms:created>
  <dcterms:modified xsi:type="dcterms:W3CDTF">2026-04-29T13:38:03Z</dcterms:modified>
  <dc:language>pt-BR</dc:language>
</cp:coreProperties>
</file>