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28-2024  - QUADRAS\"/>
    </mc:Choice>
  </mc:AlternateContent>
  <xr:revisionPtr revIDLastSave="0" documentId="13_ncr:20001_{7B6AD47A-CC12-4BAA-9101-94E73E72BF8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4" sheetId="1" r:id="rId1"/>
    <sheet name="MEMO CALCULO 14" sheetId="2" r:id="rId2"/>
  </sheets>
  <definedNames>
    <definedName name="_xlnm.Print_Area" localSheetId="0">'MEDIÇÃO 14'!$A$1:$Q$342</definedName>
    <definedName name="_xlnm.Print_Area" localSheetId="1">'MEMO CALCULO 14'!$A$1:$E$158</definedName>
    <definedName name="Print_Area_0" localSheetId="0">'MEDIÇÃO 14'!$A$1:$Q$269</definedName>
    <definedName name="_xlnm.Print_Titles" localSheetId="0">'MEDIÇÃO 14'!$A:$Q,'MEDIÇÃO 14'!$13:$19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47" i="2" l="1"/>
  <c r="E146" i="2"/>
  <c r="L233" i="1" s="1"/>
  <c r="N233" i="1" s="1"/>
  <c r="Q233" i="1" s="1"/>
  <c r="D146" i="2"/>
  <c r="C146" i="2"/>
  <c r="C145" i="2"/>
  <c r="D143" i="2"/>
  <c r="E139" i="2" s="1"/>
  <c r="L243" i="1" s="1"/>
  <c r="D139" i="2"/>
  <c r="C139" i="2"/>
  <c r="C138" i="2"/>
  <c r="E132" i="2"/>
  <c r="L217" i="1" s="1"/>
  <c r="O217" i="1" s="1"/>
  <c r="D132" i="2"/>
  <c r="C132" i="2"/>
  <c r="C131" i="2"/>
  <c r="E124" i="2"/>
  <c r="L209" i="1" s="1"/>
  <c r="M209" i="1" s="1"/>
  <c r="P209" i="1" s="1"/>
  <c r="D124" i="2"/>
  <c r="C124" i="2"/>
  <c r="E119" i="2"/>
  <c r="L208" i="1" s="1"/>
  <c r="D119" i="2"/>
  <c r="C119" i="2"/>
  <c r="C118" i="2"/>
  <c r="C117" i="2"/>
  <c r="E113" i="2"/>
  <c r="L176" i="1" s="1"/>
  <c r="M176" i="1" s="1"/>
  <c r="D113" i="2"/>
  <c r="C113" i="2"/>
  <c r="C112" i="2"/>
  <c r="E107" i="2"/>
  <c r="L70" i="1" s="1"/>
  <c r="O70" i="1" s="1"/>
  <c r="D107" i="2"/>
  <c r="C107" i="2"/>
  <c r="E86" i="2"/>
  <c r="L69" i="1" s="1"/>
  <c r="D86" i="2"/>
  <c r="C86" i="2"/>
  <c r="E56" i="2"/>
  <c r="L68" i="1" s="1"/>
  <c r="M68" i="1" s="1"/>
  <c r="D56" i="2"/>
  <c r="C56" i="2"/>
  <c r="E48" i="2"/>
  <c r="L67" i="1" s="1"/>
  <c r="M67" i="1" s="1"/>
  <c r="D48" i="2"/>
  <c r="C48" i="2"/>
  <c r="E21" i="2"/>
  <c r="L66" i="1" s="1"/>
  <c r="N66" i="1" s="1"/>
  <c r="D21" i="2"/>
  <c r="C21" i="2"/>
  <c r="E18" i="2"/>
  <c r="D18" i="2"/>
  <c r="C18" i="2"/>
  <c r="C17" i="2"/>
  <c r="E13" i="2"/>
  <c r="D13" i="2"/>
  <c r="C13" i="2"/>
  <c r="C12" i="2"/>
  <c r="C269" i="1"/>
  <c r="M266" i="1"/>
  <c r="I266" i="1"/>
  <c r="C266" i="1"/>
  <c r="L261" i="1"/>
  <c r="M261" i="1" s="1"/>
  <c r="J261" i="1"/>
  <c r="G261" i="1"/>
  <c r="K261" i="1" s="1"/>
  <c r="L260" i="1"/>
  <c r="M260" i="1" s="1"/>
  <c r="J260" i="1"/>
  <c r="G260" i="1"/>
  <c r="K260" i="1" s="1"/>
  <c r="L259" i="1"/>
  <c r="J259" i="1"/>
  <c r="G259" i="1"/>
  <c r="K259" i="1" s="1"/>
  <c r="L258" i="1"/>
  <c r="J258" i="1"/>
  <c r="G258" i="1"/>
  <c r="K258" i="1" s="1"/>
  <c r="L257" i="1"/>
  <c r="J257" i="1"/>
  <c r="G257" i="1"/>
  <c r="K257" i="1" s="1"/>
  <c r="L256" i="1"/>
  <c r="M256" i="1" s="1"/>
  <c r="J256" i="1"/>
  <c r="G256" i="1"/>
  <c r="K256" i="1" s="1"/>
  <c r="L255" i="1"/>
  <c r="O255" i="1" s="1"/>
  <c r="J255" i="1"/>
  <c r="G255" i="1"/>
  <c r="K255" i="1" s="1"/>
  <c r="L254" i="1"/>
  <c r="J254" i="1"/>
  <c r="G254" i="1"/>
  <c r="K254" i="1" s="1"/>
  <c r="L253" i="1"/>
  <c r="O253" i="1" s="1"/>
  <c r="K253" i="1"/>
  <c r="J253" i="1"/>
  <c r="G253" i="1"/>
  <c r="L252" i="1"/>
  <c r="J252" i="1"/>
  <c r="G252" i="1"/>
  <c r="K252" i="1" s="1"/>
  <c r="L251" i="1"/>
  <c r="J251" i="1"/>
  <c r="G251" i="1"/>
  <c r="K251" i="1" s="1"/>
  <c r="L250" i="1"/>
  <c r="M250" i="1" s="1"/>
  <c r="J250" i="1"/>
  <c r="G250" i="1"/>
  <c r="L249" i="1"/>
  <c r="M249" i="1" s="1"/>
  <c r="J249" i="1"/>
  <c r="G249" i="1"/>
  <c r="K249" i="1" s="1"/>
  <c r="L248" i="1"/>
  <c r="M248" i="1" s="1"/>
  <c r="J248" i="1"/>
  <c r="G248" i="1"/>
  <c r="K248" i="1" s="1"/>
  <c r="L247" i="1"/>
  <c r="N247" i="1" s="1"/>
  <c r="K247" i="1"/>
  <c r="J247" i="1"/>
  <c r="G247" i="1"/>
  <c r="L246" i="1"/>
  <c r="J246" i="1"/>
  <c r="G246" i="1"/>
  <c r="K246" i="1" s="1"/>
  <c r="L245" i="1"/>
  <c r="J245" i="1"/>
  <c r="G245" i="1"/>
  <c r="K245" i="1" s="1"/>
  <c r="L244" i="1"/>
  <c r="M244" i="1" s="1"/>
  <c r="J244" i="1"/>
  <c r="G244" i="1"/>
  <c r="K244" i="1" s="1"/>
  <c r="J243" i="1"/>
  <c r="G243" i="1"/>
  <c r="K243" i="1" s="1"/>
  <c r="L242" i="1"/>
  <c r="M242" i="1" s="1"/>
  <c r="J242" i="1"/>
  <c r="G242" i="1"/>
  <c r="K242" i="1" s="1"/>
  <c r="L241" i="1"/>
  <c r="O241" i="1" s="1"/>
  <c r="J241" i="1"/>
  <c r="G241" i="1"/>
  <c r="K241" i="1" s="1"/>
  <c r="L240" i="1"/>
  <c r="J240" i="1"/>
  <c r="G240" i="1"/>
  <c r="K240" i="1" s="1"/>
  <c r="L239" i="1"/>
  <c r="J239" i="1"/>
  <c r="G239" i="1"/>
  <c r="K239" i="1" s="1"/>
  <c r="L238" i="1"/>
  <c r="J238" i="1"/>
  <c r="G238" i="1"/>
  <c r="K238" i="1" s="1"/>
  <c r="L237" i="1"/>
  <c r="N237" i="1" s="1"/>
  <c r="K237" i="1"/>
  <c r="J237" i="1"/>
  <c r="G237" i="1"/>
  <c r="L236" i="1"/>
  <c r="M236" i="1" s="1"/>
  <c r="J236" i="1"/>
  <c r="G236" i="1"/>
  <c r="K236" i="1" s="1"/>
  <c r="L235" i="1"/>
  <c r="N235" i="1" s="1"/>
  <c r="J235" i="1"/>
  <c r="G235" i="1"/>
  <c r="K235" i="1" s="1"/>
  <c r="J233" i="1"/>
  <c r="G233" i="1"/>
  <c r="K233" i="1" s="1"/>
  <c r="L231" i="1"/>
  <c r="N231" i="1" s="1"/>
  <c r="J231" i="1"/>
  <c r="G231" i="1"/>
  <c r="K231" i="1" s="1"/>
  <c r="L230" i="1"/>
  <c r="J230" i="1"/>
  <c r="G230" i="1"/>
  <c r="K230" i="1" s="1"/>
  <c r="L228" i="1"/>
  <c r="M228" i="1" s="1"/>
  <c r="J228" i="1"/>
  <c r="G228" i="1"/>
  <c r="K228" i="1" s="1"/>
  <c r="L227" i="1"/>
  <c r="M227" i="1" s="1"/>
  <c r="J227" i="1"/>
  <c r="G227" i="1"/>
  <c r="K227" i="1" s="1"/>
  <c r="L226" i="1"/>
  <c r="O226" i="1" s="1"/>
  <c r="J226" i="1"/>
  <c r="G226" i="1"/>
  <c r="K226" i="1" s="1"/>
  <c r="L225" i="1"/>
  <c r="J225" i="1"/>
  <c r="G225" i="1"/>
  <c r="K225" i="1" s="1"/>
  <c r="L224" i="1"/>
  <c r="J224" i="1"/>
  <c r="G224" i="1"/>
  <c r="K224" i="1" s="1"/>
  <c r="L223" i="1"/>
  <c r="M223" i="1" s="1"/>
  <c r="J223" i="1"/>
  <c r="G223" i="1"/>
  <c r="K223" i="1" s="1"/>
  <c r="L222" i="1"/>
  <c r="N222" i="1" s="1"/>
  <c r="K222" i="1"/>
  <c r="J222" i="1"/>
  <c r="G222" i="1"/>
  <c r="L220" i="1"/>
  <c r="N220" i="1" s="1"/>
  <c r="Q220" i="1" s="1"/>
  <c r="J220" i="1"/>
  <c r="G220" i="1"/>
  <c r="K220" i="1" s="1"/>
  <c r="L219" i="1"/>
  <c r="O219" i="1" s="1"/>
  <c r="K219" i="1"/>
  <c r="J219" i="1"/>
  <c r="G219" i="1"/>
  <c r="L218" i="1"/>
  <c r="M218" i="1" s="1"/>
  <c r="K218" i="1"/>
  <c r="J218" i="1"/>
  <c r="G218" i="1"/>
  <c r="J217" i="1"/>
  <c r="G217" i="1"/>
  <c r="K217" i="1" s="1"/>
  <c r="L216" i="1"/>
  <c r="M216" i="1" s="1"/>
  <c r="P216" i="1" s="1"/>
  <c r="J216" i="1"/>
  <c r="G216" i="1"/>
  <c r="K216" i="1" s="1"/>
  <c r="L215" i="1"/>
  <c r="N215" i="1" s="1"/>
  <c r="Q215" i="1" s="1"/>
  <c r="J215" i="1"/>
  <c r="G215" i="1"/>
  <c r="K215" i="1" s="1"/>
  <c r="L213" i="1"/>
  <c r="O213" i="1" s="1"/>
  <c r="J213" i="1"/>
  <c r="G213" i="1"/>
  <c r="K213" i="1" s="1"/>
  <c r="L212" i="1"/>
  <c r="M212" i="1" s="1"/>
  <c r="J212" i="1"/>
  <c r="G212" i="1"/>
  <c r="K212" i="1" s="1"/>
  <c r="L211" i="1"/>
  <c r="O211" i="1" s="1"/>
  <c r="J211" i="1"/>
  <c r="G211" i="1"/>
  <c r="K211" i="1" s="1"/>
  <c r="J209" i="1"/>
  <c r="G209" i="1"/>
  <c r="K209" i="1" s="1"/>
  <c r="J208" i="1"/>
  <c r="G208" i="1"/>
  <c r="K208" i="1" s="1"/>
  <c r="L206" i="1"/>
  <c r="O206" i="1" s="1"/>
  <c r="J206" i="1"/>
  <c r="G206" i="1"/>
  <c r="K206" i="1" s="1"/>
  <c r="L205" i="1"/>
  <c r="O205" i="1" s="1"/>
  <c r="J205" i="1"/>
  <c r="G205" i="1"/>
  <c r="K205" i="1" s="1"/>
  <c r="L202" i="1"/>
  <c r="O202" i="1" s="1"/>
  <c r="J202" i="1"/>
  <c r="G202" i="1"/>
  <c r="K202" i="1" s="1"/>
  <c r="L201" i="1"/>
  <c r="O201" i="1" s="1"/>
  <c r="J201" i="1"/>
  <c r="G201" i="1"/>
  <c r="K201" i="1" s="1"/>
  <c r="L200" i="1"/>
  <c r="K200" i="1"/>
  <c r="J200" i="1"/>
  <c r="G200" i="1"/>
  <c r="L199" i="1"/>
  <c r="O199" i="1" s="1"/>
  <c r="J199" i="1"/>
  <c r="G199" i="1"/>
  <c r="K199" i="1" s="1"/>
  <c r="L198" i="1"/>
  <c r="O198" i="1" s="1"/>
  <c r="J198" i="1"/>
  <c r="G198" i="1"/>
  <c r="K198" i="1" s="1"/>
  <c r="L197" i="1"/>
  <c r="O197" i="1" s="1"/>
  <c r="J197" i="1"/>
  <c r="G197" i="1"/>
  <c r="L196" i="1"/>
  <c r="O196" i="1" s="1"/>
  <c r="J196" i="1"/>
  <c r="G196" i="1"/>
  <c r="K196" i="1" s="1"/>
  <c r="L195" i="1"/>
  <c r="O195" i="1" s="1"/>
  <c r="J195" i="1"/>
  <c r="G195" i="1"/>
  <c r="L194" i="1"/>
  <c r="O194" i="1" s="1"/>
  <c r="J194" i="1"/>
  <c r="G194" i="1"/>
  <c r="K194" i="1" s="1"/>
  <c r="L193" i="1"/>
  <c r="J193" i="1"/>
  <c r="G193" i="1"/>
  <c r="K193" i="1" s="1"/>
  <c r="L192" i="1"/>
  <c r="J192" i="1"/>
  <c r="G192" i="1"/>
  <c r="K192" i="1" s="1"/>
  <c r="L191" i="1"/>
  <c r="J191" i="1"/>
  <c r="G191" i="1"/>
  <c r="K191" i="1" s="1"/>
  <c r="L190" i="1"/>
  <c r="O190" i="1" s="1"/>
  <c r="J190" i="1"/>
  <c r="G190" i="1"/>
  <c r="K190" i="1" s="1"/>
  <c r="L189" i="1"/>
  <c r="O189" i="1" s="1"/>
  <c r="J189" i="1"/>
  <c r="G189" i="1"/>
  <c r="K189" i="1" s="1"/>
  <c r="L188" i="1"/>
  <c r="K188" i="1"/>
  <c r="J188" i="1"/>
  <c r="G188" i="1"/>
  <c r="L187" i="1"/>
  <c r="O187" i="1" s="1"/>
  <c r="J187" i="1"/>
  <c r="G187" i="1"/>
  <c r="K187" i="1" s="1"/>
  <c r="L186" i="1"/>
  <c r="O186" i="1" s="1"/>
  <c r="J186" i="1"/>
  <c r="G186" i="1"/>
  <c r="K186" i="1" s="1"/>
  <c r="L185" i="1"/>
  <c r="M185" i="1" s="1"/>
  <c r="J185" i="1"/>
  <c r="G185" i="1"/>
  <c r="L184" i="1"/>
  <c r="O184" i="1" s="1"/>
  <c r="J184" i="1"/>
  <c r="G184" i="1"/>
  <c r="K184" i="1" s="1"/>
  <c r="L183" i="1"/>
  <c r="O183" i="1" s="1"/>
  <c r="J183" i="1"/>
  <c r="G183" i="1"/>
  <c r="L181" i="1"/>
  <c r="M181" i="1" s="1"/>
  <c r="J181" i="1"/>
  <c r="G181" i="1"/>
  <c r="K181" i="1" s="1"/>
  <c r="L180" i="1"/>
  <c r="O180" i="1" s="1"/>
  <c r="J180" i="1"/>
  <c r="G180" i="1"/>
  <c r="K180" i="1" s="1"/>
  <c r="L179" i="1"/>
  <c r="O179" i="1" s="1"/>
  <c r="J179" i="1"/>
  <c r="G179" i="1"/>
  <c r="K179" i="1" s="1"/>
  <c r="L178" i="1"/>
  <c r="M178" i="1" s="1"/>
  <c r="J178" i="1"/>
  <c r="G178" i="1"/>
  <c r="K178" i="1" s="1"/>
  <c r="L177" i="1"/>
  <c r="O177" i="1" s="1"/>
  <c r="J177" i="1"/>
  <c r="G177" i="1"/>
  <c r="K177" i="1" s="1"/>
  <c r="J176" i="1"/>
  <c r="G176" i="1"/>
  <c r="L175" i="1"/>
  <c r="J175" i="1"/>
  <c r="G175" i="1"/>
  <c r="K175" i="1" s="1"/>
  <c r="L174" i="1"/>
  <c r="M174" i="1" s="1"/>
  <c r="K174" i="1"/>
  <c r="J174" i="1"/>
  <c r="G174" i="1"/>
  <c r="L173" i="1"/>
  <c r="O173" i="1" s="1"/>
  <c r="J173" i="1"/>
  <c r="G173" i="1"/>
  <c r="L172" i="1"/>
  <c r="J172" i="1"/>
  <c r="G172" i="1"/>
  <c r="K172" i="1" s="1"/>
  <c r="L171" i="1"/>
  <c r="K171" i="1"/>
  <c r="J171" i="1"/>
  <c r="G171" i="1"/>
  <c r="L170" i="1"/>
  <c r="M170" i="1" s="1"/>
  <c r="J170" i="1"/>
  <c r="G170" i="1"/>
  <c r="K170" i="1" s="1"/>
  <c r="L169" i="1"/>
  <c r="O169" i="1" s="1"/>
  <c r="J169" i="1"/>
  <c r="G169" i="1"/>
  <c r="K169" i="1" s="1"/>
  <c r="L168" i="1"/>
  <c r="N168" i="1" s="1"/>
  <c r="J168" i="1"/>
  <c r="G168" i="1"/>
  <c r="K168" i="1" s="1"/>
  <c r="L167" i="1"/>
  <c r="M167" i="1" s="1"/>
  <c r="J167" i="1"/>
  <c r="G167" i="1"/>
  <c r="K167" i="1" s="1"/>
  <c r="L166" i="1"/>
  <c r="J166" i="1"/>
  <c r="G166" i="1"/>
  <c r="K166" i="1" s="1"/>
  <c r="L165" i="1"/>
  <c r="J165" i="1"/>
  <c r="G165" i="1"/>
  <c r="K165" i="1" s="1"/>
  <c r="L164" i="1"/>
  <c r="J164" i="1"/>
  <c r="G164" i="1"/>
  <c r="K164" i="1" s="1"/>
  <c r="L163" i="1"/>
  <c r="M163" i="1" s="1"/>
  <c r="J163" i="1"/>
  <c r="G163" i="1"/>
  <c r="K163" i="1" s="1"/>
  <c r="L162" i="1"/>
  <c r="J162" i="1"/>
  <c r="G162" i="1"/>
  <c r="K162" i="1" s="1"/>
  <c r="L161" i="1"/>
  <c r="J161" i="1"/>
  <c r="G161" i="1"/>
  <c r="K161" i="1" s="1"/>
  <c r="L160" i="1"/>
  <c r="M160" i="1" s="1"/>
  <c r="J160" i="1"/>
  <c r="G160" i="1"/>
  <c r="K160" i="1" s="1"/>
  <c r="L159" i="1"/>
  <c r="M159" i="1" s="1"/>
  <c r="J159" i="1"/>
  <c r="G159" i="1"/>
  <c r="K159" i="1" s="1"/>
  <c r="L158" i="1"/>
  <c r="J158" i="1"/>
  <c r="G158" i="1"/>
  <c r="K158" i="1" s="1"/>
  <c r="L157" i="1"/>
  <c r="J157" i="1"/>
  <c r="G157" i="1"/>
  <c r="K157" i="1" s="1"/>
  <c r="L156" i="1"/>
  <c r="J156" i="1"/>
  <c r="G156" i="1"/>
  <c r="K156" i="1" s="1"/>
  <c r="L155" i="1"/>
  <c r="M155" i="1" s="1"/>
  <c r="J155" i="1"/>
  <c r="G155" i="1"/>
  <c r="K155" i="1" s="1"/>
  <c r="L153" i="1"/>
  <c r="N153" i="1" s="1"/>
  <c r="J153" i="1"/>
  <c r="G153" i="1"/>
  <c r="K153" i="1" s="1"/>
  <c r="L152" i="1"/>
  <c r="M152" i="1" s="1"/>
  <c r="J152" i="1"/>
  <c r="G152" i="1"/>
  <c r="K152" i="1" s="1"/>
  <c r="L150" i="1"/>
  <c r="O150" i="1" s="1"/>
  <c r="J150" i="1"/>
  <c r="G150" i="1"/>
  <c r="K150" i="1" s="1"/>
  <c r="L149" i="1"/>
  <c r="O149" i="1" s="1"/>
  <c r="J149" i="1"/>
  <c r="G149" i="1"/>
  <c r="K149" i="1" s="1"/>
  <c r="L147" i="1"/>
  <c r="J147" i="1"/>
  <c r="G147" i="1"/>
  <c r="K147" i="1" s="1"/>
  <c r="L146" i="1"/>
  <c r="N146" i="1" s="1"/>
  <c r="J146" i="1"/>
  <c r="G146" i="1"/>
  <c r="K146" i="1" s="1"/>
  <c r="L145" i="1"/>
  <c r="O145" i="1" s="1"/>
  <c r="J145" i="1"/>
  <c r="G145" i="1"/>
  <c r="K145" i="1" s="1"/>
  <c r="L144" i="1"/>
  <c r="O144" i="1" s="1"/>
  <c r="J144" i="1"/>
  <c r="G144" i="1"/>
  <c r="K144" i="1" s="1"/>
  <c r="L143" i="1"/>
  <c r="O143" i="1" s="1"/>
  <c r="K143" i="1"/>
  <c r="J143" i="1"/>
  <c r="G143" i="1"/>
  <c r="L142" i="1"/>
  <c r="J142" i="1"/>
  <c r="G142" i="1"/>
  <c r="L141" i="1"/>
  <c r="O141" i="1" s="1"/>
  <c r="J141" i="1"/>
  <c r="G141" i="1"/>
  <c r="K141" i="1" s="1"/>
  <c r="L140" i="1"/>
  <c r="O140" i="1" s="1"/>
  <c r="J140" i="1"/>
  <c r="G140" i="1"/>
  <c r="K140" i="1" s="1"/>
  <c r="L139" i="1"/>
  <c r="O139" i="1" s="1"/>
  <c r="K139" i="1"/>
  <c r="J139" i="1"/>
  <c r="G139" i="1"/>
  <c r="L138" i="1"/>
  <c r="O138" i="1" s="1"/>
  <c r="J138" i="1"/>
  <c r="G138" i="1"/>
  <c r="L137" i="1"/>
  <c r="O137" i="1" s="1"/>
  <c r="J137" i="1"/>
  <c r="G137" i="1"/>
  <c r="K137" i="1" s="1"/>
  <c r="L136" i="1"/>
  <c r="O136" i="1" s="1"/>
  <c r="J136" i="1"/>
  <c r="G136" i="1"/>
  <c r="K136" i="1" s="1"/>
  <c r="L135" i="1"/>
  <c r="O135" i="1" s="1"/>
  <c r="J135" i="1"/>
  <c r="G135" i="1"/>
  <c r="K135" i="1" s="1"/>
  <c r="L134" i="1"/>
  <c r="M134" i="1" s="1"/>
  <c r="J134" i="1"/>
  <c r="G134" i="1"/>
  <c r="K134" i="1" s="1"/>
  <c r="L133" i="1"/>
  <c r="O133" i="1" s="1"/>
  <c r="K133" i="1"/>
  <c r="J133" i="1"/>
  <c r="G133" i="1"/>
  <c r="L132" i="1"/>
  <c r="M132" i="1" s="1"/>
  <c r="P132" i="1" s="1"/>
  <c r="J132" i="1"/>
  <c r="G132" i="1"/>
  <c r="K132" i="1" s="1"/>
  <c r="L131" i="1"/>
  <c r="K131" i="1"/>
  <c r="J131" i="1"/>
  <c r="G131" i="1"/>
  <c r="L130" i="1"/>
  <c r="M130" i="1" s="1"/>
  <c r="J130" i="1"/>
  <c r="G130" i="1"/>
  <c r="K130" i="1" s="1"/>
  <c r="L129" i="1"/>
  <c r="O129" i="1" s="1"/>
  <c r="K129" i="1"/>
  <c r="J129" i="1"/>
  <c r="G129" i="1"/>
  <c r="L128" i="1"/>
  <c r="J128" i="1"/>
  <c r="G128" i="1"/>
  <c r="K128" i="1" s="1"/>
  <c r="L127" i="1"/>
  <c r="O127" i="1" s="1"/>
  <c r="K127" i="1"/>
  <c r="J127" i="1"/>
  <c r="G127" i="1"/>
  <c r="L126" i="1"/>
  <c r="J126" i="1"/>
  <c r="G126" i="1"/>
  <c r="K126" i="1" s="1"/>
  <c r="L124" i="1"/>
  <c r="J124" i="1"/>
  <c r="G124" i="1"/>
  <c r="K124" i="1" s="1"/>
  <c r="L123" i="1"/>
  <c r="O123" i="1" s="1"/>
  <c r="J123" i="1"/>
  <c r="G123" i="1"/>
  <c r="K123" i="1" s="1"/>
  <c r="L122" i="1"/>
  <c r="J122" i="1"/>
  <c r="G122" i="1"/>
  <c r="K122" i="1" s="1"/>
  <c r="L121" i="1"/>
  <c r="O121" i="1" s="1"/>
  <c r="J121" i="1"/>
  <c r="G121" i="1"/>
  <c r="K121" i="1" s="1"/>
  <c r="L120" i="1"/>
  <c r="O120" i="1" s="1"/>
  <c r="J120" i="1"/>
  <c r="G120" i="1"/>
  <c r="K120" i="1" s="1"/>
  <c r="L119" i="1"/>
  <c r="O119" i="1" s="1"/>
  <c r="J119" i="1"/>
  <c r="G119" i="1"/>
  <c r="K119" i="1" s="1"/>
  <c r="L118" i="1"/>
  <c r="O118" i="1" s="1"/>
  <c r="J118" i="1"/>
  <c r="G118" i="1"/>
  <c r="K118" i="1" s="1"/>
  <c r="L117" i="1"/>
  <c r="O117" i="1" s="1"/>
  <c r="J117" i="1"/>
  <c r="G117" i="1"/>
  <c r="K117" i="1" s="1"/>
  <c r="L116" i="1"/>
  <c r="J116" i="1"/>
  <c r="G116" i="1"/>
  <c r="K116" i="1" s="1"/>
  <c r="L115" i="1"/>
  <c r="O115" i="1" s="1"/>
  <c r="J115" i="1"/>
  <c r="G115" i="1"/>
  <c r="K115" i="1" s="1"/>
  <c r="L114" i="1"/>
  <c r="J114" i="1"/>
  <c r="G114" i="1"/>
  <c r="K114" i="1" s="1"/>
  <c r="L113" i="1"/>
  <c r="O113" i="1" s="1"/>
  <c r="J113" i="1"/>
  <c r="G113" i="1"/>
  <c r="K113" i="1" s="1"/>
  <c r="L112" i="1"/>
  <c r="O112" i="1" s="1"/>
  <c r="J112" i="1"/>
  <c r="G112" i="1"/>
  <c r="K112" i="1" s="1"/>
  <c r="L111" i="1"/>
  <c r="O111" i="1" s="1"/>
  <c r="J111" i="1"/>
  <c r="G111" i="1"/>
  <c r="K111" i="1" s="1"/>
  <c r="L110" i="1"/>
  <c r="J110" i="1"/>
  <c r="G110" i="1"/>
  <c r="K110" i="1" s="1"/>
  <c r="L109" i="1"/>
  <c r="O109" i="1" s="1"/>
  <c r="J109" i="1"/>
  <c r="G109" i="1"/>
  <c r="K109" i="1" s="1"/>
  <c r="L108" i="1"/>
  <c r="J108" i="1"/>
  <c r="G108" i="1"/>
  <c r="K108" i="1" s="1"/>
  <c r="L107" i="1"/>
  <c r="J107" i="1"/>
  <c r="G107" i="1"/>
  <c r="K107" i="1" s="1"/>
  <c r="L105" i="1"/>
  <c r="N105" i="1" s="1"/>
  <c r="J105" i="1"/>
  <c r="G105" i="1"/>
  <c r="K105" i="1" s="1"/>
  <c r="L104" i="1"/>
  <c r="N104" i="1" s="1"/>
  <c r="Q104" i="1" s="1"/>
  <c r="J104" i="1"/>
  <c r="G104" i="1"/>
  <c r="K104" i="1" s="1"/>
  <c r="L103" i="1"/>
  <c r="M103" i="1" s="1"/>
  <c r="K103" i="1"/>
  <c r="J103" i="1"/>
  <c r="G103" i="1"/>
  <c r="L102" i="1"/>
  <c r="N102" i="1" s="1"/>
  <c r="K102" i="1"/>
  <c r="J102" i="1"/>
  <c r="G102" i="1"/>
  <c r="L100" i="1"/>
  <c r="O100" i="1" s="1"/>
  <c r="K100" i="1"/>
  <c r="J100" i="1"/>
  <c r="G100" i="1"/>
  <c r="L99" i="1"/>
  <c r="J99" i="1"/>
  <c r="G99" i="1"/>
  <c r="K99" i="1" s="1"/>
  <c r="L98" i="1"/>
  <c r="O98" i="1" s="1"/>
  <c r="J98" i="1"/>
  <c r="G98" i="1"/>
  <c r="K98" i="1" s="1"/>
  <c r="L97" i="1"/>
  <c r="O97" i="1" s="1"/>
  <c r="J97" i="1"/>
  <c r="G97" i="1"/>
  <c r="K97" i="1" s="1"/>
  <c r="L96" i="1"/>
  <c r="M96" i="1" s="1"/>
  <c r="J96" i="1"/>
  <c r="G96" i="1"/>
  <c r="K96" i="1" s="1"/>
  <c r="L95" i="1"/>
  <c r="O95" i="1" s="1"/>
  <c r="J95" i="1"/>
  <c r="G95" i="1"/>
  <c r="L94" i="1"/>
  <c r="M94" i="1" s="1"/>
  <c r="J94" i="1"/>
  <c r="G94" i="1"/>
  <c r="K94" i="1" s="1"/>
  <c r="L93" i="1"/>
  <c r="O93" i="1" s="1"/>
  <c r="J93" i="1"/>
  <c r="G93" i="1"/>
  <c r="K93" i="1" s="1"/>
  <c r="L91" i="1"/>
  <c r="M91" i="1" s="1"/>
  <c r="J91" i="1"/>
  <c r="G91" i="1"/>
  <c r="K91" i="1" s="1"/>
  <c r="L90" i="1"/>
  <c r="K90" i="1"/>
  <c r="J90" i="1"/>
  <c r="G90" i="1"/>
  <c r="L89" i="1"/>
  <c r="O89" i="1" s="1"/>
  <c r="J89" i="1"/>
  <c r="G89" i="1"/>
  <c r="K89" i="1" s="1"/>
  <c r="L88" i="1"/>
  <c r="J88" i="1"/>
  <c r="G88" i="1"/>
  <c r="K88" i="1" s="1"/>
  <c r="L87" i="1"/>
  <c r="O87" i="1" s="1"/>
  <c r="J87" i="1"/>
  <c r="G87" i="1"/>
  <c r="L85" i="1"/>
  <c r="J85" i="1"/>
  <c r="G85" i="1"/>
  <c r="K85" i="1" s="1"/>
  <c r="L83" i="1"/>
  <c r="K83" i="1"/>
  <c r="J83" i="1"/>
  <c r="G83" i="1"/>
  <c r="L82" i="1"/>
  <c r="M82" i="1" s="1"/>
  <c r="J82" i="1"/>
  <c r="G82" i="1"/>
  <c r="K82" i="1" s="1"/>
  <c r="L81" i="1"/>
  <c r="J81" i="1"/>
  <c r="G81" i="1"/>
  <c r="K81" i="1" s="1"/>
  <c r="L80" i="1"/>
  <c r="O80" i="1" s="1"/>
  <c r="J80" i="1"/>
  <c r="G80" i="1"/>
  <c r="K80" i="1" s="1"/>
  <c r="L79" i="1"/>
  <c r="O79" i="1" s="1"/>
  <c r="J79" i="1"/>
  <c r="G79" i="1"/>
  <c r="K79" i="1" s="1"/>
  <c r="L78" i="1"/>
  <c r="O78" i="1" s="1"/>
  <c r="J78" i="1"/>
  <c r="G78" i="1"/>
  <c r="L77" i="1"/>
  <c r="O77" i="1" s="1"/>
  <c r="K77" i="1"/>
  <c r="J77" i="1"/>
  <c r="G77" i="1"/>
  <c r="L76" i="1"/>
  <c r="M76" i="1" s="1"/>
  <c r="J76" i="1"/>
  <c r="G76" i="1"/>
  <c r="K76" i="1" s="1"/>
  <c r="L75" i="1"/>
  <c r="O75" i="1" s="1"/>
  <c r="K75" i="1"/>
  <c r="J75" i="1"/>
  <c r="G75" i="1"/>
  <c r="L74" i="1"/>
  <c r="O74" i="1" s="1"/>
  <c r="J74" i="1"/>
  <c r="G74" i="1"/>
  <c r="L73" i="1"/>
  <c r="O73" i="1" s="1"/>
  <c r="J73" i="1"/>
  <c r="G73" i="1"/>
  <c r="K73" i="1" s="1"/>
  <c r="L72" i="1"/>
  <c r="O72" i="1" s="1"/>
  <c r="J72" i="1"/>
  <c r="G72" i="1"/>
  <c r="K72" i="1" s="1"/>
  <c r="K70" i="1"/>
  <c r="J70" i="1"/>
  <c r="G70" i="1"/>
  <c r="J69" i="1"/>
  <c r="G69" i="1"/>
  <c r="K69" i="1" s="1"/>
  <c r="K68" i="1"/>
  <c r="J68" i="1"/>
  <c r="G68" i="1"/>
  <c r="J67" i="1"/>
  <c r="G67" i="1"/>
  <c r="K67" i="1" s="1"/>
  <c r="J66" i="1"/>
  <c r="G66" i="1"/>
  <c r="K66" i="1" s="1"/>
  <c r="L64" i="1"/>
  <c r="M64" i="1" s="1"/>
  <c r="K64" i="1"/>
  <c r="J64" i="1"/>
  <c r="G64" i="1"/>
  <c r="L63" i="1"/>
  <c r="K63" i="1"/>
  <c r="J63" i="1"/>
  <c r="G63" i="1"/>
  <c r="L62" i="1"/>
  <c r="J62" i="1"/>
  <c r="G62" i="1"/>
  <c r="K62" i="1" s="1"/>
  <c r="L61" i="1"/>
  <c r="M61" i="1" s="1"/>
  <c r="J61" i="1"/>
  <c r="G61" i="1"/>
  <c r="L60" i="1"/>
  <c r="M60" i="1" s="1"/>
  <c r="J60" i="1"/>
  <c r="G60" i="1"/>
  <c r="L59" i="1"/>
  <c r="N59" i="1" s="1"/>
  <c r="J59" i="1"/>
  <c r="G59" i="1"/>
  <c r="K59" i="1" s="1"/>
  <c r="L58" i="1"/>
  <c r="K58" i="1"/>
  <c r="J58" i="1"/>
  <c r="G58" i="1"/>
  <c r="L55" i="1"/>
  <c r="J55" i="1"/>
  <c r="G55" i="1"/>
  <c r="L54" i="1"/>
  <c r="O54" i="1" s="1"/>
  <c r="J54" i="1"/>
  <c r="G54" i="1"/>
  <c r="K54" i="1" s="1"/>
  <c r="L53" i="1"/>
  <c r="K53" i="1"/>
  <c r="J53" i="1"/>
  <c r="G53" i="1"/>
  <c r="L51" i="1"/>
  <c r="J51" i="1"/>
  <c r="G51" i="1"/>
  <c r="K51" i="1" s="1"/>
  <c r="L50" i="1"/>
  <c r="O50" i="1" s="1"/>
  <c r="J50" i="1"/>
  <c r="G50" i="1"/>
  <c r="K50" i="1" s="1"/>
  <c r="L49" i="1"/>
  <c r="N49" i="1" s="1"/>
  <c r="J49" i="1"/>
  <c r="G49" i="1"/>
  <c r="K49" i="1" s="1"/>
  <c r="L48" i="1"/>
  <c r="K48" i="1"/>
  <c r="J48" i="1"/>
  <c r="G48" i="1"/>
  <c r="L47" i="1"/>
  <c r="J47" i="1"/>
  <c r="G47" i="1"/>
  <c r="K47" i="1" s="1"/>
  <c r="L46" i="1"/>
  <c r="O46" i="1" s="1"/>
  <c r="J46" i="1"/>
  <c r="G46" i="1"/>
  <c r="K46" i="1" s="1"/>
  <c r="L45" i="1"/>
  <c r="N45" i="1" s="1"/>
  <c r="J45" i="1"/>
  <c r="G45" i="1"/>
  <c r="K45" i="1" s="1"/>
  <c r="L44" i="1"/>
  <c r="K44" i="1"/>
  <c r="J44" i="1"/>
  <c r="G44" i="1"/>
  <c r="L43" i="1"/>
  <c r="O43" i="1" s="1"/>
  <c r="J43" i="1"/>
  <c r="G43" i="1"/>
  <c r="K43" i="1" s="1"/>
  <c r="L42" i="1"/>
  <c r="M42" i="1" s="1"/>
  <c r="J42" i="1"/>
  <c r="G42" i="1"/>
  <c r="K42" i="1" s="1"/>
  <c r="L41" i="1"/>
  <c r="N41" i="1" s="1"/>
  <c r="J41" i="1"/>
  <c r="G41" i="1"/>
  <c r="K41" i="1" s="1"/>
  <c r="L40" i="1"/>
  <c r="J40" i="1"/>
  <c r="G40" i="1"/>
  <c r="K40" i="1" s="1"/>
  <c r="L39" i="1"/>
  <c r="O39" i="1" s="1"/>
  <c r="J39" i="1"/>
  <c r="G39" i="1"/>
  <c r="K39" i="1" s="1"/>
  <c r="L38" i="1"/>
  <c r="M38" i="1" s="1"/>
  <c r="J38" i="1"/>
  <c r="G38" i="1"/>
  <c r="K38" i="1" s="1"/>
  <c r="L37" i="1"/>
  <c r="N37" i="1" s="1"/>
  <c r="J37" i="1"/>
  <c r="G37" i="1"/>
  <c r="K37" i="1" s="1"/>
  <c r="L36" i="1"/>
  <c r="O36" i="1" s="1"/>
  <c r="J36" i="1"/>
  <c r="G36" i="1"/>
  <c r="K36" i="1" s="1"/>
  <c r="L35" i="1"/>
  <c r="O35" i="1" s="1"/>
  <c r="J35" i="1"/>
  <c r="G35" i="1"/>
  <c r="K35" i="1" s="1"/>
  <c r="L34" i="1"/>
  <c r="N34" i="1" s="1"/>
  <c r="J34" i="1"/>
  <c r="G34" i="1"/>
  <c r="K34" i="1" s="1"/>
  <c r="L33" i="1"/>
  <c r="J33" i="1"/>
  <c r="G33" i="1"/>
  <c r="K33" i="1" s="1"/>
  <c r="L32" i="1"/>
  <c r="M32" i="1" s="1"/>
  <c r="J32" i="1"/>
  <c r="G32" i="1"/>
  <c r="K32" i="1" s="1"/>
  <c r="L31" i="1"/>
  <c r="J31" i="1"/>
  <c r="G31" i="1"/>
  <c r="K31" i="1" s="1"/>
  <c r="L30" i="1"/>
  <c r="O30" i="1" s="1"/>
  <c r="J30" i="1"/>
  <c r="G30" i="1"/>
  <c r="K30" i="1" s="1"/>
  <c r="L29" i="1"/>
  <c r="O29" i="1" s="1"/>
  <c r="J29" i="1"/>
  <c r="G29" i="1"/>
  <c r="K29" i="1" s="1"/>
  <c r="L28" i="1"/>
  <c r="N28" i="1" s="1"/>
  <c r="J28" i="1"/>
  <c r="G28" i="1"/>
  <c r="K28" i="1" s="1"/>
  <c r="L27" i="1"/>
  <c r="O27" i="1" s="1"/>
  <c r="J27" i="1"/>
  <c r="G27" i="1"/>
  <c r="K27" i="1" s="1"/>
  <c r="L26" i="1"/>
  <c r="M26" i="1" s="1"/>
  <c r="J26" i="1"/>
  <c r="G26" i="1"/>
  <c r="K26" i="1" s="1"/>
  <c r="L25" i="1"/>
  <c r="O25" i="1" s="1"/>
  <c r="J25" i="1"/>
  <c r="G25" i="1"/>
  <c r="K25" i="1" s="1"/>
  <c r="L23" i="1"/>
  <c r="M23" i="1" s="1"/>
  <c r="J23" i="1"/>
  <c r="G23" i="1"/>
  <c r="L22" i="1"/>
  <c r="O22" i="1" s="1"/>
  <c r="K22" i="1"/>
  <c r="J22" i="1"/>
  <c r="G22" i="1"/>
  <c r="L21" i="1"/>
  <c r="M21" i="1" s="1"/>
  <c r="J21" i="1"/>
  <c r="G21" i="1"/>
  <c r="I17" i="1"/>
  <c r="H13" i="1"/>
  <c r="M189" i="1" l="1"/>
  <c r="P189" i="1" s="1"/>
  <c r="P218" i="1"/>
  <c r="Q231" i="1"/>
  <c r="M222" i="1"/>
  <c r="P176" i="1"/>
  <c r="P178" i="1"/>
  <c r="N134" i="1"/>
  <c r="Q134" i="1" s="1"/>
  <c r="M201" i="1"/>
  <c r="P201" i="1" s="1"/>
  <c r="O134" i="1"/>
  <c r="N150" i="1"/>
  <c r="Q150" i="1" s="1"/>
  <c r="N167" i="1"/>
  <c r="O167" i="1"/>
  <c r="O152" i="1"/>
  <c r="O60" i="1"/>
  <c r="N159" i="1"/>
  <c r="Q159" i="1" s="1"/>
  <c r="O105" i="1"/>
  <c r="N212" i="1"/>
  <c r="M231" i="1"/>
  <c r="P231" i="1" s="1"/>
  <c r="P155" i="1"/>
  <c r="O212" i="1"/>
  <c r="M93" i="1"/>
  <c r="P93" i="1" s="1"/>
  <c r="M226" i="1"/>
  <c r="Q235" i="1"/>
  <c r="N93" i="1"/>
  <c r="Q93" i="1" s="1"/>
  <c r="M150" i="1"/>
  <c r="P150" i="1" s="1"/>
  <c r="N152" i="1"/>
  <c r="Q152" i="1" s="1"/>
  <c r="M46" i="1"/>
  <c r="P46" i="1" s="1"/>
  <c r="P60" i="1"/>
  <c r="M72" i="1"/>
  <c r="P72" i="1" s="1"/>
  <c r="M78" i="1"/>
  <c r="P78" i="1" s="1"/>
  <c r="M105" i="1"/>
  <c r="P105" i="1" s="1"/>
  <c r="P163" i="1"/>
  <c r="P181" i="1"/>
  <c r="M219" i="1"/>
  <c r="P219" i="1" s="1"/>
  <c r="O256" i="1"/>
  <c r="P23" i="1"/>
  <c r="P174" i="1"/>
  <c r="P228" i="1"/>
  <c r="N67" i="1"/>
  <c r="Q67" i="1" s="1"/>
  <c r="M70" i="1"/>
  <c r="P70" i="1" s="1"/>
  <c r="O23" i="1"/>
  <c r="M37" i="1"/>
  <c r="P37" i="1" s="1"/>
  <c r="M50" i="1"/>
  <c r="P50" i="1" s="1"/>
  <c r="O67" i="1"/>
  <c r="O91" i="1"/>
  <c r="N132" i="1"/>
  <c r="Q132" i="1" s="1"/>
  <c r="M136" i="1"/>
  <c r="P136" i="1" s="1"/>
  <c r="M149" i="1"/>
  <c r="O185" i="1"/>
  <c r="N209" i="1"/>
  <c r="Q209" i="1" s="1"/>
  <c r="M241" i="1"/>
  <c r="O244" i="1"/>
  <c r="P260" i="1"/>
  <c r="P149" i="1"/>
  <c r="N91" i="1"/>
  <c r="Q91" i="1" s="1"/>
  <c r="M237" i="1"/>
  <c r="P237" i="1" s="1"/>
  <c r="O132" i="1"/>
  <c r="O209" i="1"/>
  <c r="O61" i="1"/>
  <c r="O146" i="1"/>
  <c r="O37" i="1"/>
  <c r="N61" i="1"/>
  <c r="Q61" i="1" s="1"/>
  <c r="P64" i="1"/>
  <c r="Q102" i="1"/>
  <c r="M140" i="1"/>
  <c r="P140" i="1" s="1"/>
  <c r="O159" i="1"/>
  <c r="O174" i="1"/>
  <c r="N218" i="1"/>
  <c r="Q218" i="1" s="1"/>
  <c r="O231" i="1"/>
  <c r="O248" i="1"/>
  <c r="P250" i="1"/>
  <c r="M255" i="1"/>
  <c r="P255" i="1" s="1"/>
  <c r="M211" i="1"/>
  <c r="P211" i="1" s="1"/>
  <c r="O216" i="1"/>
  <c r="O242" i="1"/>
  <c r="M41" i="1"/>
  <c r="P41" i="1" s="1"/>
  <c r="M173" i="1"/>
  <c r="P173" i="1" s="1"/>
  <c r="O235" i="1"/>
  <c r="Q237" i="1"/>
  <c r="P242" i="1"/>
  <c r="Q247" i="1"/>
  <c r="N23" i="1"/>
  <c r="K23" i="1"/>
  <c r="M58" i="1"/>
  <c r="P58" i="1" s="1"/>
  <c r="O58" i="1"/>
  <c r="O99" i="1"/>
  <c r="N99" i="1"/>
  <c r="Q99" i="1" s="1"/>
  <c r="M99" i="1"/>
  <c r="P99" i="1" s="1"/>
  <c r="O108" i="1"/>
  <c r="M108" i="1"/>
  <c r="P108" i="1" s="1"/>
  <c r="O130" i="1"/>
  <c r="N130" i="1"/>
  <c r="Q130" i="1" s="1"/>
  <c r="M254" i="1"/>
  <c r="P254" i="1" s="1"/>
  <c r="N254" i="1"/>
  <c r="Q254" i="1" s="1"/>
  <c r="O254" i="1"/>
  <c r="N60" i="1"/>
  <c r="K60" i="1"/>
  <c r="O103" i="1"/>
  <c r="M138" i="1"/>
  <c r="P138" i="1" s="1"/>
  <c r="P21" i="1"/>
  <c r="O40" i="1"/>
  <c r="M40" i="1"/>
  <c r="P40" i="1" s="1"/>
  <c r="O48" i="1"/>
  <c r="M48" i="1"/>
  <c r="P48" i="1" s="1"/>
  <c r="P96" i="1"/>
  <c r="O114" i="1"/>
  <c r="M114" i="1"/>
  <c r="P114" i="1" s="1"/>
  <c r="Q168" i="1"/>
  <c r="N180" i="1"/>
  <c r="Q180" i="1" s="1"/>
  <c r="Q222" i="1"/>
  <c r="C267" i="1"/>
  <c r="K250" i="1"/>
  <c r="N250" i="1"/>
  <c r="Q250" i="1" s="1"/>
  <c r="O21" i="1"/>
  <c r="M36" i="1"/>
  <c r="P36" i="1" s="1"/>
  <c r="O63" i="1"/>
  <c r="N63" i="1"/>
  <c r="Q63" i="1" s="1"/>
  <c r="M63" i="1"/>
  <c r="P63" i="1" s="1"/>
  <c r="P76" i="1"/>
  <c r="O126" i="1"/>
  <c r="N126" i="1"/>
  <c r="Q126" i="1" s="1"/>
  <c r="M126" i="1"/>
  <c r="P126" i="1" s="1"/>
  <c r="M133" i="1"/>
  <c r="P133" i="1" s="1"/>
  <c r="N149" i="1"/>
  <c r="Q149" i="1" s="1"/>
  <c r="M213" i="1"/>
  <c r="P213" i="1" s="1"/>
  <c r="M238" i="1"/>
  <c r="P238" i="1" s="1"/>
  <c r="N238" i="1"/>
  <c r="Q238" i="1" s="1"/>
  <c r="O82" i="1"/>
  <c r="N82" i="1"/>
  <c r="Q82" i="1" s="1"/>
  <c r="O142" i="1"/>
  <c r="M142" i="1"/>
  <c r="P142" i="1" s="1"/>
  <c r="O44" i="1"/>
  <c r="M44" i="1"/>
  <c r="P44" i="1" s="1"/>
  <c r="O53" i="1"/>
  <c r="N53" i="1"/>
  <c r="Q53" i="1" s="1"/>
  <c r="M53" i="1"/>
  <c r="P53" i="1" s="1"/>
  <c r="O55" i="1"/>
  <c r="M55" i="1"/>
  <c r="P55" i="1" s="1"/>
  <c r="O76" i="1"/>
  <c r="N76" i="1"/>
  <c r="Q76" i="1" s="1"/>
  <c r="M120" i="1"/>
  <c r="P120" i="1" s="1"/>
  <c r="O128" i="1"/>
  <c r="N128" i="1"/>
  <c r="Q128" i="1" s="1"/>
  <c r="M128" i="1"/>
  <c r="P128" i="1" s="1"/>
  <c r="O131" i="1"/>
  <c r="M131" i="1"/>
  <c r="P131" i="1" s="1"/>
  <c r="M144" i="1"/>
  <c r="P144" i="1" s="1"/>
  <c r="M197" i="1"/>
  <c r="P197" i="1" s="1"/>
  <c r="Q105" i="1"/>
  <c r="P227" i="1"/>
  <c r="N228" i="1"/>
  <c r="Q228" i="1" s="1"/>
  <c r="P236" i="1"/>
  <c r="P244" i="1"/>
  <c r="O247" i="1"/>
  <c r="M253" i="1"/>
  <c r="P253" i="1" s="1"/>
  <c r="O260" i="1"/>
  <c r="M30" i="1"/>
  <c r="P30" i="1" s="1"/>
  <c r="O64" i="1"/>
  <c r="P67" i="1"/>
  <c r="M80" i="1"/>
  <c r="P80" i="1" s="1"/>
  <c r="M87" i="1"/>
  <c r="P87" i="1" s="1"/>
  <c r="P94" i="1"/>
  <c r="M97" i="1"/>
  <c r="P97" i="1" s="1"/>
  <c r="M100" i="1"/>
  <c r="P100" i="1" s="1"/>
  <c r="N103" i="1"/>
  <c r="Q103" i="1" s="1"/>
  <c r="M127" i="1"/>
  <c r="P127" i="1" s="1"/>
  <c r="M129" i="1"/>
  <c r="P129" i="1" s="1"/>
  <c r="N163" i="1"/>
  <c r="Q163" i="1" s="1"/>
  <c r="N170" i="1"/>
  <c r="Q170" i="1" s="1"/>
  <c r="M183" i="1"/>
  <c r="P183" i="1" s="1"/>
  <c r="M187" i="1"/>
  <c r="P187" i="1" s="1"/>
  <c r="M206" i="1"/>
  <c r="P206" i="1" s="1"/>
  <c r="N243" i="1"/>
  <c r="Q243" i="1" s="1"/>
  <c r="N259" i="1"/>
  <c r="Q259" i="1" s="1"/>
  <c r="P32" i="1"/>
  <c r="P42" i="1"/>
  <c r="N21" i="1"/>
  <c r="N46" i="1"/>
  <c r="Q46" i="1" s="1"/>
  <c r="N50" i="1"/>
  <c r="Q50" i="1" s="1"/>
  <c r="N54" i="1"/>
  <c r="Q54" i="1" s="1"/>
  <c r="K61" i="1"/>
  <c r="M74" i="1"/>
  <c r="P74" i="1" s="1"/>
  <c r="N80" i="1"/>
  <c r="Q80" i="1" s="1"/>
  <c r="M95" i="1"/>
  <c r="P95" i="1" s="1"/>
  <c r="N97" i="1"/>
  <c r="Q97" i="1" s="1"/>
  <c r="M98" i="1"/>
  <c r="P98" i="1" s="1"/>
  <c r="P103" i="1"/>
  <c r="P134" i="1"/>
  <c r="M146" i="1"/>
  <c r="P146" i="1" s="1"/>
  <c r="P152" i="1"/>
  <c r="N155" i="1"/>
  <c r="Q155" i="1" s="1"/>
  <c r="O163" i="1"/>
  <c r="O170" i="1"/>
  <c r="O176" i="1"/>
  <c r="M177" i="1"/>
  <c r="P177" i="1" s="1"/>
  <c r="N178" i="1"/>
  <c r="Q178" i="1" s="1"/>
  <c r="M179" i="1"/>
  <c r="P179" i="1" s="1"/>
  <c r="M180" i="1"/>
  <c r="P180" i="1" s="1"/>
  <c r="M195" i="1"/>
  <c r="P195" i="1" s="1"/>
  <c r="M199" i="1"/>
  <c r="P199" i="1" s="1"/>
  <c r="M205" i="1"/>
  <c r="P205" i="1" s="1"/>
  <c r="N206" i="1"/>
  <c r="P212" i="1"/>
  <c r="N219" i="1"/>
  <c r="Q219" i="1" s="1"/>
  <c r="N227" i="1"/>
  <c r="Q227" i="1" s="1"/>
  <c r="O228" i="1"/>
  <c r="O236" i="1"/>
  <c r="M243" i="1"/>
  <c r="P243" i="1" s="1"/>
  <c r="P248" i="1"/>
  <c r="N249" i="1"/>
  <c r="Q249" i="1" s="1"/>
  <c r="P256" i="1"/>
  <c r="O259" i="1"/>
  <c r="P26" i="1"/>
  <c r="N38" i="1"/>
  <c r="Q38" i="1" s="1"/>
  <c r="N42" i="1"/>
  <c r="Q42" i="1" s="1"/>
  <c r="P82" i="1"/>
  <c r="O155" i="1"/>
  <c r="N157" i="1"/>
  <c r="Q157" i="1" s="1"/>
  <c r="P160" i="1"/>
  <c r="N165" i="1"/>
  <c r="Q165" i="1" s="1"/>
  <c r="N177" i="1"/>
  <c r="Q177" i="1" s="1"/>
  <c r="O178" i="1"/>
  <c r="N179" i="1"/>
  <c r="Q179" i="1" s="1"/>
  <c r="P223" i="1"/>
  <c r="O227" i="1"/>
  <c r="N242" i="1"/>
  <c r="Q242" i="1" s="1"/>
  <c r="O243" i="1"/>
  <c r="N255" i="1"/>
  <c r="Q255" i="1" s="1"/>
  <c r="N261" i="1"/>
  <c r="Q261" i="1" s="1"/>
  <c r="N124" i="1"/>
  <c r="Q124" i="1" s="1"/>
  <c r="M124" i="1"/>
  <c r="P124" i="1" s="1"/>
  <c r="N164" i="1"/>
  <c r="Q164" i="1" s="1"/>
  <c r="O164" i="1"/>
  <c r="M164" i="1"/>
  <c r="P164" i="1" s="1"/>
  <c r="M22" i="1"/>
  <c r="M20" i="1" s="1"/>
  <c r="N33" i="1"/>
  <c r="Q33" i="1" s="1"/>
  <c r="M33" i="1"/>
  <c r="P33" i="1" s="1"/>
  <c r="M34" i="1"/>
  <c r="P34" i="1" s="1"/>
  <c r="N47" i="1"/>
  <c r="Q47" i="1" s="1"/>
  <c r="M47" i="1"/>
  <c r="P47" i="1" s="1"/>
  <c r="N51" i="1"/>
  <c r="Q51" i="1" s="1"/>
  <c r="M51" i="1"/>
  <c r="P51" i="1" s="1"/>
  <c r="N55" i="1"/>
  <c r="K55" i="1"/>
  <c r="Q59" i="1"/>
  <c r="Q66" i="1"/>
  <c r="O83" i="1"/>
  <c r="N83" i="1"/>
  <c r="Q83" i="1" s="1"/>
  <c r="M83" i="1"/>
  <c r="P83" i="1" s="1"/>
  <c r="O85" i="1"/>
  <c r="N85" i="1"/>
  <c r="Q85" i="1" s="1"/>
  <c r="N107" i="1"/>
  <c r="Q107" i="1" s="1"/>
  <c r="M107" i="1"/>
  <c r="P107" i="1" s="1"/>
  <c r="O124" i="1"/>
  <c r="N166" i="1"/>
  <c r="Q166" i="1" s="1"/>
  <c r="O166" i="1"/>
  <c r="M166" i="1"/>
  <c r="P166" i="1" s="1"/>
  <c r="K173" i="1"/>
  <c r="N173" i="1"/>
  <c r="N257" i="1"/>
  <c r="Q257" i="1" s="1"/>
  <c r="O257" i="1"/>
  <c r="M257" i="1"/>
  <c r="P257" i="1" s="1"/>
  <c r="N22" i="1"/>
  <c r="Q22" i="1" s="1"/>
  <c r="N26" i="1"/>
  <c r="Q26" i="1" s="1"/>
  <c r="O28" i="1"/>
  <c r="N32" i="1"/>
  <c r="Q32" i="1" s="1"/>
  <c r="O33" i="1"/>
  <c r="O34" i="1"/>
  <c r="P38" i="1"/>
  <c r="M45" i="1"/>
  <c r="P45" i="1" s="1"/>
  <c r="O47" i="1"/>
  <c r="M49" i="1"/>
  <c r="P49" i="1" s="1"/>
  <c r="O51" i="1"/>
  <c r="M69" i="1"/>
  <c r="P69" i="1" s="1"/>
  <c r="O69" i="1"/>
  <c r="O81" i="1"/>
  <c r="N81" i="1"/>
  <c r="Q81" i="1" s="1"/>
  <c r="M81" i="1"/>
  <c r="P81" i="1" s="1"/>
  <c r="M85" i="1"/>
  <c r="P85" i="1" s="1"/>
  <c r="P84" i="1" s="1"/>
  <c r="N89" i="1"/>
  <c r="Q89" i="1" s="1"/>
  <c r="M89" i="1"/>
  <c r="P89" i="1" s="1"/>
  <c r="O107" i="1"/>
  <c r="N113" i="1"/>
  <c r="Q113" i="1" s="1"/>
  <c r="M113" i="1"/>
  <c r="P113" i="1" s="1"/>
  <c r="N135" i="1"/>
  <c r="M135" i="1"/>
  <c r="P135" i="1" s="1"/>
  <c r="N156" i="1"/>
  <c r="Q156" i="1" s="1"/>
  <c r="O156" i="1"/>
  <c r="M156" i="1"/>
  <c r="P156" i="1" s="1"/>
  <c r="N239" i="1"/>
  <c r="Q239" i="1" s="1"/>
  <c r="O239" i="1"/>
  <c r="M239" i="1"/>
  <c r="P239" i="1" s="1"/>
  <c r="M246" i="1"/>
  <c r="P246" i="1" s="1"/>
  <c r="O246" i="1"/>
  <c r="N246" i="1"/>
  <c r="Q246" i="1" s="1"/>
  <c r="K21" i="1"/>
  <c r="N31" i="1"/>
  <c r="Q31" i="1" s="1"/>
  <c r="M31" i="1"/>
  <c r="P31" i="1" s="1"/>
  <c r="M62" i="1"/>
  <c r="P62" i="1" s="1"/>
  <c r="O62" i="1"/>
  <c r="N69" i="1"/>
  <c r="Q69" i="1" s="1"/>
  <c r="N110" i="1"/>
  <c r="Q110" i="1" s="1"/>
  <c r="O110" i="1"/>
  <c r="M110" i="1"/>
  <c r="P110" i="1" s="1"/>
  <c r="K138" i="1"/>
  <c r="N138" i="1"/>
  <c r="O171" i="1"/>
  <c r="N171" i="1"/>
  <c r="Q171" i="1" s="1"/>
  <c r="M171" i="1"/>
  <c r="P171" i="1" s="1"/>
  <c r="O191" i="1"/>
  <c r="N191" i="1"/>
  <c r="Q191" i="1" s="1"/>
  <c r="P222" i="1"/>
  <c r="O208" i="1"/>
  <c r="N208" i="1"/>
  <c r="Q208" i="1" s="1"/>
  <c r="M208" i="1"/>
  <c r="O26" i="1"/>
  <c r="Q28" i="1"/>
  <c r="N30" i="1"/>
  <c r="Q30" i="1" s="1"/>
  <c r="O31" i="1"/>
  <c r="O32" i="1"/>
  <c r="Q34" i="1"/>
  <c r="O41" i="1"/>
  <c r="M59" i="1"/>
  <c r="P59" i="1" s="1"/>
  <c r="N62" i="1"/>
  <c r="Q62" i="1" s="1"/>
  <c r="M66" i="1"/>
  <c r="P66" i="1" s="1"/>
  <c r="N68" i="1"/>
  <c r="Q68" i="1" s="1"/>
  <c r="N72" i="1"/>
  <c r="Q72" i="1" s="1"/>
  <c r="N73" i="1"/>
  <c r="Q73" i="1" s="1"/>
  <c r="M73" i="1"/>
  <c r="P73" i="1" s="1"/>
  <c r="K87" i="1"/>
  <c r="N87" i="1"/>
  <c r="N88" i="1"/>
  <c r="Q88" i="1" s="1"/>
  <c r="M88" i="1"/>
  <c r="P88" i="1" s="1"/>
  <c r="O88" i="1"/>
  <c r="N112" i="1"/>
  <c r="Q112" i="1" s="1"/>
  <c r="M112" i="1"/>
  <c r="P112" i="1" s="1"/>
  <c r="N116" i="1"/>
  <c r="Q116" i="1" s="1"/>
  <c r="O116" i="1"/>
  <c r="M116" i="1"/>
  <c r="P116" i="1" s="1"/>
  <c r="K142" i="1"/>
  <c r="N142" i="1"/>
  <c r="Q153" i="1"/>
  <c r="M191" i="1"/>
  <c r="P191" i="1" s="1"/>
  <c r="K74" i="1"/>
  <c r="N74" i="1"/>
  <c r="M157" i="1"/>
  <c r="P157" i="1" s="1"/>
  <c r="O157" i="1"/>
  <c r="M172" i="1"/>
  <c r="P172" i="1" s="1"/>
  <c r="O172" i="1"/>
  <c r="N172" i="1"/>
  <c r="Q172" i="1" s="1"/>
  <c r="N27" i="1"/>
  <c r="Q27" i="1" s="1"/>
  <c r="M27" i="1"/>
  <c r="P27" i="1" s="1"/>
  <c r="M28" i="1"/>
  <c r="P28" i="1" s="1"/>
  <c r="N43" i="1"/>
  <c r="Q43" i="1" s="1"/>
  <c r="M43" i="1"/>
  <c r="P43" i="1" s="1"/>
  <c r="N25" i="1"/>
  <c r="Q25" i="1" s="1"/>
  <c r="M25" i="1"/>
  <c r="N39" i="1"/>
  <c r="Q39" i="1" s="1"/>
  <c r="M39" i="1"/>
  <c r="P39" i="1" s="1"/>
  <c r="O45" i="1"/>
  <c r="O49" i="1"/>
  <c r="N77" i="1"/>
  <c r="Q77" i="1" s="1"/>
  <c r="M77" i="1"/>
  <c r="P77" i="1" s="1"/>
  <c r="K95" i="1"/>
  <c r="N95" i="1"/>
  <c r="N119" i="1"/>
  <c r="Q119" i="1" s="1"/>
  <c r="M119" i="1"/>
  <c r="P119" i="1" s="1"/>
  <c r="N147" i="1"/>
  <c r="Q147" i="1" s="1"/>
  <c r="M147" i="1"/>
  <c r="P147" i="1" s="1"/>
  <c r="O147" i="1"/>
  <c r="Q167" i="1"/>
  <c r="N188" i="1"/>
  <c r="Q188" i="1" s="1"/>
  <c r="M188" i="1"/>
  <c r="P188" i="1" s="1"/>
  <c r="O188" i="1"/>
  <c r="N29" i="1"/>
  <c r="Q29" i="1" s="1"/>
  <c r="M29" i="1"/>
  <c r="P29" i="1" s="1"/>
  <c r="N35" i="1"/>
  <c r="Q35" i="1" s="1"/>
  <c r="M35" i="1"/>
  <c r="P35" i="1" s="1"/>
  <c r="O59" i="1"/>
  <c r="O66" i="1"/>
  <c r="O68" i="1"/>
  <c r="K78" i="1"/>
  <c r="N78" i="1"/>
  <c r="P91" i="1"/>
  <c r="N118" i="1"/>
  <c r="Q118" i="1" s="1"/>
  <c r="M118" i="1"/>
  <c r="P118" i="1" s="1"/>
  <c r="N122" i="1"/>
  <c r="Q122" i="1" s="1"/>
  <c r="O122" i="1"/>
  <c r="M122" i="1"/>
  <c r="P122" i="1" s="1"/>
  <c r="P130" i="1"/>
  <c r="M161" i="1"/>
  <c r="P161" i="1" s="1"/>
  <c r="O161" i="1"/>
  <c r="N161" i="1"/>
  <c r="Q161" i="1" s="1"/>
  <c r="N200" i="1"/>
  <c r="Q200" i="1" s="1"/>
  <c r="M200" i="1"/>
  <c r="P200" i="1" s="1"/>
  <c r="O200" i="1"/>
  <c r="Q41" i="1"/>
  <c r="O42" i="1"/>
  <c r="Q49" i="1"/>
  <c r="N70" i="1"/>
  <c r="Q70" i="1" s="1"/>
  <c r="N75" i="1"/>
  <c r="Q75" i="1" s="1"/>
  <c r="N79" i="1"/>
  <c r="Q79" i="1" s="1"/>
  <c r="N90" i="1"/>
  <c r="Q90" i="1" s="1"/>
  <c r="M90" i="1"/>
  <c r="P90" i="1" s="1"/>
  <c r="O96" i="1"/>
  <c r="N96" i="1"/>
  <c r="Q96" i="1" s="1"/>
  <c r="M102" i="1"/>
  <c r="P102" i="1" s="1"/>
  <c r="O102" i="1"/>
  <c r="N109" i="1"/>
  <c r="Q109" i="1" s="1"/>
  <c r="M109" i="1"/>
  <c r="P109" i="1" s="1"/>
  <c r="N115" i="1"/>
  <c r="Q115" i="1" s="1"/>
  <c r="M115" i="1"/>
  <c r="P115" i="1" s="1"/>
  <c r="N121" i="1"/>
  <c r="Q121" i="1" s="1"/>
  <c r="M121" i="1"/>
  <c r="P121" i="1" s="1"/>
  <c r="N143" i="1"/>
  <c r="Q143" i="1" s="1"/>
  <c r="M143" i="1"/>
  <c r="P143" i="1" s="1"/>
  <c r="N158" i="1"/>
  <c r="Q158" i="1" s="1"/>
  <c r="O158" i="1"/>
  <c r="M158" i="1"/>
  <c r="P158" i="1" s="1"/>
  <c r="P167" i="1"/>
  <c r="Q37" i="1"/>
  <c r="O38" i="1"/>
  <c r="Q45" i="1"/>
  <c r="N36" i="1"/>
  <c r="Q36" i="1" s="1"/>
  <c r="N40" i="1"/>
  <c r="Q40" i="1" s="1"/>
  <c r="N44" i="1"/>
  <c r="Q44" i="1" s="1"/>
  <c r="N48" i="1"/>
  <c r="Q48" i="1" s="1"/>
  <c r="M54" i="1"/>
  <c r="N58" i="1"/>
  <c r="Q58" i="1" s="1"/>
  <c r="N64" i="1"/>
  <c r="Q64" i="1" s="1"/>
  <c r="M75" i="1"/>
  <c r="P75" i="1" s="1"/>
  <c r="M79" i="1"/>
  <c r="P79" i="1" s="1"/>
  <c r="O90" i="1"/>
  <c r="M104" i="1"/>
  <c r="P104" i="1" s="1"/>
  <c r="O104" i="1"/>
  <c r="N108" i="1"/>
  <c r="Q108" i="1" s="1"/>
  <c r="N114" i="1"/>
  <c r="Q114" i="1" s="1"/>
  <c r="N120" i="1"/>
  <c r="Q120" i="1" s="1"/>
  <c r="Q135" i="1"/>
  <c r="N139" i="1"/>
  <c r="Q139" i="1" s="1"/>
  <c r="M139" i="1"/>
  <c r="P139" i="1" s="1"/>
  <c r="Q146" i="1"/>
  <c r="N162" i="1"/>
  <c r="Q162" i="1" s="1"/>
  <c r="O162" i="1"/>
  <c r="M162" i="1"/>
  <c r="P162" i="1" s="1"/>
  <c r="M168" i="1"/>
  <c r="P168" i="1" s="1"/>
  <c r="O168" i="1"/>
  <c r="M169" i="1"/>
  <c r="P169" i="1" s="1"/>
  <c r="N169" i="1"/>
  <c r="Q169" i="1" s="1"/>
  <c r="K176" i="1"/>
  <c r="N176" i="1"/>
  <c r="K183" i="1"/>
  <c r="N183" i="1"/>
  <c r="K197" i="1"/>
  <c r="N197" i="1"/>
  <c r="P61" i="1"/>
  <c r="P68" i="1"/>
  <c r="O94" i="1"/>
  <c r="N94" i="1"/>
  <c r="Q94" i="1" s="1"/>
  <c r="N111" i="1"/>
  <c r="Q111" i="1" s="1"/>
  <c r="M111" i="1"/>
  <c r="P111" i="1" s="1"/>
  <c r="N117" i="1"/>
  <c r="Q117" i="1" s="1"/>
  <c r="M117" i="1"/>
  <c r="P117" i="1" s="1"/>
  <c r="N123" i="1"/>
  <c r="Q123" i="1" s="1"/>
  <c r="M123" i="1"/>
  <c r="P123" i="1" s="1"/>
  <c r="M153" i="1"/>
  <c r="M151" i="1" s="1"/>
  <c r="O153" i="1"/>
  <c r="P159" i="1"/>
  <c r="N160" i="1"/>
  <c r="Q160" i="1" s="1"/>
  <c r="O160" i="1"/>
  <c r="M165" i="1"/>
  <c r="P165" i="1" s="1"/>
  <c r="O165" i="1"/>
  <c r="P170" i="1"/>
  <c r="K185" i="1"/>
  <c r="N185" i="1"/>
  <c r="N193" i="1"/>
  <c r="Q193" i="1" s="1"/>
  <c r="M193" i="1"/>
  <c r="P193" i="1" s="1"/>
  <c r="O193" i="1"/>
  <c r="K195" i="1"/>
  <c r="N195" i="1"/>
  <c r="N98" i="1"/>
  <c r="Q98" i="1" s="1"/>
  <c r="N100" i="1"/>
  <c r="Q100" i="1" s="1"/>
  <c r="N127" i="1"/>
  <c r="Q127" i="1" s="1"/>
  <c r="N129" i="1"/>
  <c r="Q129" i="1" s="1"/>
  <c r="N131" i="1"/>
  <c r="Q131" i="1" s="1"/>
  <c r="N133" i="1"/>
  <c r="Q133" i="1" s="1"/>
  <c r="N136" i="1"/>
  <c r="Q136" i="1" s="1"/>
  <c r="N137" i="1"/>
  <c r="Q137" i="1" s="1"/>
  <c r="N140" i="1"/>
  <c r="Q140" i="1" s="1"/>
  <c r="N141" i="1"/>
  <c r="Q141" i="1" s="1"/>
  <c r="N144" i="1"/>
  <c r="Q144" i="1" s="1"/>
  <c r="N145" i="1"/>
  <c r="Q145" i="1" s="1"/>
  <c r="N175" i="1"/>
  <c r="Q175" i="1" s="1"/>
  <c r="M175" i="1"/>
  <c r="P175" i="1" s="1"/>
  <c r="N187" i="1"/>
  <c r="Q187" i="1" s="1"/>
  <c r="N189" i="1"/>
  <c r="N199" i="1"/>
  <c r="Q199" i="1" s="1"/>
  <c r="N201" i="1"/>
  <c r="Q201" i="1" s="1"/>
  <c r="M137" i="1"/>
  <c r="P137" i="1" s="1"/>
  <c r="M141" i="1"/>
  <c r="P141" i="1" s="1"/>
  <c r="M145" i="1"/>
  <c r="P145" i="1" s="1"/>
  <c r="N174" i="1"/>
  <c r="Q174" i="1" s="1"/>
  <c r="O175" i="1"/>
  <c r="N192" i="1"/>
  <c r="Q192" i="1" s="1"/>
  <c r="M192" i="1"/>
  <c r="P192" i="1" s="1"/>
  <c r="O192" i="1"/>
  <c r="P249" i="1"/>
  <c r="O181" i="1"/>
  <c r="N181" i="1"/>
  <c r="Q181" i="1" s="1"/>
  <c r="N186" i="1"/>
  <c r="Q186" i="1" s="1"/>
  <c r="M186" i="1"/>
  <c r="P186" i="1" s="1"/>
  <c r="N190" i="1"/>
  <c r="Q190" i="1" s="1"/>
  <c r="M190" i="1"/>
  <c r="P190" i="1" s="1"/>
  <c r="N198" i="1"/>
  <c r="Q198" i="1" s="1"/>
  <c r="M198" i="1"/>
  <c r="P198" i="1" s="1"/>
  <c r="P185" i="1"/>
  <c r="N194" i="1"/>
  <c r="Q194" i="1" s="1"/>
  <c r="M194" i="1"/>
  <c r="P194" i="1" s="1"/>
  <c r="N217" i="1"/>
  <c r="Q217" i="1" s="1"/>
  <c r="N223" i="1"/>
  <c r="Q223" i="1" s="1"/>
  <c r="O230" i="1"/>
  <c r="M230" i="1"/>
  <c r="P230" i="1" s="1"/>
  <c r="N244" i="1"/>
  <c r="Q244" i="1" s="1"/>
  <c r="N251" i="1"/>
  <c r="Q251" i="1" s="1"/>
  <c r="O251" i="1"/>
  <c r="M251" i="1"/>
  <c r="P251" i="1" s="1"/>
  <c r="N184" i="1"/>
  <c r="Q184" i="1" s="1"/>
  <c r="M184" i="1"/>
  <c r="P184" i="1" s="1"/>
  <c r="Q189" i="1"/>
  <c r="N196" i="1"/>
  <c r="Q196" i="1" s="1"/>
  <c r="M196" i="1"/>
  <c r="P196" i="1" s="1"/>
  <c r="Q212" i="1"/>
  <c r="M215" i="1"/>
  <c r="P215" i="1" s="1"/>
  <c r="O215" i="1"/>
  <c r="M217" i="1"/>
  <c r="P217" i="1" s="1"/>
  <c r="M220" i="1"/>
  <c r="P220" i="1" s="1"/>
  <c r="O220" i="1"/>
  <c r="M225" i="1"/>
  <c r="P225" i="1" s="1"/>
  <c r="O225" i="1"/>
  <c r="N225" i="1"/>
  <c r="Q225" i="1" s="1"/>
  <c r="N230" i="1"/>
  <c r="Q230" i="1" s="1"/>
  <c r="N256" i="1"/>
  <c r="Q256" i="1" s="1"/>
  <c r="N224" i="1"/>
  <c r="Q224" i="1" s="1"/>
  <c r="O224" i="1"/>
  <c r="M224" i="1"/>
  <c r="M240" i="1"/>
  <c r="P240" i="1" s="1"/>
  <c r="O240" i="1"/>
  <c r="N240" i="1"/>
  <c r="Q240" i="1" s="1"/>
  <c r="M258" i="1"/>
  <c r="P258" i="1" s="1"/>
  <c r="O258" i="1"/>
  <c r="N258" i="1"/>
  <c r="Q258" i="1" s="1"/>
  <c r="P261" i="1"/>
  <c r="N202" i="1"/>
  <c r="Q202" i="1" s="1"/>
  <c r="M202" i="1"/>
  <c r="P202" i="1" s="1"/>
  <c r="Q206" i="1"/>
  <c r="N245" i="1"/>
  <c r="Q245" i="1" s="1"/>
  <c r="O245" i="1"/>
  <c r="M245" i="1"/>
  <c r="P245" i="1" s="1"/>
  <c r="M252" i="1"/>
  <c r="P252" i="1" s="1"/>
  <c r="O252" i="1"/>
  <c r="N252" i="1"/>
  <c r="Q252" i="1" s="1"/>
  <c r="N205" i="1"/>
  <c r="Q205" i="1" s="1"/>
  <c r="N211" i="1"/>
  <c r="Q211" i="1" s="1"/>
  <c r="N213" i="1"/>
  <c r="Q213" i="1" s="1"/>
  <c r="O218" i="1"/>
  <c r="O222" i="1"/>
  <c r="O223" i="1"/>
  <c r="N226" i="1"/>
  <c r="Q226" i="1" s="1"/>
  <c r="O237" i="1"/>
  <c r="O238" i="1"/>
  <c r="N241" i="1"/>
  <c r="Q241" i="1" s="1"/>
  <c r="O249" i="1"/>
  <c r="O250" i="1"/>
  <c r="N253" i="1"/>
  <c r="Q253" i="1" s="1"/>
  <c r="O261" i="1"/>
  <c r="N216" i="1"/>
  <c r="Q216" i="1" s="1"/>
  <c r="M233" i="1"/>
  <c r="P233" i="1" s="1"/>
  <c r="P232" i="1" s="1"/>
  <c r="O233" i="1"/>
  <c r="P226" i="1"/>
  <c r="M235" i="1"/>
  <c r="N236" i="1"/>
  <c r="Q236" i="1" s="1"/>
  <c r="P241" i="1"/>
  <c r="M247" i="1"/>
  <c r="P247" i="1" s="1"/>
  <c r="N248" i="1"/>
  <c r="Q248" i="1" s="1"/>
  <c r="M259" i="1"/>
  <c r="P259" i="1" s="1"/>
  <c r="N260" i="1"/>
  <c r="Q260" i="1" s="1"/>
  <c r="M221" i="1" l="1"/>
  <c r="M148" i="1"/>
  <c r="P22" i="1"/>
  <c r="P20" i="1" s="1"/>
  <c r="P229" i="1"/>
  <c r="Q195" i="1"/>
  <c r="M92" i="1"/>
  <c r="Q21" i="1"/>
  <c r="P153" i="1"/>
  <c r="P151" i="1" s="1"/>
  <c r="P148" i="1"/>
  <c r="P71" i="1"/>
  <c r="M154" i="1"/>
  <c r="P214" i="1"/>
  <c r="Q60" i="1"/>
  <c r="Q23" i="1"/>
  <c r="M56" i="1"/>
  <c r="P224" i="1"/>
  <c r="P221" i="1" s="1"/>
  <c r="P101" i="1"/>
  <c r="Q142" i="1"/>
  <c r="Q138" i="1"/>
  <c r="P125" i="1"/>
  <c r="Q55" i="1"/>
  <c r="P182" i="1"/>
  <c r="P154" i="1"/>
  <c r="P106" i="1"/>
  <c r="M71" i="1"/>
  <c r="P208" i="1"/>
  <c r="P203" i="1" s="1"/>
  <c r="M203" i="1"/>
  <c r="Q197" i="1"/>
  <c r="Q176" i="1"/>
  <c r="P86" i="1"/>
  <c r="Q74" i="1"/>
  <c r="M24" i="1"/>
  <c r="Q183" i="1"/>
  <c r="M234" i="1"/>
  <c r="P235" i="1"/>
  <c r="P234" i="1" s="1"/>
  <c r="P25" i="1"/>
  <c r="P24" i="1" s="1"/>
  <c r="M232" i="1"/>
  <c r="M182" i="1"/>
  <c r="M229" i="1"/>
  <c r="Q185" i="1"/>
  <c r="M52" i="1"/>
  <c r="P54" i="1"/>
  <c r="P52" i="1" s="1"/>
  <c r="Q173" i="1"/>
  <c r="M214" i="1"/>
  <c r="Q78" i="1"/>
  <c r="Q87" i="1"/>
  <c r="M106" i="1"/>
  <c r="M125" i="1"/>
  <c r="M84" i="1"/>
  <c r="M86" i="1"/>
  <c r="M101" i="1"/>
  <c r="P56" i="1"/>
  <c r="P92" i="1"/>
  <c r="Q95" i="1"/>
  <c r="M262" i="1" l="1"/>
  <c r="K266" i="1" s="1"/>
  <c r="O17" i="1" s="1"/>
  <c r="P262" i="1"/>
  <c r="O267" i="1" s="1"/>
  <c r="O268" i="1" s="1"/>
  <c r="K267" i="1" l="1"/>
  <c r="Q17" i="1" s="1"/>
  <c r="O266" i="1"/>
  <c r="L17" i="1" s="1"/>
  <c r="K268" i="1"/>
</calcChain>
</file>

<file path=xl/sharedStrings.xml><?xml version="1.0" encoding="utf-8"?>
<sst xmlns="http://schemas.openxmlformats.org/spreadsheetml/2006/main" count="864" uniqueCount="616">
  <si>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</si>
  <si>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</si>
  <si>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30/03/2026</t>
  </si>
  <si>
    <r>
      <rPr>
        <b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>REFORMA DE QUATRO QUADRAS POLIESPORTIVAS LOCALIZADAS EM SÃO JACINTO, VILA VERDE, SÃO BENTO E CÓRREGO SAÚDE, REFORMA E AMPLIAÇÃO DE UMA QUADRA POLIESPORTIVA, LOCALIZADA NA COMUNIDADE DE ALTO SANTA LUZIA, DISTRITO DE SANTA JÚLIA, NESTE MUNICÍPIO.</t>
    </r>
  </si>
  <si>
    <t>CONTRATO Nº:</t>
  </si>
  <si>
    <t>128/2024</t>
  </si>
  <si>
    <t>Assinatura: 18/10/2024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</si>
  <si>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</si>
  <si>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</si>
  <si>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</si>
  <si>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PERÍODO:</t>
  </si>
  <si>
    <t xml:space="preserve">a </t>
  </si>
  <si>
    <t>PRAZO:</t>
  </si>
  <si>
    <t>360 DIAS + 90 DIAS +        90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</si>
  <si>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>CONSÓRCIO CINCO QUADRAS</t>
    </r>
  </si>
  <si>
    <t>% MÊS:</t>
  </si>
  <si>
    <t>% ACUM:</t>
  </si>
  <si>
    <t>ITEM</t>
  </si>
  <si>
    <t>ESPECIFICAÇÃO</t>
  </si>
  <si>
    <t>UNID.</t>
  </si>
  <si>
    <t>QUANT.</t>
  </si>
  <si>
    <t>1º REPLANILHAMENTO</t>
  </si>
  <si>
    <t>PREÇO UNIT R$</t>
  </si>
  <si>
    <t>ACUMULADO ANTERIOR</t>
  </si>
  <si>
    <t>MEDIÇÃO 14</t>
  </si>
  <si>
    <t>TOTAL MEDIDO</t>
  </si>
  <si>
    <t>ACRÉSCIMO</t>
  </si>
  <si>
    <t>DECRÉSCIMO</t>
  </si>
  <si>
    <t>QUANT. ATUALIZADA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</si>
  <si>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</si>
  <si>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</si>
  <si>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</si>
  <si>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</si>
  <si>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</si>
  <si>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</si>
  <si>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</si>
  <si>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Mobilização e desmobilização de conteiner locado para barracão de obra</t>
  </si>
  <si>
    <t>und</t>
  </si>
  <si>
    <t>1.3</t>
  </si>
  <si>
    <t>Aluguel mensal container para almoxarifado, incl. porta, 2 janelas, 1 pt iluminação, Isolamento térmico (teto), piso em comp. Naval pintado, cert. NR18, incl. laudo descontaminação.</t>
  </si>
  <si>
    <t>ms</t>
  </si>
  <si>
    <t>SERVIÇOS PRELIMINARES</t>
  </si>
  <si>
    <t>2.1</t>
  </si>
  <si>
    <t>Remoção de pintura antiga a óleo ou esmalte</t>
  </si>
  <si>
    <t>2.2</t>
  </si>
  <si>
    <t>Retirada de pontos elétricos (luminárias, interruptores e tomadas)</t>
  </si>
  <si>
    <t>2.3</t>
  </si>
  <si>
    <t>Retirada de caixas/quadros elétricos</t>
  </si>
  <si>
    <t>2.4</t>
  </si>
  <si>
    <t>Retirada de disjuntor</t>
  </si>
  <si>
    <t>2.5</t>
  </si>
  <si>
    <t>Retirada de vidros quebrados</t>
  </si>
  <si>
    <t>2.6</t>
  </si>
  <si>
    <t>Demolição de revestimento com azulejos</t>
  </si>
  <si>
    <t>2.7</t>
  </si>
  <si>
    <t>Retirada de portas e janelas de madeira, inclusive batentes</t>
  </si>
  <si>
    <t>2.8</t>
  </si>
  <si>
    <t>Retirada de bandeira de porta</t>
  </si>
  <si>
    <t>2.9</t>
  </si>
  <si>
    <t>Lixamento de parede com pintura antiga PVA para recebimento de nova camada de tinta</t>
  </si>
  <si>
    <t>2.10</t>
  </si>
  <si>
    <t>Retirada de revestimento antigo em reboco</t>
  </si>
  <si>
    <t>2.11</t>
  </si>
  <si>
    <t>Retirada de aparelhos sanitários</t>
  </si>
  <si>
    <t>2.12</t>
  </si>
  <si>
    <t>Demolição de alvenaria</t>
  </si>
  <si>
    <t>m3</t>
  </si>
  <si>
    <t>2.13</t>
  </si>
  <si>
    <t>Limpeza de pisos e revestimentos cerâmicos</t>
  </si>
  <si>
    <t>2.14</t>
  </si>
  <si>
    <t>Retirada de pintura antiga a base de PVA</t>
  </si>
  <si>
    <t>2.15</t>
  </si>
  <si>
    <t>Demolição de piso cimentado inclusive lastro de concreto</t>
  </si>
  <si>
    <t>2.16</t>
  </si>
  <si>
    <t>Corte de capoeira fina, a foice (manual)</t>
  </si>
  <si>
    <t>2.17</t>
  </si>
  <si>
    <t>Demolição de piso revestido com cerâmica</t>
  </si>
  <si>
    <t>2.18</t>
  </si>
  <si>
    <t>Demolição manual de concreto simples (EMOP 05.001.001)</t>
  </si>
  <si>
    <t>2.19</t>
  </si>
  <si>
    <t>Retirada de bancada de pia</t>
  </si>
  <si>
    <t>2.20</t>
  </si>
  <si>
    <t>Remoção de cobertura em telha metálica, exclusive estrutura</t>
  </si>
  <si>
    <t>2.21</t>
  </si>
  <si>
    <t>Lixamento manual em superfícies metálicas em obra</t>
  </si>
  <si>
    <t>2.22</t>
  </si>
  <si>
    <t>Remoção de tela galvanizada</t>
  </si>
  <si>
    <t>2.23</t>
  </si>
  <si>
    <t>Retirada de grades, gradis, alambrados, cercas e portões</t>
  </si>
  <si>
    <t>2.24</t>
  </si>
  <si>
    <t>Remoção de cabos elétricos, de forma manual, sem reaproveitamento</t>
  </si>
  <si>
    <t>m</t>
  </si>
  <si>
    <t>2.25</t>
  </si>
  <si>
    <t>Remoção de calha de zinco</t>
  </si>
  <si>
    <t>2.26</t>
  </si>
  <si>
    <t>Serviço de soldagem para recuperação de tirantes</t>
  </si>
  <si>
    <t>Kg</t>
  </si>
  <si>
    <t>2.27</t>
  </si>
  <si>
    <t xml:space="preserve">Limpeza de superfície com jato de alta pressão. </t>
  </si>
  <si>
    <t>MOVIMENTAÇÃO DE TERRA</t>
  </si>
  <si>
    <t>3.1.1</t>
  </si>
  <si>
    <t>Escavação manual em material de 1a. categoria, até 1.50 m de profundidade</t>
  </si>
  <si>
    <t>3.1.2</t>
  </si>
  <si>
    <t>Reaterro apiloado de cavas de fundação, em camadas de 20 cm</t>
  </si>
  <si>
    <t>3.1.3</t>
  </si>
  <si>
    <t>Aterro manual de valas com solo argilo-arenoso e compactação mecanizada</t>
  </si>
  <si>
    <t>INFRAESTRUTURA E SUPERESTRUTURA</t>
  </si>
  <si>
    <t>4.1</t>
  </si>
  <si>
    <t>INFRAESTRUTURA</t>
  </si>
  <si>
    <t>4.1.1</t>
  </si>
  <si>
    <t>Fornecimento, preparo e aplicação de concreto magro com consumo mínimo de cimento de 250 kg/m3 (brita 1 e 2) - (5% de perdas já incluído no custo)</t>
  </si>
  <si>
    <t>4.1.2</t>
  </si>
  <si>
    <t>Fôrma de chapa compensada resinada 12mm, levando-se em conta a utilização 3 vezes (incluido o material, corte, montagem, escoramento e desfôrma)</t>
  </si>
  <si>
    <t>4.1.3</t>
  </si>
  <si>
    <t>Fornecimento, dobragem e colocação em fôrma, de armadura CA-60 B fina, diâmetro de 4.0 a 7.0mm</t>
  </si>
  <si>
    <t>kg</t>
  </si>
  <si>
    <t>4.1.4</t>
  </si>
  <si>
    <t>Fornecimento, dobragem e colocação em fôrma, de armadura CA-50 A média, diâmetro de 6.3 a 10.0 mm</t>
  </si>
  <si>
    <t>4.1.5</t>
  </si>
  <si>
    <t>Fornecimento, dobragem e colocação em fôrma, de armadura CA-50 A grossa diâmetro de 12.5 a 25.0 mm (1/2 a 1")</t>
  </si>
  <si>
    <t>4.1.6</t>
  </si>
  <si>
    <t>Fornecimento, preparo e aplicação de concreto Fck=25 MPa (brita 1 e 2) - (5% de perdas já incluído no custo)</t>
  </si>
  <si>
    <t>4.1.7</t>
  </si>
  <si>
    <t>Aplicação de lona plástica para execução de pavimentos de concreto</t>
  </si>
  <si>
    <t>m²</t>
  </si>
  <si>
    <t>4.2</t>
  </si>
  <si>
    <t>SUPERESTRUTURA</t>
  </si>
  <si>
    <t>4.2.1</t>
  </si>
  <si>
    <t>4.2.2</t>
  </si>
  <si>
    <t>Fornecimento, dobragem e colocação em fôrma, de armadura CA-50 A grossa, diâmetro de 12.5 a 25.0mm</t>
  </si>
  <si>
    <t>4.2.3</t>
  </si>
  <si>
    <t>Fôrma em chapa de madeira compensada plastificada 12mm para estrutura em geral, 5 reaproveitamentos, reforçada com sarrafos de madeira 2.5x10cm (incl material, corte, montagem, escoras em eucalipto e desforma)</t>
  </si>
  <si>
    <t>4.2.4</t>
  </si>
  <si>
    <t>4.2.5</t>
  </si>
  <si>
    <t>Laje pré-fabricada treliçada para forro simples revestido, vão até 3.5m, capeamento 2cm, esp. 10cm, Fck = 150Kg/cm2</t>
  </si>
  <si>
    <t>PAREDES E PAINÉIS</t>
  </si>
  <si>
    <t>5.1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</si>
  <si>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</si>
  <si>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5.2</t>
  </si>
  <si>
    <t>Alvenaria de blocos de concreto 14x19x39cm, c/ resist. mínimo a compres. 2.5 MPa, assent. c/ arg. de cimento, cal hidratada CH1 e areia no traço 1:0.5:8 esp. das juntas 10mm e esp. das paredes, s/ rev. 14cm</t>
  </si>
  <si>
    <t>5.3</t>
  </si>
  <si>
    <t>Alvenaria de blocos de concreto estrut. (14x19x39cm) cheios, c/ resist. mín. compr. 15MPa, assentados c/ arg. de cimento e areia no traço 1:4, esp. juntas 10mm e esp. da parede s/ revest. 14cm</t>
  </si>
  <si>
    <t>5.4</t>
  </si>
  <si>
    <t>Alvenaria de blocos de concreto estrut. (19x19x39cm) cheios, c/ resist. mín. compr. 15MPa, assentados c/ arg. cimento e areia no traço 1:4, esp. juntas de 10mm e esp. da parede s/ revest. 19cm</t>
  </si>
  <si>
    <t>5.5</t>
  </si>
  <si>
    <t>Chapisco de argamassa de cimento e areia média ou grossa lavada, no traço 1:3, espessura 5 mm</t>
  </si>
  <si>
    <t>5.6</t>
  </si>
  <si>
    <t>Emboço de argamassa de cimento, cal hidratada CH1 e areia média ou grossa lavada no traço 1:0.5:6, espessura 20 mm</t>
  </si>
  <si>
    <t>5.7</t>
  </si>
  <si>
    <t>Reboco tipo paulista de argamassa de cimento, cal hidratada CH1 e areia média ou grossa lavada no traço 1:0.5:6, espessura 25 mm</t>
  </si>
  <si>
    <t>5.8</t>
  </si>
  <si>
    <t>Divisória de granito com 3 cm de espessura, assentada com argamassa de cimento e areia no traço 1:3, na cor cinza</t>
  </si>
  <si>
    <t>5.9</t>
  </si>
  <si>
    <t>Verga/contraverga reta de concreto armado 10 x 5 cm, Fck = 15 MPa, inclusive forma, armação e desforma</t>
  </si>
  <si>
    <t>5.10</t>
  </si>
  <si>
    <t>Cobogó de concreto 40 x 40 x 10 cm, tipo reto, assentados com argamassa de cimento e areia no traço 1:3, espessura das juntas 15 mm</t>
  </si>
  <si>
    <t>5.11</t>
  </si>
  <si>
    <t>Apicoamento de superfície com revestimento em argamassa</t>
  </si>
  <si>
    <t>5.12</t>
  </si>
  <si>
    <t>Piso cerâmico esmaltado, PEI 5, acabamento semibrilho, dim. 45x45cm, ref. de cor CARGO PLUS WHITE Eliane/equiv. assentado com argamassa de cimento colante, inclusive rejuntamento</t>
  </si>
  <si>
    <t>6.</t>
  </si>
  <si>
    <t>TETOS E FORROS</t>
  </si>
  <si>
    <t>6.1</t>
  </si>
  <si>
    <t>Forro de gesso acabamento tipo liso</t>
  </si>
  <si>
    <t>PISOS E REVESTIMENTOS</t>
  </si>
  <si>
    <t>7.1</t>
  </si>
  <si>
    <t>Piso argamassa alta resistência tipo granilite ou equiv de qualidade comprovada, esp de 10mm, com juntas plástica em quadros de 1m, na cor natural, com acabamento polido mecanizado, inclusive regularização e=3.0cm</t>
  </si>
  <si>
    <t>7.2</t>
  </si>
  <si>
    <t>Azulejo branco 15 x 15 cm, juntas a prumo, assentado com argamassa de cimento colante, inclusive rejuntamento com cimento branco, marcas de referência Eliane, Cecrisa ou Portobello</t>
  </si>
  <si>
    <t>7.3</t>
  </si>
  <si>
    <t>Rodapé de granito cinza esp. 2cm, h=7cm, assentado com argamassa de cimento, cal hidratada CH1 e areia no traço 1:0,5:8, incl. rejuntamento com cimento branco</t>
  </si>
  <si>
    <t>7.4</t>
  </si>
  <si>
    <t>Soleira de granito esp. 2 cm e largura de 15 cm</t>
  </si>
  <si>
    <t>7.5</t>
  </si>
  <si>
    <t>Piso cimentado liso com 1.5 cm de espessura, de argamassa de cimento e areia no traço 1:3 e juntas plásticas em quadros de 1 m</t>
  </si>
  <si>
    <t>ESQUADRIAS METÁLICAS</t>
  </si>
  <si>
    <t>8.1</t>
  </si>
  <si>
    <t>Porta de abrir tipo veneziana em alumínio anodizado, linha 25, completa, incl. puxador com tranca, caixilho, alizar e contramarco</t>
  </si>
  <si>
    <t>8.2</t>
  </si>
  <si>
    <t>Portão de ferro de abrir em barra chata, inclusive chumbamento</t>
  </si>
  <si>
    <t>8.3</t>
  </si>
  <si>
    <t>Janela de correr para vidro em alumínio anodizado cor natural, linha 25, completa, incl. puxador com tranca, alizar, caixilho e contramarco, exclusive vidro</t>
  </si>
  <si>
    <t>8.4</t>
  </si>
  <si>
    <t>Grade de ferro em barra chata, inclusive chumbamento</t>
  </si>
  <si>
    <t>8.5</t>
  </si>
  <si>
    <t>Báscula para vidro em alumínio anodizado cor natural, linha 25, completa, com tranca, caixilho, alizar e contramarco, exclusive vidro</t>
  </si>
  <si>
    <t>8.6</t>
  </si>
  <si>
    <t>Fornecimento e instalação Portão de Abrir em Gradil Nylofor 3D, em painel de aço galvanizado, Dim.: 1,00 x 2,43m - Belgo ou equivalente, malha retangular 200x50mm e fio de aço Ø5,0mm, incl. poste de aço galv. 60x40mm</t>
  </si>
  <si>
    <t>8.7</t>
  </si>
  <si>
    <t>Guarda corpo de tubo de ferro galvanizado, diâm. 3" e 2", h=0.8 m inclusive pintura a óleo ou esmalte</t>
  </si>
  <si>
    <t>8.8</t>
  </si>
  <si>
    <t>Porta de enrolar, em perfil meia cana fechado, em chapa de aço galvanizado n.º 22</t>
  </si>
  <si>
    <t>ESQUADRIAS DE MADEIRA</t>
  </si>
  <si>
    <t>9.1</t>
  </si>
  <si>
    <t>Marco de madeira de lei de 1ª (Peroba, Ipê, Angelim Pedra ou equivalente) com 15x3 cm de batente, nas dimensões de 0.60 x 2.10 m</t>
  </si>
  <si>
    <t>9.2</t>
  </si>
  <si>
    <t>Marco de madeira de lei de 1ª (Peroba, Ipê, Angelim Pedra ou equivalente) com 15x3 cm de batente, nas dimensões de 0.80 x 2.10 m</t>
  </si>
  <si>
    <t>9.3</t>
  </si>
  <si>
    <t>Porta em madeira de lei tipo angelim pedra ou equiv.c/enchimento em madeira 1a.qualidade esp. 30mm p/ pintura, inclusive alizares, dobradiças e fechadura externa em latão cromado LaFonte ou equiv., exclusive marco, nas dim.:0.60 x 2.10 m</t>
  </si>
  <si>
    <t>9.4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</si>
  <si>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</si>
  <si>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INSTALAÇÕES HIDROSSANITÁRIAS</t>
  </si>
  <si>
    <t>10.1</t>
  </si>
  <si>
    <t>Adaptador de PVC soldável com flanges livres para caixa d'água, diâmetro 40mm x 1 1/4"</t>
  </si>
  <si>
    <t>10.2</t>
  </si>
  <si>
    <t>Adaptador de PVC soldável com flanges livres para caixa d'água, diâmetro 50mm x 1 1/2"</t>
  </si>
  <si>
    <t>10.3</t>
  </si>
  <si>
    <t>Registro de gaveta bruto diam. 15mm (1/2")</t>
  </si>
  <si>
    <t>10.4</t>
  </si>
  <si>
    <t>Registro de gaveta bruto diam. 20mm (3/4")</t>
  </si>
  <si>
    <t>10.5</t>
  </si>
  <si>
    <t>Registro de gaveta bruto diam. 32mm (11/4")</t>
  </si>
  <si>
    <t>10.6</t>
  </si>
  <si>
    <t>Registro de pressão com canopla cromada diam. 20mm (3/4"), marcas de referência Fabrimar, Deca ou Docol</t>
  </si>
  <si>
    <t>10.7</t>
  </si>
  <si>
    <t>Tubo de PVC rígido soldável marrom, DN 25mm (3/4"), inclusive conexões</t>
  </si>
  <si>
    <t>10.8</t>
  </si>
  <si>
    <t>Tubo de PVC rígido soldável marrom, DN 32mm (1"), inclusive conexões</t>
  </si>
  <si>
    <t>10.9</t>
  </si>
  <si>
    <t>Tubo de PVC rígido soldável marrom, DN 40mm (1.1/4"), inclusive conexões</t>
  </si>
  <si>
    <t>10.10</t>
  </si>
  <si>
    <t>Válvula de Descarga com acabamento anti-vandalismo, marcas de referência Fabrimar, Deca ou Docol</t>
  </si>
  <si>
    <t>10.11</t>
  </si>
  <si>
    <t>Tubo de PVC rígido soldável branco, para esgoto, série normal, diâmetro 50mm (2"), inclusive conexões</t>
  </si>
  <si>
    <t>10.12</t>
  </si>
  <si>
    <t>Tubo de PVC rígido soldável branco, para esgoto, série normal, diâmetro 100mm (4"), inclusive conexões</t>
  </si>
  <si>
    <t>10.13</t>
  </si>
  <si>
    <t>Ralo sifonado em PVC 100x100mm, com grelha PVC</t>
  </si>
  <si>
    <t>10.14</t>
  </si>
  <si>
    <t>Tampa para ralo, em aço inox, de 100x100mm</t>
  </si>
  <si>
    <t>10.15</t>
  </si>
  <si>
    <t>Fossa séptica de anéis pré-moldados de concreto, diâmetro 1.20 m, altura útil de 1.70m, completa, incluindo tampa c/visita de 60cm, concreto p/fundo esp.10 cm, e tubo para ligação ao filtro</t>
  </si>
  <si>
    <t>10.16</t>
  </si>
  <si>
    <t>Filtro anaeróbio de anéis pré-moldados de concreto, diâmetro de 1.20m, altura útil de 1.80m, completo, incl. tampa c/visita de 60 cm, concreto p/fundo esp.10cm e tubulação de saída de esgoto</t>
  </si>
  <si>
    <t>10.17</t>
  </si>
  <si>
    <t>Fornecimento e espalhamento de brita 1 ou 2</t>
  </si>
  <si>
    <t>10.18</t>
  </si>
  <si>
    <t>Alvenaria de vedação de blocos cerâmicos maciços de 5x10x20cm (espessura 10cm) e argamassa de assentamento com preparo em betoneira para construção de sumidouro</t>
  </si>
  <si>
    <t>11.1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</si>
  <si>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</si>
  <si>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11.2</t>
  </si>
  <si>
    <t>Bacia sifonada de louça branca com caixa acoplada, inclusive acessórios</t>
  </si>
  <si>
    <t>11.3</t>
  </si>
  <si>
    <t>Bacia convencional em louça branca ref. Linha Ravena P9 Deca ou equiv., inclusive tubo de ligação, acessórios de fixação e assento plástico</t>
  </si>
  <si>
    <t>11.4</t>
  </si>
  <si>
    <t>Vaso sanitário padrão popular completo com acessórios para ligação, marcas de referência Deca, Celite ou Ideal Standard, inclusive assento plástico</t>
  </si>
  <si>
    <t>11.5</t>
  </si>
  <si>
    <t>Torneira pressão cromada diâm. 1/2" para lavatório, marcas de referência Fabrimar, Deca ou Docol</t>
  </si>
  <si>
    <t>11.6</t>
  </si>
  <si>
    <t>Torneira pressão cromada, diam. 1/2" para tanque, marcas de referência Fabrimar, Deca ou Docol</t>
  </si>
  <si>
    <t>11.7</t>
  </si>
  <si>
    <t>Torneira pressão cromada diam. 1/2" para pia, marcas de referência Fabrimar, Deca ou Docol</t>
  </si>
  <si>
    <t>11.8</t>
  </si>
  <si>
    <t>Torneira para jardim de 3/4" marcas de referência Fabrimar, Deca ou Docol</t>
  </si>
  <si>
    <t>11.9</t>
  </si>
  <si>
    <t>Chuveiro elétrico tipo ducha Lorenzet ou Corona</t>
  </si>
  <si>
    <t>11.10</t>
  </si>
  <si>
    <t>Caixa de descarga plástica de sobrepor 6/9 litros, ref. ASTRA, AKROS ou equivalente</t>
  </si>
  <si>
    <t>11.11</t>
  </si>
  <si>
    <t>Cuba p/ panelões de aço inox 80x60x40 cm, marcas de referência Fisher, Metalpress ou Mekal, inclusive válvula metal 1 1/4" e sifão cromado 1 x 1 1/2", excl. torneira</t>
  </si>
  <si>
    <t>11.12</t>
  </si>
  <si>
    <t>Cuba louça de embutir redonda, 30cm, L-41, completa, marcas de referência Deca, Celite ou Ideal Standard, incl. válvula e sifão, exclusive torneira</t>
  </si>
  <si>
    <t>11.13</t>
  </si>
  <si>
    <t>Barra de apoio reta em aço inox 304 p/ portadores de necessidades especiais (NBR 9050), largura 60 cm</t>
  </si>
  <si>
    <t>11.14</t>
  </si>
  <si>
    <t>Barra de apoio reta em aço inox 304 p/ portadores de necessidades especiais (NBR 9050), largura 80 cm</t>
  </si>
  <si>
    <t>11.15</t>
  </si>
  <si>
    <t>Ducha manual Acqua jet , linha Aquarius, com registro ref.C 2195, marcas de referência Fabrimar, Deca ou Docol</t>
  </si>
  <si>
    <t>11.16</t>
  </si>
  <si>
    <t>Lavatório de louça branca com coluna, marcas de referência Deca, Celite ou Ideal Standard, inclusive sifão, válvula e engates cromados, exclusive torneira.</t>
  </si>
  <si>
    <t>11.17</t>
  </si>
  <si>
    <t>Reservatório de polietileno de 1000l, inclusive peça de madeira 6x16cm para apoio, exclusive flanges e torneira de bóia</t>
  </si>
  <si>
    <t>11.18</t>
  </si>
  <si>
    <t>Sifão em PVC para pia de cozinha ou lavatório 1x11/2"</t>
  </si>
  <si>
    <t>11.19</t>
  </si>
  <si>
    <t>Engate flexível de PVC para lavatório</t>
  </si>
  <si>
    <t>11.20</t>
  </si>
  <si>
    <t>Papeleira de parede em metal cromado sem tampa, incluso fixação</t>
  </si>
  <si>
    <t>11.21</t>
  </si>
  <si>
    <t>Dispenser para papel toalha interfolhada, incluso fixação</t>
  </si>
  <si>
    <t>11.22</t>
  </si>
  <si>
    <t>Saboneteira plástica tipo dispense para sabonete líquido com reservatório 800 a 1500 ml, incluso fixação</t>
  </si>
  <si>
    <t>CAIXAS E BANCADAS</t>
  </si>
  <si>
    <t>12.1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</si>
  <si>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</si>
  <si>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12.2</t>
  </si>
  <si>
    <t>Bancada de granito com espessura de 2 cm</t>
  </si>
  <si>
    <t>VIDROS E ESPELHOS</t>
  </si>
  <si>
    <t>13.1</t>
  </si>
  <si>
    <t>Espelho para banheiros espessura 4 mm, incluindo chapa compensada 10 mm, moldura de alumínio em perfil L 3/4", fixado com parafusos cromados</t>
  </si>
  <si>
    <t>13.2</t>
  </si>
  <si>
    <t>Vidro plano transparente liso, com 4 mm de espessura</t>
  </si>
  <si>
    <t>QUADRA DE ESPORTES</t>
  </si>
  <si>
    <t>14.1</t>
  </si>
  <si>
    <t>Aplicação de tinta epóxi de alta espessura semibrilhante sobre piso de concreto a três demãos, inclusive selador epóxi a uma demão - Ref. Intergard 2005 e 2001 - Internacional ou equivalente</t>
  </si>
  <si>
    <t>14.2</t>
  </si>
  <si>
    <t>Piso quadra poliesp. fck=25MPa, esp.=10 cm, armado c/ tela Q138, concret camada única bombeável c/ brita n. 1, acab. sup. c/ rotoalisador, juntas c/ corte serra diamant. preench. c/ mastique, base 5cm solo brita 30% e resina endur</t>
  </si>
  <si>
    <t>14.3</t>
  </si>
  <si>
    <t>Pintura à base de epoxi, marcas de referência Suvinil, Coral ou Novacor, em faixas com largura de 5cm, para demarcação de quadras de esportes</t>
  </si>
  <si>
    <t>14.4</t>
  </si>
  <si>
    <t>Pintura a base de epoxi, marcas de referência Suvinil, Coral ou Novacor, em faixas largura de 8cm para demarcação de quadra de esportes</t>
  </si>
  <si>
    <t>14.5</t>
  </si>
  <si>
    <t>Recuperação de piso de quadra com demolição parcial do concreto e aplicação de granilite, inclusive regularização</t>
  </si>
  <si>
    <t>14.6</t>
  </si>
  <si>
    <t>Rede de proteção em nylon malha 10x10 cm para proteção de quadra de esportes</t>
  </si>
  <si>
    <t>14.7</t>
  </si>
  <si>
    <t>Alambrado c/ tela losangular de arame fio 12 malha 2" revest. em PVC com tubo de ferro galvanizado vertical de 2 1/2" e horizontal de 1" incl. portão, pintados com esmalte sobre fundo anticorrosivo</t>
  </si>
  <si>
    <t>14.8</t>
  </si>
  <si>
    <t>Blocos pré-moldados de concreto intertravados tipo pavi-s ou equivalente, esp. de 8 cm e resistência a compressão mínima de 35MPa, assentados sobre colchão de areia 10cm e rejuntamento com pó de pedra</t>
  </si>
  <si>
    <t>14.9</t>
  </si>
  <si>
    <t>Alambrado com tela losangular de arame fio 12, malha 2" revestido em PVC com tubo de ferro galvanizado vertical de 21/2" e horizontal de 1", inclusive portão, pintados com esmalte sobre fundo anti corrosivo</t>
  </si>
  <si>
    <t>14.10</t>
  </si>
  <si>
    <t>Cobertura em telha ondulada de alumínio, esp. 0.5mm, inclusive acessórios de fixação</t>
  </si>
  <si>
    <t>14.11</t>
  </si>
  <si>
    <t>Tubo PVC rígido para esgoto no diâmetro de 100mm incluindo escavação e aterro com areia</t>
  </si>
  <si>
    <t>14.12</t>
  </si>
  <si>
    <t>Tubo Aco Galv 48,30 X 3,35mm (1.1/2") Din 2440 - Medio</t>
  </si>
  <si>
    <t>14.13</t>
  </si>
  <si>
    <t>Trave para futebol de salão de tubo de ferro galvanizado 3", com recuo, removível, dimensões oficiais 3x2m</t>
  </si>
  <si>
    <t>14.14</t>
  </si>
  <si>
    <t>Rede para futebol de salão</t>
  </si>
  <si>
    <t>14.15</t>
  </si>
  <si>
    <t>Conjunto de poste de voleibol de tubo de ferro galvanizado 3"e parte móvel de 21/2", inclusive carretilha, furo com tubo de ferro galvanizado de 31/2"e tampão de furo</t>
  </si>
  <si>
    <t>14.16</t>
  </si>
  <si>
    <t>Preparo, regularização e compactação do terreno (compactador manual) para execução de piso de quadra</t>
  </si>
  <si>
    <t>14.17</t>
  </si>
  <si>
    <t>Cerca H=2.30cm, c/tela losang. arame fio 12 malha 2" revest. em PVC com mourão curvo de concreto H=3,20m, secção T, fixado emsolo, a cada 3m, c/3 fios de arame farpado na parte curva, incl 3 fios tensores, chumbadores e sapata de 40x40x50cm</t>
  </si>
  <si>
    <t>14.18</t>
  </si>
  <si>
    <t>Fornecimento e espalhamento de areia média lavada</t>
  </si>
  <si>
    <t>14.19</t>
  </si>
  <si>
    <t>Fornecimento e espalhamento de pó de pedra</t>
  </si>
  <si>
    <t>14.20</t>
  </si>
  <si>
    <t>Regularização de base p/ revestimento cerâmico, com argamassa de cimento e areia no traço 1:5, espessura 3cm</t>
  </si>
  <si>
    <t>14.21</t>
  </si>
  <si>
    <t>Lastro de concreto não estrutural, espessura de 6 cm</t>
  </si>
  <si>
    <t>14.22</t>
  </si>
  <si>
    <t>Calha em chapa de aço galvanizado número 24, desenvolvimento de 50 cm, incluso transporte vertical</t>
  </si>
  <si>
    <t>14.23</t>
  </si>
  <si>
    <t>Instalação de alambrado com tela losangular de arame fio 12, malha 2" revestido em PVC</t>
  </si>
  <si>
    <t>14.24</t>
  </si>
  <si>
    <t>Piso quadra poliesp. fck=25MPa, esp.= 05 cm, concret camada única bombeável c/ brita n. 1, acab. sup. c/ rotoalisador, juntas c/ corte serra diamant. preench. c/ mastique e resina endur</t>
  </si>
  <si>
    <t>14.25</t>
  </si>
  <si>
    <t>Cordão de solda elétrica - eletrodo 7018/6018 - 4mm</t>
  </si>
  <si>
    <t>cm</t>
  </si>
  <si>
    <t>14.26</t>
  </si>
  <si>
    <t>Portão em tubo de ferro galvanizado de 2", de abrir, malha 2" revestida em PVC n.º 12, inclusive dobradiças e trancas</t>
  </si>
  <si>
    <t>14.27</t>
  </si>
  <si>
    <t xml:space="preserve">Alambrado c/ tela losangular de arame fio 12 malha 2" revest. em PVC, incluindo pintura com esmalte sobre fundo anticorrosivo dos tubos verticais e horizontais existentes      
</t>
  </si>
  <si>
    <t>INSTALAÇÕES ELÉTRICAS</t>
  </si>
  <si>
    <t>15.1</t>
  </si>
  <si>
    <t>Quadro de distribuição de energia em PVC, de embutir, com 12 divisões modulares com barramento</t>
  </si>
  <si>
    <t>15.2</t>
  </si>
  <si>
    <t>Quadro de distribuição de energia, de embutir, com 18 divisões modulares, com barramento</t>
  </si>
  <si>
    <t>15.3</t>
  </si>
  <si>
    <t>Mini-Disjuntor monopolar 20A, curva C, 5kA, 127/220Vca, referência Siemens, GE, Schneider ou equivalente</t>
  </si>
  <si>
    <t>15.4</t>
  </si>
  <si>
    <t>Mini-Disjuntor bipolar 20A, curva C, 5kA, 127/220Vca, referência Siemens, GE, Schneider ou equivalente</t>
  </si>
  <si>
    <t>15.5</t>
  </si>
  <si>
    <t>Mini-Disjuntor bipolar 16A, curva C, 5kA, 127/220Vca, referência Siemens, GE, Schneider ou equivalente</t>
  </si>
  <si>
    <t>15.6</t>
  </si>
  <si>
    <t>Mini-Disjuntor tripolar 16A, curva C, 5kA, 127/220Vca, referência Siemens, GE, Schneider ou equivalente</t>
  </si>
  <si>
    <t>15.7</t>
  </si>
  <si>
    <t>Cabo de cobre termoplástico (PVC) flexível isolado 450/750V, antichama BWF livre de chumbo, 70ºC - 2,5mm2</t>
  </si>
  <si>
    <t>15.8</t>
  </si>
  <si>
    <t>Cabo de cobre termoplástico (PVC) flexível isolado 450/750V, antichama BWF livre de chumbo, 70ºC ? 6,0mm2</t>
  </si>
  <si>
    <t>15.9</t>
  </si>
  <si>
    <t>Cabo de cobre termoplástico (PVC) flexível isolado 450/750V, antichama BWF livre de chumbo, 70ºC ? 4,0mm2</t>
  </si>
  <si>
    <t>15.10</t>
  </si>
  <si>
    <t>Eletroduto flexível corrugado diâmetro 3/4", Amarelo ? Tigreflex ou equivalente</t>
  </si>
  <si>
    <t>15.11</t>
  </si>
  <si>
    <t>Eletroduto de PVC rígido roscável, diâmetro 3/4", inclusive conexões</t>
  </si>
  <si>
    <t>15.12</t>
  </si>
  <si>
    <t>Eletroduto de PVC rígido roscável, diâmetro 1", inclusive conexões</t>
  </si>
  <si>
    <t>15.13</t>
  </si>
  <si>
    <t>Eletroduto de PVC rígido roscável, diâmetro 1.1/4", inclusive conexões</t>
  </si>
  <si>
    <t>15.14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</si>
  <si>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</si>
  <si>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15.15</t>
  </si>
  <si>
    <t>Interruptor de uma tecla simples 10A/250V e uma tomada 3 polos 10A/250V, padrão brasileiro, NBR 14136, linha branca, com placa 4x2"</t>
  </si>
  <si>
    <t>15.16</t>
  </si>
  <si>
    <t>Interruptor de uma tecla simples 10A/250V, com placa 4x2"</t>
  </si>
  <si>
    <t>15.17</t>
  </si>
  <si>
    <t>Tomada padrão brasileiro linha branca, NBR 14136 2 polos + terra 20A/250V, com placa 4x2"</t>
  </si>
  <si>
    <t>15.18</t>
  </si>
  <si>
    <t>Tomada padrão brasileiro linha branca, NBR 14136 2 polos + terra 10A/250V, com placa 4x2"</t>
  </si>
  <si>
    <t>15.19</t>
  </si>
  <si>
    <t>Disjuntor bipolar tipo nema, corrente nominal de 10 até 50a - fornecimento e instalação</t>
  </si>
  <si>
    <t>15.20</t>
  </si>
  <si>
    <t>Refletor Slim LED 200W de potência, branco Frio, 6500k, Autovolt, marca G-light ou similar</t>
  </si>
  <si>
    <t>un</t>
  </si>
  <si>
    <t xml:space="preserve">PINTURA </t>
  </si>
  <si>
    <t>16.1</t>
  </si>
  <si>
    <t>SOBRE MADEIRA</t>
  </si>
  <si>
    <t>16.1.1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</si>
  <si>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</si>
  <si>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16.1.2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</si>
  <si>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</si>
  <si>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16.2</t>
  </si>
  <si>
    <t>SOBRE METAL</t>
  </si>
  <si>
    <t>16.2.1</t>
  </si>
  <si>
    <t>Pintura sobre metal, aplicação manual, com duas demãos de tinta esmalte sintético, referência Suvinil, Coral ou Metalatex, inclusive uma demão de fundo anticorrosivo</t>
  </si>
  <si>
    <t>16.2.2</t>
  </si>
  <si>
    <t>Locação de andaime metálico para trabalho em fachada de edifíco (aluguel de 1 m² por 1 mês) inclusive frete, montagem e desmontagem</t>
  </si>
  <si>
    <t>16.3</t>
  </si>
  <si>
    <t>SOBRE PAREDES E FORROS</t>
  </si>
  <si>
    <t>16.3.1</t>
  </si>
  <si>
    <t>Emassamento de paredes e forros, com duas demãos de massa corrida, referência Suvinil, Coral, Metalatex ou equivalente, inclusive uma demão de liquido selador PVA, referência Suvinil, Coral ou Metalatex ou equivalente</t>
  </si>
  <si>
    <t>16.3.2</t>
  </si>
  <si>
    <t>Pintura em paredes e forros, aplicação manual, com três demãos de tinta látex premium, referência Suvinil, Coral e Metalatex, inclusive uma demão de liquido selador PVA, referência Suvinil, Coral ou Metalatex ou equivalente</t>
  </si>
  <si>
    <t>16.3.3</t>
  </si>
  <si>
    <t>Pintura sobre paredes e forros, aplicação manual, com duas demãos de tinta látex acrílico premium, acabamento fosco, referência Suvinil, Coral e Metalatex, inclusive uma demão de liquido selador acrílico, referência Suvinil, Coral ou Metalatex</t>
  </si>
  <si>
    <t>COBERTURA</t>
  </si>
  <si>
    <t>17.1</t>
  </si>
  <si>
    <t>Impermeabilização, empregando argamassa de cimento e areia sem peneirar no traço 1:3 com aditivo impermeabilizado tipo sika 1 ou equivalente, espessura de 2 cm</t>
  </si>
  <si>
    <t>17.2</t>
  </si>
  <si>
    <t>Calha em chapa galvanizada com largura de 40 cm</t>
  </si>
  <si>
    <t>17.3</t>
  </si>
  <si>
    <t>Estrut. metálica p/ quadra poliesp. coberta constituída por perfis formados a frio, aço estrutural ASTM A-570 G33 (terças) ASTM A-36 (demais perfis) c/ o sistema de trat. e pint conf descrito em notas da planilha</t>
  </si>
  <si>
    <t>17.4</t>
  </si>
  <si>
    <t>Rufo de chapa metálica nº 26 com largura de 30 cm</t>
  </si>
  <si>
    <t>17.5</t>
  </si>
  <si>
    <t>Impermeabilização de estrutura com Sika Top 107 ou equivalente</t>
  </si>
  <si>
    <t>17.6</t>
  </si>
  <si>
    <t>Telha em aço galvalume trapezoidal 40, e=0.43mm, inclusive acessório de fixação Ref. Santo André, Eternit, Metform ou equivalente.</t>
  </si>
  <si>
    <t>RECUPERAÇÃO DE LAJE</t>
  </si>
  <si>
    <t>18.1</t>
  </si>
  <si>
    <t>Remoção cuidadosa do concreto afetado, através de escarificação</t>
  </si>
  <si>
    <t>18.2</t>
  </si>
  <si>
    <t>Limpeza de aço com lixamento e escovamento com escova de aço, até a completa remoção de partículas soltas, materiais indesejáveis e corrosão</t>
  </si>
  <si>
    <t>18.3</t>
  </si>
  <si>
    <t>Recomposição de concreto danificado, com utilização de argamassa Sika Grout ou equivalente</t>
  </si>
  <si>
    <t>18.4</t>
  </si>
  <si>
    <t>Retirada de ferragem corroída</t>
  </si>
  <si>
    <t>18.5</t>
  </si>
  <si>
    <t>Aplicação de Oxiprimer ou equivalente, nas ferragens a serem recuperadas</t>
  </si>
  <si>
    <t>18.6</t>
  </si>
  <si>
    <t>18.7</t>
  </si>
  <si>
    <t>Escoramento de fôrmas de laje em madeira não aparelhada, pé-direito simples, incluso travamento, 4 utilizações</t>
  </si>
  <si>
    <t>SERVIÇOS COMPLEMENTARES</t>
  </si>
  <si>
    <t>19.1</t>
  </si>
  <si>
    <t>Limpeza geral de obras (quadras, praças e jardins)</t>
  </si>
  <si>
    <t>19.2</t>
  </si>
  <si>
    <t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</si>
  <si>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</si>
  <si>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>20.1</t>
  </si>
  <si>
    <t>Administração local</t>
  </si>
  <si>
    <t>ITENS NOVOS</t>
  </si>
  <si>
    <t>21.1</t>
  </si>
  <si>
    <t>Tampa para ralo, em PVC, de 100x100mm</t>
  </si>
  <si>
    <t>21.2</t>
  </si>
  <si>
    <t>Tampa para caixa sifonada, em PVC, de 150x150mm</t>
  </si>
  <si>
    <t>21.3</t>
  </si>
  <si>
    <t>Dobradiça de latão cromado de 3 x 2 1/2", incl. parafusos, ref. IMAB, STAN, ALIANÇA ou equivalente</t>
  </si>
  <si>
    <t>21.4</t>
  </si>
  <si>
    <t>Assento plástico para vaso sanitário, marcas de referência Deca, Celite ou Ideal Standard</t>
  </si>
  <si>
    <t>21.5</t>
  </si>
  <si>
    <t>Ponto para esgoto secundário (pia, lavatório, mictório, tanque, bidê, etc...)</t>
  </si>
  <si>
    <t>pt</t>
  </si>
  <si>
    <t>21.6</t>
  </si>
  <si>
    <t>Ponto de água fria (lavatório, tanque, pia de cozinha, etc...)</t>
  </si>
  <si>
    <t>21.7</t>
  </si>
  <si>
    <t>Pia em aço inox com 01 cuba nº 1, dimensões de 0.60 x 1.80m, inclusive válvula americana, exclusive sifão</t>
  </si>
  <si>
    <t>21.8</t>
  </si>
  <si>
    <t>Luminária tipo globo de plástico 9x4", inclusive plafonier</t>
  </si>
  <si>
    <t>21.9</t>
  </si>
  <si>
    <t>Cabo de cobre termoplástico (PVC) flexível isolado 450/750V, antichama BWF livre de chumbo, 70ºC ? 16,0mm2</t>
  </si>
  <si>
    <t>21.10</t>
  </si>
  <si>
    <t>Recuperação de piso de quadra com resina epoxi (área)</t>
  </si>
  <si>
    <t>21.11</t>
  </si>
  <si>
    <t>Ducha  de PVC fria – grande</t>
  </si>
  <si>
    <t>21.12</t>
  </si>
  <si>
    <t>Recuperação de Trincas em paredes para pintura</t>
  </si>
  <si>
    <t>21.13</t>
  </si>
  <si>
    <t>Reinstalação de telhas – (reaproveitamento)</t>
  </si>
  <si>
    <t>21.14</t>
  </si>
  <si>
    <t>Vedação de parafuso ou furo em telha com manta asfáltica - alumínio</t>
  </si>
  <si>
    <t>21.15</t>
  </si>
  <si>
    <t>Instalação de Cabo de aço,  elevado para fixação de eletroduto dos refletores</t>
  </si>
  <si>
    <t>21.16</t>
  </si>
  <si>
    <t>Esticador para cabo de aço 5/8"</t>
  </si>
  <si>
    <t>21.17</t>
  </si>
  <si>
    <t>Recuperação de estrutura – treliça metálica da cobertura</t>
  </si>
  <si>
    <t>21.18</t>
  </si>
  <si>
    <t>Quadro de distribuição em PVC para 06 circuitos</t>
  </si>
  <si>
    <t>21.19</t>
  </si>
  <si>
    <t>Fornecimento de Abraçadeira de nylon para amarração de cabos, comprimento de *230* x *7,6* mm</t>
  </si>
  <si>
    <t>21.20</t>
  </si>
  <si>
    <t>Cabo de cobre termoplástico (PVC) flexível isolado 450/750V, antichama BWF livre de chumbo, 70ºC ? 10,0mm2</t>
  </si>
  <si>
    <t>21.21</t>
  </si>
  <si>
    <t>Tomada de embutir (2 módulos), 2p+t 10 a, incluindo suporte e placa - fornecimento e instalação</t>
  </si>
  <si>
    <t>21.22</t>
  </si>
  <si>
    <t>Luminária plafon (sobrepor) 22,5 x 22,5 - 18 W - 6000K - G- Light ou similar</t>
  </si>
  <si>
    <t>21.23</t>
  </si>
  <si>
    <t>Clips (grampo) pesado para cabo de aço diam. 5/16”</t>
  </si>
  <si>
    <t>21.24</t>
  </si>
  <si>
    <t>Barra de aço redonda 3/8" x 3,60m</t>
  </si>
  <si>
    <t>21.25</t>
  </si>
  <si>
    <t>Barra de aço redonda 3/8" x 2,65m</t>
  </si>
  <si>
    <t>21.26</t>
  </si>
  <si>
    <t>Conjunto de Roldanas para portão de ferro de correr (inferior), d=3", com caixa</t>
  </si>
  <si>
    <t>21.27</t>
  </si>
  <si>
    <t>Montagem e desmontagem de andaime metálico tubular simples para vedação de furo em telha metálica em Cobertura</t>
  </si>
  <si>
    <t>pç</t>
  </si>
  <si>
    <t>TOTAIS</t>
  </si>
  <si>
    <t xml:space="preserve">VALOR TOTAL DO CONTRATO </t>
  </si>
  <si>
    <r>
      <rPr>
        <b/>
        <sz val="12"/>
        <color rgb="FF000000"/>
        <rFont val="Arial;Arial"/>
        <family val="2"/>
        <charset val="1"/>
      </rPr>
      <t xml:space="preserve"> </t>
    </r>
    <r>
      <rPr>
        <b/>
        <sz val="10"/>
        <color rgb="FF000000"/>
        <rFont val="Arial"/>
        <family val="2"/>
        <charset val="1"/>
      </rPr>
      <t>R$ 1.695.500,00</t>
    </r>
    <r>
      <rPr>
        <b/>
        <sz val="11.5"/>
        <color rgb="FF000000"/>
        <rFont val="Arial;Arial"/>
        <family val="2"/>
        <charset val="1"/>
      </rPr>
      <t xml:space="preserve"> </t>
    </r>
  </si>
  <si>
    <t>POSIÇÃO FINANCEIRA DO CONTRATO</t>
  </si>
  <si>
    <t>TOTAL DE ACRÉSCIMO</t>
  </si>
  <si>
    <t>TOTAL DE DECRÉSCIMO</t>
  </si>
  <si>
    <t>-</t>
  </si>
  <si>
    <t>% ACUMULADO</t>
  </si>
  <si>
    <t xml:space="preserve">ACUMULADO           </t>
  </si>
  <si>
    <t>REPLANILHAMENTO</t>
  </si>
  <si>
    <t>%SALDO</t>
  </si>
  <si>
    <t xml:space="preserve">SALDO                     </t>
  </si>
  <si>
    <t>VALOR ATUALIZADO DO CONTRATO</t>
  </si>
  <si>
    <t>_______________________________________________</t>
  </si>
  <si>
    <t xml:space="preserve">JHONATAN DE OLIVEIRA RECKEL </t>
  </si>
  <si>
    <t>Engenheiro Civil</t>
  </si>
  <si>
    <t>CREA ES 50835/D</t>
  </si>
  <si>
    <t>Fiscal da Obra</t>
  </si>
  <si>
    <t>PREFEITURA MUNICIPAL DE SÃO ROQUE DO CANAÃ</t>
  </si>
  <si>
    <t>MEMÓRIA DE CÁLCULO 14ª MEDIÇÃO</t>
  </si>
  <si>
    <r>
      <rPr>
        <b/>
        <sz val="14"/>
        <rFont val="Arial"/>
        <family val="2"/>
        <charset val="1"/>
      </rPr>
      <t xml:space="preserve">OBRA: 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</si>
  <si>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/>
        <sz val="14"/>
        <rFont val="Arial"/>
        <family val="2"/>
        <charset val="1"/>
      </rPr>
      <t>LOCAL:</t>
    </r>
    <r>
      <rPr>
        <sz val="14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</si>
  <si>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DESCRIÇÃO</t>
  </si>
  <si>
    <t>UND</t>
  </si>
  <si>
    <t>QUADRA SANTA LUZIA</t>
  </si>
  <si>
    <t>Placa de Obra: 2,00 m x 4,00 m = 8,00 m²</t>
  </si>
  <si>
    <r>
      <rPr>
        <sz val="14"/>
        <rFont val="Arial"/>
        <family val="2"/>
        <charset val="1"/>
      </rPr>
      <t xml:space="preserve">laje do pavimento térreo: </t>
    </r>
    <r>
      <rPr>
        <sz val="14"/>
        <rFont val="Arial"/>
        <charset val="1"/>
      </rPr>
      <t>(13,46 m x 0,06 m x 2 lados) + (5,15 m x 0,06 m x 2 lados) = 2,23 m²</t>
    </r>
  </si>
  <si>
    <t>QUADRA SANTA LUZIA (REAL EXECUTADO CONFORME PROJETO E ORIENTAÇÃO DA FISCALIZAÇÃO)</t>
  </si>
  <si>
    <t>Vigas pavimento inferior diâmetro 10,00 mm</t>
  </si>
  <si>
    <r>
      <rPr>
        <sz val="14"/>
        <rFont val="Arial"/>
        <family val="2"/>
        <charset val="1"/>
      </rPr>
      <t xml:space="preserve">Executado conforme in loco: ((5,2*8)+(20,8-8)+20,8+1,6+1,2) + dobras </t>
    </r>
    <r>
      <rPr>
        <sz val="14"/>
        <color rgb="FF000000"/>
        <rFont val="Arial"/>
        <family val="2"/>
        <charset val="1"/>
      </rPr>
      <t>(8*4*0,1)+(4*4*0,1).: 82,80 m  x 2 barras = 165,60 m x 0,617 kg/m = 102,18 kg (medidas externas da viga + dobras)</t>
    </r>
  </si>
  <si>
    <t>Vigas pavimento inferior diâmetro 5.0 mm</t>
  </si>
  <si>
    <t>Estribos = 73,20 m  (sem dobras) / 0,15 m = 488,00 estribos x 1,06 m = 517,28 m x 0,154 kg/m = 79,66 kg</t>
  </si>
  <si>
    <t>Vigas do pavimento do palco com seção diminuída (8,00 m) – 15x40 cm</t>
  </si>
  <si>
    <t>Ferragem: 8,20 m  x 2 barras = 16,40 m x 0,617 kg/m = 10,12 kg</t>
  </si>
  <si>
    <t>Estribos = 8,00 m (sem dobras) / 0,15 m = 53,00 estribos x 1,06 m = 56,18 m x 0,154 kg/m = 8,65 kg</t>
  </si>
  <si>
    <r>
      <rPr>
        <sz val="14"/>
        <rFont val="Arial"/>
        <family val="2"/>
        <charset val="1"/>
      </rPr>
      <t>Vigas curtas armadura inferior (</t>
    </r>
    <r>
      <rPr>
        <sz val="14"/>
        <color rgb="FF000000"/>
        <rFont val="Arial"/>
        <family val="2"/>
        <charset val="1"/>
      </rPr>
      <t>1,6 m +1,2</t>
    </r>
    <r>
      <rPr>
        <sz val="14"/>
        <rFont val="Arial"/>
        <family val="2"/>
        <charset val="1"/>
      </rPr>
      <t xml:space="preserve"> m) – 15x40 cm</t>
    </r>
  </si>
  <si>
    <t>Ferragem: 2,80 m  x 2 barras = 5,60 m x 0,617 kg/m = 3,46 kg</t>
  </si>
  <si>
    <t>Diâmetro de 6.3 mm (laje)</t>
  </si>
  <si>
    <t>Estribos = ((5,30+7,90)/0,30)x5,20m.: 228,80 m x 0,245 kg.: 56,06 Kg + ((5,20)/0,30)x7,50m.: 127,50 m x 0,245 kg.: 31,24 Kg.: 87,30 kg</t>
  </si>
  <si>
    <t>P 01 = P 02 = P 11 = P 12 - PILARES 15x30  – 8 barras 10 mm</t>
  </si>
  <si>
    <t>Arranque+Subsolo: 1,00 m + 0,20 m (dobra da esteira) + 0,40 m (espera) + 2,60 m + 0,40 m (espera).: 4,60 m</t>
  </si>
  <si>
    <t>8 barras x 4 Pilares x 4,60 m x 0,617 kg/m.: 90,82 Kg</t>
  </si>
  <si>
    <t>P 05 = P 06 = P 09 = P 10 - PILARES 15x35 – 8 barras 10 mm</t>
  </si>
  <si>
    <t>P 03 = P 07 - PILARES 15x40 – 8 barras 10 mm</t>
  </si>
  <si>
    <t>8 barras x 2 Pilares x 4,60 m x 0,617 kg/m.: 45,41 Kg</t>
  </si>
  <si>
    <t>ESTRIBOS DOS PILARES DO PALCO DE SANTA LUZIA</t>
  </si>
  <si>
    <t>P 01 = P 02 = P 11 = P 12 - (15x30): 0,86 m x 24 estribos (3,60m/0,15m) x 4 Pilares x 0,154 Kg/m.: 12,71 Kg</t>
  </si>
  <si>
    <t>P 05 = P 06 = P 09 = P 10 - (15x35): 0,96 m x 24 estribos (3,60m/0,15m) x 4 Pilares x 0,154 Kg/m.: 14,19 Kg</t>
  </si>
  <si>
    <t>P 04 = P 08 - PILARES 20x30 - (20x30): 0,96 m x 24 estribos (3,60m/0,15m) x 2 Pilares x 0,154 Kg/m.: 7,10 Kg</t>
  </si>
  <si>
    <t>P 03 = P 07 - PILARES 15x40 – (15x40): 1,06 m x 24 estribos (3,60m/0,15m) x 2 Pilares x 0,154 Kg/m.: 7,84 Kg</t>
  </si>
  <si>
    <t>P 04 = P 08 - PILARES 20x30 - 8 barras 12.5 mm</t>
  </si>
  <si>
    <t>8 barras x 2 Pilares x 4,60 m x 0,963 kg/m.: 70,88 Kg</t>
  </si>
  <si>
    <t>Vigas pavimento inferior diâmetro 12,50 mm</t>
  </si>
  <si>
    <r>
      <rPr>
        <sz val="14"/>
        <rFont val="Arial"/>
        <family val="2"/>
        <charset val="1"/>
      </rPr>
      <t xml:space="preserve">Ferragem inferior = </t>
    </r>
    <r>
      <rPr>
        <sz val="14"/>
        <color rgb="FF000000"/>
        <rFont val="Arial"/>
        <family val="2"/>
        <charset val="1"/>
      </rPr>
      <t>((5,20 x 8 vigas)+(20,8+20,8))</t>
    </r>
    <r>
      <rPr>
        <sz val="14"/>
        <rFont val="Arial"/>
        <family val="2"/>
        <charset val="1"/>
      </rPr>
      <t xml:space="preserve"> 83,20 m x 3 barras = 230,25 m x 0,963 kg/m=240,36 kg</t>
    </r>
  </si>
  <si>
    <t>V18 = (0,15 m x 4,85 m)  + (0,40 m x 2 lados) x 4,85 m = 4,61 m²</t>
  </si>
  <si>
    <t xml:space="preserve">V19 = (0,15 m x 3,75 m)  + (0,40 m x 2 lados) x 3,75 m = 3,56 m² </t>
  </si>
  <si>
    <t xml:space="preserve">V20 = (0,15 m x 3,93 m)  + (0,40 m x 2 lados) x 3,93 m = 3,73 m² </t>
  </si>
  <si>
    <t>V21 = (0,15 m x 4,85 m)  + (0,40 m x 2 lados) x 4,85 m = 4,61 m²</t>
  </si>
  <si>
    <t>V22 = (0,15 m x 1,30 m)  + (0,40 m x 2 lados) x 1,30 m = 1,23 m²</t>
  </si>
  <si>
    <t>V23 = (0,15 m x 4,72 m)  + (0,40 m x 2 lados) x 4,72 m m = 4,48 m²</t>
  </si>
  <si>
    <t>V24 = (0,15 m x 1,00 m)  + (0,40 m x 2 lados) x 1,00 m = 0,95 m²</t>
  </si>
  <si>
    <t>V25 = (0,15 m x 1,77 m)  + (0,40 m x 2 lados) x 1,77 m = 1,68 m²</t>
  </si>
  <si>
    <t>V26 = (0,15 m x 3,82 m)  + (0,40 m x 2 lados) x 3,82 m = 3,63 m²</t>
  </si>
  <si>
    <t>V27 = (0,15 m x 3,82 m)  + (0,40 m x 2 lados) x 3,82 m = 3,63 m²</t>
  </si>
  <si>
    <t>V28 = (0,15 m x 7,98 m)  + (0,40 m x 2 lados) x 7,98 m = 7,58 m²</t>
  </si>
  <si>
    <t>V29 = (0,15 m x 4,85 m)  + (0,40 m x 2 lados) x 4,85 m = 4,61 m²</t>
  </si>
  <si>
    <t>V30 = (0,15 m x 3,56 m)  + (0,40 m x 2 lados) x 3,56 m = 3,38 m²</t>
  </si>
  <si>
    <t>V31 = (0,15 m x 3,53 m)  + (0,40 m x 2 lados) x 3,53 m = 3,35 m²</t>
  </si>
  <si>
    <t xml:space="preserve">V32 = (0,15 m x 3,82 m)  + (0,40 m x 2 lados) x 3,82 m = 3,63 m² </t>
  </si>
  <si>
    <t>V33 = (0,15 m x 3,61 m)  + (0,40 m x 2 lados) x 3,61 m = 3,43 m²</t>
  </si>
  <si>
    <t>V34 = (0,15 m x 4,85 m)  + (0,40 m x 2 lados) x 4,85 m = 4,61 m²</t>
  </si>
  <si>
    <t>V35 = (0,15 m x 1,25 m)  + (0,40 m x 2 lados) x 1,25 m = 1,19 m²</t>
  </si>
  <si>
    <t>V36 = (0,15 m x 4,44 m)  + (0,40 m x 2 lados) x 4,44 m = 4,22 m²</t>
  </si>
  <si>
    <t>PILARES</t>
  </si>
  <si>
    <t>Pilares 15 x 30 cm</t>
  </si>
  <si>
    <t>P1 = P2 = P11 = P12: ((2,10 m + 2,70 m + 0,90 m) x 0,15 m x 2 lados + (2,10 m + 2,70 m + 0,90 m) x 0,30 m x 2 lados) x 4 pilares = 20,52 m²</t>
  </si>
  <si>
    <t>Pilares 15 x 35 cm</t>
  </si>
  <si>
    <t>P5 = P9 = P10: ((2,10 m + 2,70 m + 0,90 m) x 0,15 m x 2 lados + (2,10 m + 2,70 m + 0,90 m) x 0,35 m x 2 lados) x 3 pilares = 17,10 m²</t>
  </si>
  <si>
    <t>P6: (2,10 m x 0,15 m x 2 lados) + (2,10 m x 0,35 m x 2 lados) = 2,10 m²</t>
  </si>
  <si>
    <t>Pilares 15 x 40 cm</t>
  </si>
  <si>
    <t>P7 = P3: ((2,10 m + 2,70 m + 0,90 m) x 0,15 m x 2 lados + (2,10 m + 2,70 m + 0,90 m) x 0,40 m x 2 lados) x 2 pilares = 12,54 m²</t>
  </si>
  <si>
    <t>V18 = 0,15 m x 0,40 m x 4,85 m = 0,29 m³</t>
  </si>
  <si>
    <t xml:space="preserve">V19 = 0,15 m x 0,40 m x  3,75  = 0,22 m³ </t>
  </si>
  <si>
    <t xml:space="preserve">V20 = 0,15 m x 0,40 m x 3,93  = 0,24 m³ </t>
  </si>
  <si>
    <t>V21 = 0,15 m x 0,40 m x 4,85  = 0,29 m³</t>
  </si>
  <si>
    <t>V22 = 0,15 m x 0,40 m x1,30  = 0,08 m³</t>
  </si>
  <si>
    <t>V23 = 0,15 m x 0,40 m x  4,72  = 0,28 m³</t>
  </si>
  <si>
    <t>V24 = 0,15 m x 0,40 m x  1,00  = 0,06 m³</t>
  </si>
  <si>
    <t>V25 = 0,15 m x 0,40 m x  1,77  = 0,11 m³</t>
  </si>
  <si>
    <t>V26 = 0,15 m x 0,40 m x  3,82  = 0,23 m³</t>
  </si>
  <si>
    <t>V27 = 0,15 m x 0,40 m x  3,82  = 0,23 m³</t>
  </si>
  <si>
    <t>V28 = 0,15 m x 0,40 m x 7,98 m = 0,48 m³</t>
  </si>
  <si>
    <t>V29 = 0,15 m x 0,40 m x  4,85  = 0,29 m³</t>
  </si>
  <si>
    <t>V30 = 0,15 m x 0,40 m x 3,56  = 0,21 m³</t>
  </si>
  <si>
    <t>V31 = 0,15 m x 0,40 m x 3,53  = 0,21 m³</t>
  </si>
  <si>
    <t xml:space="preserve">V32 = 0,15 m x 0,40 m x 3,82  = 0,23 m³ </t>
  </si>
  <si>
    <t>V33 = 0,15 m x 0,40 m x 3,61  = 0,22 m³</t>
  </si>
  <si>
    <t>V34 = 0,15 m x 0,40 m x 4,85  = 0,29 m³</t>
  </si>
  <si>
    <t>V35 = 0,15 m x 0,40 m x 1,25  = 0,08 m³</t>
  </si>
  <si>
    <t>V36 = 0,15 m x 0,40 m x  4,44  = 0,27 m³</t>
  </si>
  <si>
    <t>(20,75 m x 5,15 m) = 106,86 m²</t>
  </si>
  <si>
    <t>(1,82 m x 0,85 m) = 1,55 m² x 2 escadas (vão não executado - Hall livre (vazio)).: 3,10 m²</t>
  </si>
  <si>
    <t>QUADRA SÃO JACINTO</t>
  </si>
  <si>
    <t>2,60 m (executado)</t>
  </si>
  <si>
    <t>Pintura da estrutura do telhado do palco - são jacinto: 6,00 m x 4,00 m: 24,00 m²</t>
  </si>
  <si>
    <t>QUADRA SÃO JACINTO (realizada em 11ª medição) – Palco é referente a novo aditivo</t>
  </si>
  <si>
    <t>Fundos do Palco: 20,75 m (comprimento) x 2,70 m (pé direito) = 56,03 m²</t>
  </si>
  <si>
    <t>Palco (cobertura finalizada) .: 167,44 Kg – 132,68 Kg (13ª medição) .: 34,76 Kg</t>
  </si>
  <si>
    <t>QUADRA VILA VERDE</t>
  </si>
  <si>
    <t>Quadra vila verde (Alimentação do campo de futebol anexo a quadra da Vila Verde) – (2 fases e 1 neutro): 56,60 m x   3 unidades.: 169,80 m – 144,63 m (11ª medição)</t>
  </si>
  <si>
    <r>
      <rPr>
        <sz val="14"/>
        <color rgb="FF000000"/>
        <rFont val="Arial"/>
        <family val="2"/>
        <charset val="1"/>
      </rPr>
      <t>R$ 49.073,61 (valor da décima quarta medição sem administração local) / R$ 1.615.296,28 (valor da obra sem administração local) = 0,0303805633064289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>und</t>
    </r>
  </si>
  <si>
    <t>______________________________________________________________________</t>
  </si>
  <si>
    <t>CREA-ES 50.835/D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</si>
</sst>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2" formatCode="0.000000"/>
  </numFmts>
  <fonts count="34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b/>
      <sz val="12"/>
      <color rgb="FF000000"/>
      <name val="Arial;Arial"/>
      <family val="2"/>
      <charset val="1"/>
    </font>
    <font>
      <b/>
      <sz val="11.5"/>
      <color rgb="FF000000"/>
      <name val="Arial;Arial"/>
      <family val="2"/>
      <charset val="1"/>
    </font>
    <font>
      <sz val="12"/>
      <color rgb="FF000000"/>
      <name val="Arial;Arial"/>
      <family val="2"/>
      <charset val="1"/>
    </font>
    <font>
      <sz val="11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Arial"/>
      <charset val="1"/>
    </font>
    <font>
      <b/>
      <sz val="11"/>
      <color rgb="FF000000"/>
      <name val="Calibri"/>
      <family val="2"/>
      <charset val="1"/>
    </font>
    <font>
      <b/>
      <sz val="14"/>
      <name val="Arial"/>
      <family val="2"/>
      <charset val="1"/>
    </font>
    <font>
      <b/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4"/>
      <color rgb="FF000000"/>
      <name val="Calibri"/>
      <family val="2"/>
      <charset val="1"/>
    </font>
    <font>
      <sz val="14"/>
      <name val="Arial"/>
      <charset val="1"/>
    </font>
    <font>
      <sz val="12"/>
      <name val="Arial"/>
      <family val="2"/>
      <charset val="1"/>
    </font>
    <font>
      <sz val="14"/>
      <color rgb="FF000000"/>
      <name val="Arial"/>
      <family val="2"/>
    </font>
    <font>
      <sz val="12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EEEEE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EEEEEE"/>
        <bgColor rgb="FFEDEDED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166" fontId="33" fillId="0" borderId="0" applyBorder="0" applyProtection="0"/>
    <xf numFmtId="164" fontId="2" fillId="0" borderId="0" applyBorder="0" applyProtection="0"/>
    <xf numFmtId="164" fontId="33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33" fillId="0" borderId="0" applyBorder="0" applyProtection="0"/>
    <xf numFmtId="165" fontId="33" fillId="0" borderId="0" applyBorder="0" applyProtection="0"/>
    <xf numFmtId="166" fontId="33" fillId="0" borderId="0" applyBorder="0" applyProtection="0"/>
  </cellStyleXfs>
  <cellXfs count="205">
    <xf numFmtId="0" fontId="0" fillId="0" borderId="0" xfId="0"/>
    <xf numFmtId="0" fontId="9" fillId="3" borderId="12" xfId="0" applyFont="1" applyFill="1" applyBorder="1" applyAlignment="1">
      <alignment horizontal="left" vertical="center" wrapText="1"/>
    </xf>
    <xf numFmtId="168" fontId="1" fillId="0" borderId="11" xfId="0" applyNumberFormat="1" applyFont="1" applyBorder="1" applyAlignment="1">
      <alignment horizontal="left" vertical="center"/>
    </xf>
    <xf numFmtId="0" fontId="1" fillId="3" borderId="10" xfId="0" applyFont="1" applyFill="1" applyBorder="1" applyAlignment="1">
      <alignment horizontal="right" vertical="center"/>
    </xf>
    <xf numFmtId="167" fontId="1" fillId="3" borderId="9" xfId="0" applyNumberFormat="1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right" vertical="center"/>
    </xf>
    <xf numFmtId="0" fontId="9" fillId="3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7" fillId="2" borderId="2" xfId="0" applyFont="1" applyFill="1" applyBorder="1" applyAlignment="1">
      <alignment horizontal="right" vertical="center" wrapText="1"/>
    </xf>
    <xf numFmtId="0" fontId="8" fillId="0" borderId="0" xfId="0" applyFont="1"/>
    <xf numFmtId="165" fontId="8" fillId="0" borderId="0" xfId="10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33" fillId="0" borderId="0" xfId="10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167" fontId="33" fillId="0" borderId="0" xfId="10" applyNumberFormat="1" applyBorder="1" applyAlignment="1" applyProtection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right" vertical="center"/>
    </xf>
    <xf numFmtId="10" fontId="12" fillId="4" borderId="3" xfId="0" applyNumberFormat="1" applyFont="1" applyFill="1" applyBorder="1" applyAlignment="1">
      <alignment horizontal="left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33" fillId="0" borderId="0" xfId="10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1" xfId="10" applyFont="1" applyBorder="1" applyAlignment="1" applyProtection="1">
      <alignment horizontal="center" vertical="center" wrapText="1"/>
    </xf>
    <xf numFmtId="165" fontId="1" fillId="3" borderId="17" xfId="10" applyFont="1" applyFill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165" fontId="33" fillId="0" borderId="0" xfId="10" applyBorder="1" applyAlignment="1" applyProtection="1">
      <alignment vertical="center"/>
    </xf>
    <xf numFmtId="0" fontId="9" fillId="5" borderId="12" xfId="4" applyFont="1" applyFill="1" applyBorder="1" applyAlignment="1">
      <alignment horizontal="center" vertical="center"/>
    </xf>
    <xf numFmtId="0" fontId="9" fillId="5" borderId="22" xfId="4" applyFont="1" applyFill="1" applyBorder="1" applyAlignment="1">
      <alignment horizontal="left" vertical="center"/>
    </xf>
    <xf numFmtId="0" fontId="9" fillId="5" borderId="23" xfId="4" applyFont="1" applyFill="1" applyBorder="1" applyAlignment="1">
      <alignment horizontal="center" vertical="center"/>
    </xf>
    <xf numFmtId="165" fontId="13" fillId="5" borderId="23" xfId="10" applyFont="1" applyFill="1" applyBorder="1" applyAlignment="1" applyProtection="1">
      <alignment vertical="center"/>
    </xf>
    <xf numFmtId="165" fontId="1" fillId="5" borderId="16" xfId="10" applyFont="1" applyFill="1" applyBorder="1" applyAlignment="1" applyProtection="1">
      <alignment horizontal="center" vertical="center" wrapText="1"/>
    </xf>
    <xf numFmtId="165" fontId="1" fillId="5" borderId="23" xfId="10" applyFont="1" applyFill="1" applyBorder="1" applyAlignment="1" applyProtection="1">
      <alignment horizontal="center" vertical="center" wrapText="1"/>
    </xf>
    <xf numFmtId="165" fontId="1" fillId="5" borderId="24" xfId="10" applyFont="1" applyFill="1" applyBorder="1" applyAlignment="1" applyProtection="1">
      <alignment horizontal="center" vertical="center" wrapText="1"/>
    </xf>
    <xf numFmtId="165" fontId="13" fillId="5" borderId="23" xfId="10" applyFont="1" applyFill="1" applyBorder="1" applyAlignment="1" applyProtection="1">
      <alignment horizontal="center" vertical="center"/>
    </xf>
    <xf numFmtId="170" fontId="9" fillId="5" borderId="23" xfId="10" applyNumberFormat="1" applyFont="1" applyFill="1" applyBorder="1" applyAlignment="1" applyProtection="1">
      <alignment horizontal="center" vertical="center" wrapText="1"/>
    </xf>
    <xf numFmtId="0" fontId="1" fillId="0" borderId="12" xfId="4" applyBorder="1" applyAlignment="1">
      <alignment horizontal="center" vertical="center"/>
    </xf>
    <xf numFmtId="0" fontId="14" fillId="3" borderId="22" xfId="5" applyFont="1" applyFill="1" applyBorder="1" applyAlignment="1">
      <alignment vertical="center" wrapText="1"/>
    </xf>
    <xf numFmtId="0" fontId="14" fillId="3" borderId="22" xfId="5" applyFont="1" applyFill="1" applyBorder="1" applyAlignment="1">
      <alignment horizontal="center" vertical="center"/>
    </xf>
    <xf numFmtId="4" fontId="1" fillId="3" borderId="22" xfId="0" applyNumberFormat="1" applyFont="1" applyFill="1" applyBorder="1" applyAlignment="1">
      <alignment horizontal="right" vertical="center"/>
    </xf>
    <xf numFmtId="170" fontId="11" fillId="3" borderId="22" xfId="0" applyNumberFormat="1" applyFont="1" applyFill="1" applyBorder="1" applyAlignment="1">
      <alignment horizontal="center" vertical="center"/>
    </xf>
    <xf numFmtId="165" fontId="1" fillId="0" borderId="12" xfId="10" applyFont="1" applyBorder="1" applyAlignment="1" applyProtection="1">
      <alignment horizontal="center" vertical="center"/>
    </xf>
    <xf numFmtId="165" fontId="1" fillId="3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165" fontId="1" fillId="0" borderId="17" xfId="10" applyFont="1" applyBorder="1" applyAlignment="1" applyProtection="1">
      <alignment vertical="center" wrapText="1"/>
    </xf>
    <xf numFmtId="165" fontId="1" fillId="6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5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170" fontId="13" fillId="5" borderId="23" xfId="10" applyNumberFormat="1" applyFont="1" applyFill="1" applyBorder="1" applyAlignment="1" applyProtection="1">
      <alignment vertical="center"/>
    </xf>
    <xf numFmtId="165" fontId="1" fillId="3" borderId="12" xfId="10" applyFont="1" applyFill="1" applyBorder="1" applyAlignment="1" applyProtection="1">
      <alignment horizontal="center" vertical="center"/>
    </xf>
    <xf numFmtId="165" fontId="1" fillId="3" borderId="26" xfId="10" applyFont="1" applyFill="1" applyBorder="1" applyAlignment="1" applyProtection="1">
      <alignment horizontal="center" vertical="center"/>
    </xf>
    <xf numFmtId="10" fontId="1" fillId="3" borderId="25" xfId="10" applyNumberFormat="1" applyFont="1" applyFill="1" applyBorder="1" applyAlignment="1" applyProtection="1">
      <alignment horizontal="center" vertical="center"/>
    </xf>
    <xf numFmtId="4" fontId="0" fillId="0" borderId="0" xfId="0" applyNumberFormat="1"/>
    <xf numFmtId="170" fontId="11" fillId="0" borderId="22" xfId="0" applyNumberFormat="1" applyFont="1" applyBorder="1" applyAlignment="1">
      <alignment horizontal="center" vertical="center"/>
    </xf>
    <xf numFmtId="0" fontId="9" fillId="7" borderId="12" xfId="4" applyFont="1" applyFill="1" applyBorder="1" applyAlignment="1">
      <alignment horizontal="center" vertical="center"/>
    </xf>
    <xf numFmtId="0" fontId="9" fillId="7" borderId="22" xfId="4" applyFont="1" applyFill="1" applyBorder="1" applyAlignment="1">
      <alignment horizontal="left" vertical="center" wrapText="1"/>
    </xf>
    <xf numFmtId="0" fontId="9" fillId="7" borderId="23" xfId="4" applyFont="1" applyFill="1" applyBorder="1" applyAlignment="1">
      <alignment horizontal="center" vertical="center"/>
    </xf>
    <xf numFmtId="165" fontId="13" fillId="7" borderId="23" xfId="10" applyFont="1" applyFill="1" applyBorder="1" applyAlignment="1" applyProtection="1">
      <alignment vertical="center"/>
    </xf>
    <xf numFmtId="170" fontId="13" fillId="7" borderId="23" xfId="10" applyNumberFormat="1" applyFont="1" applyFill="1" applyBorder="1" applyAlignment="1" applyProtection="1">
      <alignment vertical="center"/>
    </xf>
    <xf numFmtId="165" fontId="1" fillId="7" borderId="16" xfId="10" applyFont="1" applyFill="1" applyBorder="1" applyAlignment="1" applyProtection="1">
      <alignment horizontal="center" vertical="center" wrapText="1"/>
    </xf>
    <xf numFmtId="165" fontId="1" fillId="7" borderId="23" xfId="10" applyFont="1" applyFill="1" applyBorder="1" applyAlignment="1" applyProtection="1">
      <alignment horizontal="center" vertical="center" wrapText="1"/>
    </xf>
    <xf numFmtId="165" fontId="1" fillId="7" borderId="24" xfId="10" applyFont="1" applyFill="1" applyBorder="1" applyAlignment="1" applyProtection="1">
      <alignment horizontal="center" vertical="center" wrapText="1"/>
    </xf>
    <xf numFmtId="170" fontId="9" fillId="7" borderId="23" xfId="10" applyNumberFormat="1" applyFont="1" applyFill="1" applyBorder="1" applyAlignment="1" applyProtection="1">
      <alignment horizontal="center" vertical="center" wrapText="1"/>
    </xf>
    <xf numFmtId="0" fontId="0" fillId="7" borderId="0" xfId="0" applyFill="1"/>
    <xf numFmtId="0" fontId="9" fillId="7" borderId="22" xfId="4" applyFont="1" applyFill="1" applyBorder="1" applyAlignment="1">
      <alignment horizontal="left" vertical="center"/>
    </xf>
    <xf numFmtId="2" fontId="1" fillId="0" borderId="22" xfId="2" applyNumberFormat="1" applyFont="1" applyBorder="1" applyAlignment="1" applyProtection="1">
      <alignment vertical="center" wrapText="1"/>
    </xf>
    <xf numFmtId="4" fontId="1" fillId="0" borderId="12" xfId="10" applyNumberFormat="1" applyFont="1" applyBorder="1" applyAlignment="1" applyProtection="1">
      <alignment horizontal="center" vertical="center"/>
    </xf>
    <xf numFmtId="4" fontId="1" fillId="0" borderId="26" xfId="10" applyNumberFormat="1" applyFont="1" applyBorder="1" applyAlignment="1" applyProtection="1">
      <alignment horizontal="center" vertical="center"/>
    </xf>
    <xf numFmtId="165" fontId="1" fillId="5" borderId="27" xfId="10" applyFont="1" applyFill="1" applyBorder="1" applyAlignment="1" applyProtection="1">
      <alignment horizontal="center" vertical="center" wrapText="1"/>
    </xf>
    <xf numFmtId="165" fontId="1" fillId="5" borderId="28" xfId="10" applyFont="1" applyFill="1" applyBorder="1" applyAlignment="1" applyProtection="1">
      <alignment horizontal="center" vertical="center" wrapText="1"/>
    </xf>
    <xf numFmtId="165" fontId="1" fillId="5" borderId="29" xfId="10" applyFont="1" applyFill="1" applyBorder="1" applyAlignment="1" applyProtection="1">
      <alignment horizontal="center" vertical="center" wrapText="1"/>
    </xf>
    <xf numFmtId="165" fontId="9" fillId="5" borderId="28" xfId="10" applyFont="1" applyFill="1" applyBorder="1" applyAlignment="1" applyProtection="1">
      <alignment horizontal="center" vertical="center" wrapText="1"/>
    </xf>
    <xf numFmtId="170" fontId="0" fillId="0" borderId="0" xfId="0" applyNumberFormat="1"/>
    <xf numFmtId="169" fontId="17" fillId="0" borderId="0" xfId="0" applyNumberFormat="1" applyFont="1" applyAlignment="1">
      <alignment horizontal="center" vertical="center" wrapText="1"/>
    </xf>
    <xf numFmtId="169" fontId="9" fillId="0" borderId="33" xfId="0" applyNumberFormat="1" applyFont="1" applyBorder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0" fontId="18" fillId="8" borderId="22" xfId="2" applyNumberFormat="1" applyFont="1" applyFill="1" applyBorder="1" applyAlignment="1" applyProtection="1">
      <alignment horizontal="center"/>
    </xf>
    <xf numFmtId="169" fontId="1" fillId="0" borderId="0" xfId="0" applyNumberFormat="1" applyFont="1" applyAlignment="1">
      <alignment horizontal="center" vertical="center" wrapText="1"/>
    </xf>
    <xf numFmtId="169" fontId="9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vertical="center"/>
    </xf>
    <xf numFmtId="169" fontId="1" fillId="0" borderId="0" xfId="0" applyNumberFormat="1" applyFont="1" applyAlignment="1">
      <alignment horizontal="left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3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3" borderId="0" xfId="10" applyFont="1" applyFill="1" applyBorder="1" applyAlignment="1" applyProtection="1">
      <alignment vertical="center"/>
    </xf>
    <xf numFmtId="10" fontId="0" fillId="0" borderId="0" xfId="0" applyNumberFormat="1"/>
    <xf numFmtId="10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22" fillId="0" borderId="2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166" fontId="22" fillId="0" borderId="11" xfId="1" applyFont="1" applyBorder="1" applyAlignment="1" applyProtection="1">
      <alignment horizontal="center" vertical="center"/>
    </xf>
    <xf numFmtId="0" fontId="22" fillId="6" borderId="2" xfId="8" applyFont="1" applyFill="1" applyBorder="1" applyAlignment="1">
      <alignment horizontal="center"/>
    </xf>
    <xf numFmtId="0" fontId="22" fillId="6" borderId="2" xfId="8" applyFont="1" applyFill="1" applyBorder="1" applyAlignment="1">
      <alignment horizontal="left"/>
    </xf>
    <xf numFmtId="0" fontId="22" fillId="6" borderId="13" xfId="8" applyFont="1" applyFill="1" applyBorder="1" applyAlignment="1">
      <alignment wrapText="1"/>
    </xf>
    <xf numFmtId="0" fontId="22" fillId="6" borderId="3" xfId="8" applyFont="1" applyFill="1" applyBorder="1" applyAlignment="1">
      <alignment wrapText="1"/>
    </xf>
    <xf numFmtId="0" fontId="26" fillId="0" borderId="0" xfId="0" applyFont="1"/>
    <xf numFmtId="0" fontId="22" fillId="0" borderId="43" xfId="8" applyFont="1" applyBorder="1" applyAlignment="1">
      <alignment horizontal="center" vertical="center"/>
    </xf>
    <xf numFmtId="0" fontId="22" fillId="0" borderId="44" xfId="8" applyFont="1" applyBorder="1" applyAlignment="1">
      <alignment vertical="center" wrapText="1"/>
    </xf>
    <xf numFmtId="0" fontId="22" fillId="0" borderId="44" xfId="8" applyFont="1" applyBorder="1" applyAlignment="1">
      <alignment horizontal="center" vertical="center" wrapText="1"/>
    </xf>
    <xf numFmtId="2" fontId="24" fillId="0" borderId="45" xfId="0" applyNumberFormat="1" applyFont="1" applyBorder="1" applyAlignment="1">
      <alignment horizontal="center" vertical="center" wrapText="1"/>
    </xf>
    <xf numFmtId="2" fontId="1" fillId="0" borderId="45" xfId="0" applyNumberFormat="1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7" fillId="0" borderId="46" xfId="0" applyFont="1" applyBorder="1" applyAlignment="1">
      <alignment horizontal="left"/>
    </xf>
    <xf numFmtId="0" fontId="27" fillId="0" borderId="0" xfId="0" applyFont="1" applyAlignment="1">
      <alignment horizontal="left"/>
    </xf>
    <xf numFmtId="0" fontId="24" fillId="0" borderId="22" xfId="0" applyFont="1" applyBorder="1" applyAlignment="1">
      <alignment horizontal="center" vertical="center" wrapText="1"/>
    </xf>
    <xf numFmtId="0" fontId="23" fillId="0" borderId="43" xfId="8" applyFont="1" applyBorder="1" applyAlignment="1">
      <alignment horizontal="center" vertical="center"/>
    </xf>
    <xf numFmtId="0" fontId="25" fillId="0" borderId="44" xfId="8" applyFont="1" applyBorder="1" applyAlignment="1">
      <alignment vertical="center" wrapText="1"/>
    </xf>
    <xf numFmtId="0" fontId="25" fillId="0" borderId="38" xfId="8" applyFont="1" applyBorder="1" applyAlignment="1">
      <alignment horizontal="center" vertical="center"/>
    </xf>
    <xf numFmtId="172" fontId="29" fillId="0" borderId="48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30" fillId="0" borderId="0" xfId="0" applyFont="1"/>
    <xf numFmtId="0" fontId="31" fillId="0" borderId="0" xfId="0" applyFont="1"/>
    <xf numFmtId="0" fontId="32" fillId="0" borderId="0" xfId="0" applyFont="1"/>
    <xf numFmtId="0" fontId="9" fillId="3" borderId="5" xfId="0" applyFont="1" applyFill="1" applyBorder="1" applyAlignment="1">
      <alignment horizontal="right" vertical="center"/>
    </xf>
    <xf numFmtId="168" fontId="7" fillId="0" borderId="2" xfId="0" applyNumberFormat="1" applyFont="1" applyBorder="1" applyAlignment="1">
      <alignment horizontal="right" vertical="center"/>
    </xf>
    <xf numFmtId="168" fontId="7" fillId="0" borderId="3" xfId="0" applyNumberFormat="1" applyFont="1" applyBorder="1" applyAlignment="1">
      <alignment horizontal="left" vertical="center"/>
    </xf>
    <xf numFmtId="0" fontId="1" fillId="3" borderId="14" xfId="0" applyFont="1" applyFill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169" fontId="7" fillId="4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5" borderId="12" xfId="4" applyFont="1" applyFill="1" applyBorder="1" applyAlignment="1">
      <alignment horizontal="center" vertical="center" wrapText="1"/>
    </xf>
    <xf numFmtId="0" fontId="14" fillId="0" borderId="30" xfId="4" applyFont="1" applyBorder="1" applyAlignment="1">
      <alignment horizontal="center" vertical="center" wrapText="1"/>
    </xf>
    <xf numFmtId="0" fontId="14" fillId="0" borderId="31" xfId="4" applyFont="1" applyBorder="1" applyAlignment="1">
      <alignment horizontal="center" vertical="center" wrapText="1"/>
    </xf>
    <xf numFmtId="169" fontId="7" fillId="0" borderId="12" xfId="0" applyNumberFormat="1" applyFont="1" applyBorder="1" applyAlignment="1">
      <alignment horizontal="center" vertical="center" wrapText="1"/>
    </xf>
    <xf numFmtId="164" fontId="15" fillId="8" borderId="32" xfId="2" applyFont="1" applyFill="1" applyBorder="1" applyAlignment="1" applyProtection="1">
      <alignment horizontal="center"/>
    </xf>
    <xf numFmtId="0" fontId="9" fillId="0" borderId="1" xfId="0" applyFont="1" applyBorder="1" applyAlignment="1">
      <alignment horizontal="center" vertical="center" wrapText="1"/>
    </xf>
    <xf numFmtId="164" fontId="18" fillId="8" borderId="25" xfId="2" applyFont="1" applyFill="1" applyBorder="1" applyAlignment="1" applyProtection="1">
      <alignment horizontal="center" vertical="center"/>
    </xf>
    <xf numFmtId="0" fontId="9" fillId="5" borderId="34" xfId="0" applyFont="1" applyFill="1" applyBorder="1" applyAlignment="1">
      <alignment horizontal="center" vertical="center" wrapText="1"/>
    </xf>
    <xf numFmtId="10" fontId="9" fillId="5" borderId="35" xfId="0" applyNumberFormat="1" applyFont="1" applyFill="1" applyBorder="1" applyAlignment="1">
      <alignment horizontal="center" vertical="center" wrapText="1"/>
    </xf>
    <xf numFmtId="0" fontId="9" fillId="5" borderId="35" xfId="0" applyFont="1" applyFill="1" applyBorder="1" applyAlignment="1">
      <alignment horizontal="center" vertical="center" wrapText="1"/>
    </xf>
    <xf numFmtId="169" fontId="9" fillId="5" borderId="36" xfId="0" applyNumberFormat="1" applyFont="1" applyFill="1" applyBorder="1" applyAlignment="1">
      <alignment horizontal="center" vertical="center" wrapText="1"/>
    </xf>
    <xf numFmtId="0" fontId="18" fillId="8" borderId="25" xfId="2" applyNumberFormat="1" applyFont="1" applyFill="1" applyBorder="1" applyAlignment="1" applyProtection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10" fontId="1" fillId="0" borderId="38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169" fontId="1" fillId="0" borderId="32" xfId="0" applyNumberFormat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9" fontId="1" fillId="0" borderId="41" xfId="0" applyNumberFormat="1" applyFont="1" applyBorder="1" applyAlignment="1">
      <alignment horizontal="center" vertical="center" wrapText="1"/>
    </xf>
    <xf numFmtId="169" fontId="7" fillId="0" borderId="39" xfId="0" applyNumberFormat="1" applyFont="1" applyBorder="1" applyAlignment="1">
      <alignment horizontal="center" vertical="center" wrapText="1"/>
    </xf>
    <xf numFmtId="164" fontId="18" fillId="8" borderId="41" xfId="2" applyFont="1" applyFill="1" applyBorder="1" applyAlignment="1" applyProtection="1">
      <alignment horizontal="center"/>
    </xf>
    <xf numFmtId="169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0" borderId="19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wrapText="1"/>
    </xf>
    <xf numFmtId="2" fontId="22" fillId="0" borderId="12" xfId="0" applyNumberFormat="1" applyFont="1" applyBorder="1" applyAlignment="1">
      <alignment horizontal="justify" vertical="center" wrapText="1"/>
    </xf>
    <xf numFmtId="2" fontId="22" fillId="0" borderId="25" xfId="0" applyNumberFormat="1" applyFont="1" applyBorder="1" applyAlignment="1">
      <alignment horizontal="center" vertical="center" wrapText="1"/>
    </xf>
    <xf numFmtId="2" fontId="24" fillId="0" borderId="25" xfId="12" applyNumberFormat="1" applyFont="1" applyBorder="1" applyAlignment="1" applyProtection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30" xfId="8" applyFont="1" applyBorder="1" applyAlignment="1">
      <alignment horizontal="center" vertical="center"/>
    </xf>
    <xf numFmtId="2" fontId="25" fillId="0" borderId="25" xfId="12" applyNumberFormat="1" applyFont="1" applyBorder="1" applyAlignment="1" applyProtection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0" fontId="24" fillId="0" borderId="12" xfId="0" applyFont="1" applyBorder="1" applyAlignment="1">
      <alignment vertical="center" wrapText="1"/>
    </xf>
    <xf numFmtId="0" fontId="22" fillId="0" borderId="12" xfId="0" applyFont="1" applyBorder="1" applyAlignment="1">
      <alignment horizontal="center" wrapText="1"/>
    </xf>
    <xf numFmtId="0" fontId="24" fillId="0" borderId="47" xfId="0" applyFont="1" applyBorder="1" applyAlignment="1">
      <alignment horizontal="center" vertical="center" wrapText="1"/>
    </xf>
    <xf numFmtId="0" fontId="22" fillId="0" borderId="43" xfId="8" applyFont="1" applyBorder="1" applyAlignment="1">
      <alignment horizontal="center" vertical="center"/>
    </xf>
    <xf numFmtId="0" fontId="22" fillId="0" borderId="44" xfId="8" applyFont="1" applyBorder="1" applyAlignment="1">
      <alignment vertical="center" wrapText="1"/>
    </xf>
    <xf numFmtId="0" fontId="22" fillId="0" borderId="44" xfId="8" applyFont="1" applyBorder="1" applyAlignment="1">
      <alignment horizontal="center" vertical="center" wrapText="1"/>
    </xf>
    <xf numFmtId="0" fontId="24" fillId="0" borderId="12" xfId="0" applyFont="1" applyBorder="1" applyAlignment="1">
      <alignment horizontal="justify" wrapText="1"/>
    </xf>
    <xf numFmtId="0" fontId="28" fillId="0" borderId="47" xfId="0" applyFont="1" applyBorder="1" applyAlignment="1">
      <alignment horizontal="center" vertical="center" wrapText="1"/>
    </xf>
    <xf numFmtId="4" fontId="24" fillId="0" borderId="47" xfId="0" applyNumberFormat="1" applyFont="1" applyBorder="1" applyAlignment="1">
      <alignment horizontal="center" vertical="center" wrapText="1"/>
    </xf>
    <xf numFmtId="2" fontId="25" fillId="0" borderId="36" xfId="12" applyNumberFormat="1" applyFont="1" applyBorder="1" applyAlignment="1" applyProtection="1">
      <alignment horizontal="center" vertical="center"/>
    </xf>
    <xf numFmtId="0" fontId="25" fillId="0" borderId="39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3" fontId="8" fillId="0" borderId="0" xfId="0" applyNumberFormat="1" applyFont="1" applyBorder="1" applyAlignment="1">
      <alignment horizontal="center" vertical="center"/>
    </xf>
    <xf numFmtId="4" fontId="20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 vertical="center"/>
    </xf>
    <xf numFmtId="170" fontId="19" fillId="0" borderId="0" xfId="0" applyNumberFormat="1" applyFont="1" applyBorder="1" applyAlignment="1">
      <alignment horizontal="center"/>
    </xf>
    <xf numFmtId="170" fontId="19" fillId="0" borderId="0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170" fontId="0" fillId="0" borderId="0" xfId="0" applyNumberFormat="1" applyBorder="1"/>
    <xf numFmtId="0" fontId="21" fillId="2" borderId="0" xfId="0" applyFont="1" applyFill="1" applyBorder="1" applyAlignment="1">
      <alignment horizontal="center" vertical="center"/>
    </xf>
    <xf numFmtId="169" fontId="9" fillId="2" borderId="0" xfId="0" applyNumberFormat="1" applyFont="1" applyFill="1" applyBorder="1" applyAlignment="1">
      <alignment horizontal="center" vertical="center" wrapText="1"/>
    </xf>
  </cellXfs>
  <cellStyles count="13">
    <cellStyle name="Moeda" xfId="2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Vírgula" xfId="1" builtinId="3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571680</xdr:colOff>
      <xdr:row>11</xdr:row>
      <xdr:rowOff>6840</xdr:rowOff>
    </xdr:from>
    <xdr:to>
      <xdr:col>8</xdr:col>
      <xdr:colOff>381960</xdr:colOff>
      <xdr:row>11</xdr:row>
      <xdr:rowOff>771480</xdr:rowOff>
    </xdr:to>
    <xdr:pic>
      <xdr:nvPicPr>
        <xdr:cNvPr id="2" name="Figura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466920" y="6840"/>
          <a:ext cx="807120" cy="764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156960</xdr:colOff>
      <xdr:row>1</xdr:row>
      <xdr:rowOff>110880</xdr:rowOff>
    </xdr:from>
    <xdr:to>
      <xdr:col>1</xdr:col>
      <xdr:colOff>1090080</xdr:colOff>
      <xdr:row>6</xdr:row>
      <xdr:rowOff>137880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88800" y="301320"/>
          <a:ext cx="933120" cy="9795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42"/>
  <sheetViews>
    <sheetView tabSelected="1" view="pageBreakPreview" topLeftCell="A245" zoomScale="90" zoomScaleNormal="90" zoomScaleSheetLayoutView="90" workbookViewId="0">
      <selection activeCell="K334" sqref="K334:O340"/>
    </sheetView>
  </sheetViews>
  <sheetFormatPr defaultColWidth="8.7109375" defaultRowHeight="13.9" customHeight="1"/>
  <cols>
    <col min="1" max="1" width="7.7109375" customWidth="1"/>
    <col min="2" max="2" width="56.5703125" style="15" customWidth="1"/>
    <col min="3" max="3" width="8.140625" customWidth="1"/>
    <col min="4" max="4" width="11.28515625" customWidth="1"/>
    <col min="5" max="8" width="14.140625" customWidth="1"/>
    <col min="9" max="9" width="11.42578125" customWidth="1"/>
    <col min="10" max="10" width="18.85546875" customWidth="1"/>
    <col min="11" max="11" width="11.28515625" customWidth="1"/>
    <col min="12" max="12" width="12.140625" style="16" customWidth="1"/>
    <col min="13" max="13" width="18.5703125" customWidth="1"/>
    <col min="14" max="14" width="11.42578125" customWidth="1"/>
    <col min="15" max="15" width="11.5703125" customWidth="1"/>
    <col min="16" max="16" width="14.85546875" customWidth="1"/>
    <col min="17" max="17" width="9.28515625" customWidth="1"/>
    <col min="18" max="18" width="21" customWidth="1"/>
    <col min="19" max="20" width="10.5703125" customWidth="1"/>
  </cols>
  <sheetData>
    <row r="1" spans="1:20" ht="12.75" hidden="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7"/>
      <c r="T1" s="18"/>
    </row>
    <row r="2" spans="1:20" ht="15" hidden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7"/>
      <c r="T2" s="18"/>
    </row>
    <row r="3" spans="1:20" ht="15" hidden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7"/>
      <c r="T3" s="18"/>
    </row>
    <row r="4" spans="1:20" ht="15" hidden="1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7"/>
      <c r="T4" s="18"/>
    </row>
    <row r="5" spans="1:20" ht="15" hidden="1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7"/>
      <c r="T5" s="18"/>
    </row>
    <row r="6" spans="1:20" ht="15" hidden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7"/>
      <c r="T6" s="18"/>
    </row>
    <row r="7" spans="1:20" ht="15" hidden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7"/>
      <c r="T7" s="18"/>
    </row>
    <row r="8" spans="1:20" ht="15" hidden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7"/>
      <c r="T8" s="18"/>
    </row>
    <row r="9" spans="1:20" ht="15" hidden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7"/>
      <c r="T9" s="18"/>
    </row>
    <row r="10" spans="1:20" ht="15" hidden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7"/>
      <c r="T10" s="18"/>
    </row>
    <row r="11" spans="1:20" ht="15" hidden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7"/>
      <c r="T11" s="18"/>
    </row>
    <row r="12" spans="1:20" ht="61.9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7"/>
      <c r="T12" s="18"/>
    </row>
    <row r="13" spans="1:20" ht="21.6" customHeight="1">
      <c r="A13" s="12" t="s">
        <v>1</v>
      </c>
      <c r="B13" s="12"/>
      <c r="C13" s="12"/>
      <c r="D13" s="12"/>
      <c r="E13" s="12"/>
      <c r="F13" s="12"/>
      <c r="G13" s="19"/>
      <c r="H13" s="11" t="str">
        <f>L18</f>
        <v>MEDIÇÃO 14</v>
      </c>
      <c r="I13" s="11"/>
      <c r="J13" s="11"/>
      <c r="K13" s="11"/>
      <c r="L13" s="11"/>
      <c r="M13" s="11"/>
      <c r="N13" s="10" t="s">
        <v>2</v>
      </c>
      <c r="O13" s="10"/>
      <c r="P13" s="10"/>
      <c r="Q13" s="10"/>
      <c r="R13" s="21"/>
      <c r="S13" s="20"/>
      <c r="T13" s="22"/>
    </row>
    <row r="14" spans="1:20" ht="13.9" customHeight="1">
      <c r="A14" s="9" t="s">
        <v>3</v>
      </c>
      <c r="B14" s="9"/>
      <c r="C14" s="9"/>
      <c r="D14" s="8" t="s">
        <v>4</v>
      </c>
      <c r="E14" s="8"/>
      <c r="F14" s="8"/>
      <c r="G14" s="8"/>
      <c r="H14" s="8"/>
      <c r="I14" s="7" t="s">
        <v>5</v>
      </c>
      <c r="J14" s="7"/>
      <c r="K14" s="6" t="s">
        <v>6</v>
      </c>
      <c r="L14" s="6"/>
      <c r="M14" s="6"/>
      <c r="N14" s="5" t="s">
        <v>7</v>
      </c>
      <c r="O14" s="5"/>
      <c r="P14" s="4">
        <v>45654</v>
      </c>
      <c r="Q14" s="4"/>
      <c r="R14" s="24"/>
      <c r="S14" s="23"/>
      <c r="T14" s="25"/>
    </row>
    <row r="15" spans="1:20" ht="55.7" customHeight="1">
      <c r="A15" s="9"/>
      <c r="B15" s="9"/>
      <c r="C15" s="9"/>
      <c r="D15" s="8"/>
      <c r="E15" s="8"/>
      <c r="F15" s="8"/>
      <c r="G15" s="8"/>
      <c r="H15" s="8"/>
      <c r="I15" s="7"/>
      <c r="J15" s="7"/>
      <c r="K15" s="6"/>
      <c r="L15" s="6"/>
      <c r="M15" s="6"/>
      <c r="N15" s="3" t="s">
        <v>8</v>
      </c>
      <c r="O15" s="3"/>
      <c r="P15" s="2">
        <v>46168</v>
      </c>
      <c r="Q15" s="2"/>
      <c r="R15" s="26"/>
      <c r="S15" s="23"/>
      <c r="T15" s="25"/>
    </row>
    <row r="16" spans="1:20" ht="65.25" customHeight="1">
      <c r="A16" s="1" t="s">
        <v>9</v>
      </c>
      <c r="B16" s="1"/>
      <c r="C16" s="1"/>
      <c r="D16" s="132" t="s">
        <v>10</v>
      </c>
      <c r="E16" s="132"/>
      <c r="F16" s="132"/>
      <c r="G16" s="132"/>
      <c r="H16" s="132"/>
      <c r="I16" s="133">
        <v>46064</v>
      </c>
      <c r="J16" s="133"/>
      <c r="K16" s="27" t="s">
        <v>11</v>
      </c>
      <c r="L16" s="134">
        <v>46093</v>
      </c>
      <c r="M16" s="134"/>
      <c r="N16" s="135" t="s">
        <v>12</v>
      </c>
      <c r="O16" s="135"/>
      <c r="P16" s="136" t="s">
        <v>13</v>
      </c>
      <c r="Q16" s="136"/>
      <c r="R16" s="24"/>
      <c r="S16" s="23"/>
      <c r="T16" s="25"/>
    </row>
    <row r="17" spans="1:20" ht="13.9" customHeight="1">
      <c r="A17" s="137" t="s">
        <v>14</v>
      </c>
      <c r="B17" s="137"/>
      <c r="C17" s="137"/>
      <c r="D17" s="137"/>
      <c r="E17" s="137"/>
      <c r="F17" s="137"/>
      <c r="G17" s="137"/>
      <c r="H17" s="137"/>
      <c r="I17" s="138" t="str">
        <f>L18</f>
        <v>MEDIÇÃO 14</v>
      </c>
      <c r="J17" s="138"/>
      <c r="K17" s="138"/>
      <c r="L17" s="139">
        <f>O266</f>
        <v>51510.24517758163</v>
      </c>
      <c r="M17" s="139"/>
      <c r="N17" s="28" t="s">
        <v>15</v>
      </c>
      <c r="O17" s="29">
        <f>K266</f>
        <v>2.7507800235974059E-2</v>
      </c>
      <c r="P17" s="30" t="s">
        <v>16</v>
      </c>
      <c r="Q17" s="31">
        <f>K267</f>
        <v>0.63449456041096886</v>
      </c>
      <c r="R17" s="24"/>
      <c r="S17" s="23"/>
      <c r="T17" s="25"/>
    </row>
    <row r="18" spans="1:20" ht="16.5" customHeight="1">
      <c r="A18" s="140" t="s">
        <v>17</v>
      </c>
      <c r="B18" s="141" t="s">
        <v>18</v>
      </c>
      <c r="C18" s="141" t="s">
        <v>19</v>
      </c>
      <c r="D18" s="142" t="s">
        <v>20</v>
      </c>
      <c r="E18" s="142" t="s">
        <v>21</v>
      </c>
      <c r="F18" s="142"/>
      <c r="G18" s="142"/>
      <c r="H18" s="143" t="s">
        <v>22</v>
      </c>
      <c r="I18" s="144" t="s">
        <v>23</v>
      </c>
      <c r="J18" s="144"/>
      <c r="K18" s="144"/>
      <c r="L18" s="145" t="s">
        <v>24</v>
      </c>
      <c r="M18" s="145"/>
      <c r="N18" s="145"/>
      <c r="O18" s="146" t="s">
        <v>25</v>
      </c>
      <c r="P18" s="146"/>
      <c r="Q18" s="146"/>
      <c r="R18" s="33"/>
      <c r="S18" s="15"/>
      <c r="T18" s="34"/>
    </row>
    <row r="19" spans="1:20" ht="25.5">
      <c r="A19" s="140"/>
      <c r="B19" s="141"/>
      <c r="C19" s="141"/>
      <c r="D19" s="142"/>
      <c r="E19" s="32" t="s">
        <v>26</v>
      </c>
      <c r="F19" s="32" t="s">
        <v>27</v>
      </c>
      <c r="G19" s="32" t="s">
        <v>28</v>
      </c>
      <c r="H19" s="143"/>
      <c r="I19" s="35" t="s">
        <v>20</v>
      </c>
      <c r="J19" s="32" t="s">
        <v>29</v>
      </c>
      <c r="K19" s="36" t="s">
        <v>30</v>
      </c>
      <c r="L19" s="35" t="s">
        <v>20</v>
      </c>
      <c r="M19" s="37" t="s">
        <v>29</v>
      </c>
      <c r="N19" s="36" t="s">
        <v>30</v>
      </c>
      <c r="O19" s="38" t="s">
        <v>20</v>
      </c>
      <c r="P19" s="37" t="s">
        <v>29</v>
      </c>
      <c r="Q19" s="36" t="s">
        <v>30</v>
      </c>
      <c r="R19" s="39"/>
      <c r="S19" s="15"/>
      <c r="T19" s="34"/>
    </row>
    <row r="20" spans="1:20" ht="15">
      <c r="A20" s="40">
        <v>1</v>
      </c>
      <c r="B20" s="41" t="s">
        <v>31</v>
      </c>
      <c r="C20" s="42"/>
      <c r="D20" s="43"/>
      <c r="E20" s="43"/>
      <c r="F20" s="43"/>
      <c r="G20" s="43"/>
      <c r="H20" s="43"/>
      <c r="I20" s="44"/>
      <c r="J20" s="45"/>
      <c r="K20" s="46"/>
      <c r="L20" s="47"/>
      <c r="M20" s="48">
        <f>SUM(M21:M23)</f>
        <v>2930.2482575461599</v>
      </c>
      <c r="N20" s="46"/>
      <c r="O20" s="45"/>
      <c r="P20" s="48">
        <f>SUM(P21:P23)</f>
        <v>30939.408903507087</v>
      </c>
      <c r="Q20" s="46"/>
    </row>
    <row r="21" spans="1:20" ht="15">
      <c r="A21" s="49" t="s">
        <v>32</v>
      </c>
      <c r="B21" s="50" t="s">
        <v>33</v>
      </c>
      <c r="C21" s="51" t="s">
        <v>34</v>
      </c>
      <c r="D21" s="52">
        <v>40</v>
      </c>
      <c r="E21" s="52">
        <v>0</v>
      </c>
      <c r="F21" s="52"/>
      <c r="G21" s="52">
        <f>D21+E21-F21</f>
        <v>40</v>
      </c>
      <c r="H21" s="53">
        <v>366.28103219326999</v>
      </c>
      <c r="I21" s="54">
        <v>32</v>
      </c>
      <c r="J21" s="55">
        <f>I21*H21</f>
        <v>11720.99303018464</v>
      </c>
      <c r="K21" s="56">
        <f>I21/G21</f>
        <v>0.8</v>
      </c>
      <c r="L21" s="57">
        <f>IFERROR(VLOOKUP(A21,'MEMO CALCULO 14'!$B$12:$E$343,4,0),0)</f>
        <v>8</v>
      </c>
      <c r="M21" s="58">
        <f>L21*H21</f>
        <v>2930.2482575461599</v>
      </c>
      <c r="N21" s="56">
        <f>L21/G21</f>
        <v>0.2</v>
      </c>
      <c r="O21" s="59">
        <f t="shared" ref="O21:Q23" si="0">I21+L21</f>
        <v>40</v>
      </c>
      <c r="P21" s="60">
        <f t="shared" si="0"/>
        <v>14651.2412877308</v>
      </c>
      <c r="Q21" s="61">
        <f t="shared" si="0"/>
        <v>1</v>
      </c>
    </row>
    <row r="22" spans="1:20" ht="24">
      <c r="A22" s="49" t="s">
        <v>35</v>
      </c>
      <c r="B22" s="50" t="s">
        <v>36</v>
      </c>
      <c r="C22" s="51" t="s">
        <v>37</v>
      </c>
      <c r="D22" s="52">
        <v>5</v>
      </c>
      <c r="E22" s="52">
        <v>0</v>
      </c>
      <c r="F22" s="52"/>
      <c r="G22" s="52">
        <f>D22+E22-F22</f>
        <v>5</v>
      </c>
      <c r="H22" s="53">
        <v>1923.5989967005901</v>
      </c>
      <c r="I22" s="54">
        <v>3.5</v>
      </c>
      <c r="J22" s="55">
        <f>I22*H22</f>
        <v>6732.5964884520654</v>
      </c>
      <c r="K22" s="56">
        <f>I22/G22</f>
        <v>0.7</v>
      </c>
      <c r="L22" s="57">
        <f>IFERROR(VLOOKUP(A22,'MEMO CALCULO 14'!$B$12:$E$343,4,0),0)</f>
        <v>0</v>
      </c>
      <c r="M22" s="58">
        <f>L22*H22</f>
        <v>0</v>
      </c>
      <c r="N22" s="56">
        <f>L22/G22</f>
        <v>0</v>
      </c>
      <c r="O22" s="59">
        <f t="shared" si="0"/>
        <v>3.5</v>
      </c>
      <c r="P22" s="60">
        <f t="shared" si="0"/>
        <v>6732.5964884520654</v>
      </c>
      <c r="Q22" s="61">
        <f t="shared" si="0"/>
        <v>0.7</v>
      </c>
    </row>
    <row r="23" spans="1:20" ht="39" customHeight="1">
      <c r="A23" s="49" t="s">
        <v>38</v>
      </c>
      <c r="B23" s="50" t="s">
        <v>39</v>
      </c>
      <c r="C23" s="51" t="s">
        <v>40</v>
      </c>
      <c r="D23" s="52">
        <v>12</v>
      </c>
      <c r="E23" s="52">
        <v>0</v>
      </c>
      <c r="F23" s="52"/>
      <c r="G23" s="52">
        <f>D23+E23-F23</f>
        <v>12</v>
      </c>
      <c r="H23" s="53">
        <v>796.297593943685</v>
      </c>
      <c r="I23" s="54">
        <v>12</v>
      </c>
      <c r="J23" s="55">
        <f>I23*H23</f>
        <v>9555.5711273242196</v>
      </c>
      <c r="K23" s="56">
        <f>I23/G23</f>
        <v>1</v>
      </c>
      <c r="L23" s="57">
        <f>IFERROR(VLOOKUP(A23,'MEMO CALCULO 14'!$B$12:$E$343,4,0),0)</f>
        <v>0</v>
      </c>
      <c r="M23" s="58">
        <f>L23*H23</f>
        <v>0</v>
      </c>
      <c r="N23" s="56">
        <f>L23/G23</f>
        <v>0</v>
      </c>
      <c r="O23" s="59">
        <f t="shared" si="0"/>
        <v>12</v>
      </c>
      <c r="P23" s="60">
        <f t="shared" si="0"/>
        <v>9555.5711273242196</v>
      </c>
      <c r="Q23" s="61">
        <f t="shared" si="0"/>
        <v>1</v>
      </c>
    </row>
    <row r="24" spans="1:20" ht="15">
      <c r="A24" s="40">
        <v>2</v>
      </c>
      <c r="B24" s="41" t="s">
        <v>41</v>
      </c>
      <c r="C24" s="42"/>
      <c r="D24" s="43"/>
      <c r="E24" s="43"/>
      <c r="F24" s="43"/>
      <c r="G24" s="43"/>
      <c r="H24" s="62"/>
      <c r="I24" s="44"/>
      <c r="J24" s="45"/>
      <c r="K24" s="46"/>
      <c r="L24" s="48"/>
      <c r="M24" s="48">
        <f>SUM(M25:M51)</f>
        <v>0</v>
      </c>
      <c r="N24" s="46"/>
      <c r="O24" s="45"/>
      <c r="P24" s="48">
        <f>SUM(P25:P51)</f>
        <v>79297.492149416532</v>
      </c>
      <c r="Q24" s="46"/>
    </row>
    <row r="25" spans="1:20" ht="15">
      <c r="A25" s="49" t="s">
        <v>42</v>
      </c>
      <c r="B25" s="50" t="s">
        <v>43</v>
      </c>
      <c r="C25" s="51" t="s">
        <v>34</v>
      </c>
      <c r="D25" s="52">
        <v>58.95</v>
      </c>
      <c r="E25" s="52">
        <v>0</v>
      </c>
      <c r="F25" s="52"/>
      <c r="G25" s="52">
        <f t="shared" ref="G25:G51" si="1">D25+E25-F25</f>
        <v>58.95</v>
      </c>
      <c r="H25" s="53">
        <v>14.4318767609641</v>
      </c>
      <c r="I25" s="54">
        <v>44.15</v>
      </c>
      <c r="J25" s="55">
        <f t="shared" ref="J25:J51" si="2">I25*H25</f>
        <v>637.16735899656499</v>
      </c>
      <c r="K25" s="56">
        <f t="shared" ref="K25:K51" si="3">I25/G25</f>
        <v>0.7489397794741306</v>
      </c>
      <c r="L25" s="57">
        <f>IFERROR(VLOOKUP(A25,'MEMO CALCULO 14'!$B$12:$E$343,4,0),0)</f>
        <v>0</v>
      </c>
      <c r="M25" s="58">
        <f t="shared" ref="M25:M51" si="4">L25*H25</f>
        <v>0</v>
      </c>
      <c r="N25" s="56">
        <f t="shared" ref="N25:N51" si="5">L25/G25</f>
        <v>0</v>
      </c>
      <c r="O25" s="59">
        <f t="shared" ref="O25:O51" si="6">I25+L25</f>
        <v>44.15</v>
      </c>
      <c r="P25" s="60">
        <f t="shared" ref="P25:P51" si="7">J25+M25</f>
        <v>637.16735899656499</v>
      </c>
      <c r="Q25" s="61">
        <f t="shared" ref="Q25:Q51" si="8">K25+N25</f>
        <v>0.7489397794741306</v>
      </c>
    </row>
    <row r="26" spans="1:20" ht="15">
      <c r="A26" s="49" t="s">
        <v>44</v>
      </c>
      <c r="B26" s="50" t="s">
        <v>45</v>
      </c>
      <c r="C26" s="51" t="s">
        <v>37</v>
      </c>
      <c r="D26" s="52">
        <v>67</v>
      </c>
      <c r="E26" s="52">
        <v>0</v>
      </c>
      <c r="F26" s="52"/>
      <c r="G26" s="52">
        <f t="shared" si="1"/>
        <v>67</v>
      </c>
      <c r="H26" s="53">
        <v>11.6343129580696</v>
      </c>
      <c r="I26" s="63">
        <v>67</v>
      </c>
      <c r="J26" s="55">
        <f t="shared" si="2"/>
        <v>779.49896819066316</v>
      </c>
      <c r="K26" s="56">
        <f t="shared" si="3"/>
        <v>1</v>
      </c>
      <c r="L26" s="57">
        <f>IFERROR(VLOOKUP(A26,'MEMO CALCULO 14'!$B$12:$E$343,4,0),0)</f>
        <v>0</v>
      </c>
      <c r="M26" s="58">
        <f t="shared" si="4"/>
        <v>0</v>
      </c>
      <c r="N26" s="56">
        <f t="shared" si="5"/>
        <v>0</v>
      </c>
      <c r="O26" s="64">
        <f t="shared" si="6"/>
        <v>67</v>
      </c>
      <c r="P26" s="60">
        <f t="shared" si="7"/>
        <v>779.49896819066316</v>
      </c>
      <c r="Q26" s="65">
        <f t="shared" si="8"/>
        <v>1</v>
      </c>
    </row>
    <row r="27" spans="1:20" ht="15">
      <c r="A27" s="49" t="s">
        <v>46</v>
      </c>
      <c r="B27" s="50" t="s">
        <v>47</v>
      </c>
      <c r="C27" s="51" t="s">
        <v>37</v>
      </c>
      <c r="D27" s="52">
        <v>4</v>
      </c>
      <c r="E27" s="52">
        <v>0</v>
      </c>
      <c r="F27" s="52"/>
      <c r="G27" s="52">
        <f t="shared" si="1"/>
        <v>4</v>
      </c>
      <c r="H27" s="53">
        <v>15.7973543314246</v>
      </c>
      <c r="I27" s="54">
        <v>4</v>
      </c>
      <c r="J27" s="55">
        <f t="shared" si="2"/>
        <v>63.1894173256984</v>
      </c>
      <c r="K27" s="56">
        <f t="shared" si="3"/>
        <v>1</v>
      </c>
      <c r="L27" s="57">
        <f>IFERROR(VLOOKUP(A27,'MEMO CALCULO 14'!$B$12:$E$343,4,0),0)</f>
        <v>0</v>
      </c>
      <c r="M27" s="58">
        <f t="shared" si="4"/>
        <v>0</v>
      </c>
      <c r="N27" s="56">
        <f t="shared" si="5"/>
        <v>0</v>
      </c>
      <c r="O27" s="59">
        <f t="shared" si="6"/>
        <v>4</v>
      </c>
      <c r="P27" s="60">
        <f t="shared" si="7"/>
        <v>63.1894173256984</v>
      </c>
      <c r="Q27" s="61">
        <f t="shared" si="8"/>
        <v>1</v>
      </c>
    </row>
    <row r="28" spans="1:20" ht="15">
      <c r="A28" s="49" t="s">
        <v>48</v>
      </c>
      <c r="B28" s="50" t="s">
        <v>49</v>
      </c>
      <c r="C28" s="51" t="s">
        <v>37</v>
      </c>
      <c r="D28" s="52">
        <v>19</v>
      </c>
      <c r="E28" s="52">
        <v>0</v>
      </c>
      <c r="F28" s="52"/>
      <c r="G28" s="52">
        <f t="shared" si="1"/>
        <v>19</v>
      </c>
      <c r="H28" s="53">
        <v>21.725525247082199</v>
      </c>
      <c r="I28" s="54">
        <v>19</v>
      </c>
      <c r="J28" s="55">
        <f t="shared" si="2"/>
        <v>412.7849796945618</v>
      </c>
      <c r="K28" s="56">
        <f t="shared" si="3"/>
        <v>1</v>
      </c>
      <c r="L28" s="57">
        <f>IFERROR(VLOOKUP(A28,'MEMO CALCULO 14'!$B$12:$E$343,4,0),0)</f>
        <v>0</v>
      </c>
      <c r="M28" s="58">
        <f t="shared" si="4"/>
        <v>0</v>
      </c>
      <c r="N28" s="56">
        <f t="shared" si="5"/>
        <v>0</v>
      </c>
      <c r="O28" s="59">
        <f t="shared" si="6"/>
        <v>19</v>
      </c>
      <c r="P28" s="60">
        <f t="shared" si="7"/>
        <v>412.7849796945618</v>
      </c>
      <c r="Q28" s="61">
        <f t="shared" si="8"/>
        <v>1</v>
      </c>
    </row>
    <row r="29" spans="1:20" ht="15">
      <c r="A29" s="49" t="s">
        <v>50</v>
      </c>
      <c r="B29" s="50" t="s">
        <v>51</v>
      </c>
      <c r="C29" s="51" t="s">
        <v>34</v>
      </c>
      <c r="D29" s="52">
        <v>2.94</v>
      </c>
      <c r="E29" s="52">
        <v>0</v>
      </c>
      <c r="F29" s="52"/>
      <c r="G29" s="52">
        <f t="shared" si="1"/>
        <v>2.94</v>
      </c>
      <c r="H29" s="53">
        <v>3.75228795785068</v>
      </c>
      <c r="I29" s="54">
        <v>2.94</v>
      </c>
      <c r="J29" s="55">
        <f t="shared" si="2"/>
        <v>11.031726596080999</v>
      </c>
      <c r="K29" s="56">
        <f t="shared" si="3"/>
        <v>1</v>
      </c>
      <c r="L29" s="57">
        <f>IFERROR(VLOOKUP(A29,'MEMO CALCULO 14'!$B$12:$E$343,4,0),0)</f>
        <v>0</v>
      </c>
      <c r="M29" s="58">
        <f t="shared" si="4"/>
        <v>0</v>
      </c>
      <c r="N29" s="56">
        <f t="shared" si="5"/>
        <v>0</v>
      </c>
      <c r="O29" s="59">
        <f t="shared" si="6"/>
        <v>2.94</v>
      </c>
      <c r="P29" s="60">
        <f t="shared" si="7"/>
        <v>11.031726596080999</v>
      </c>
      <c r="Q29" s="61">
        <f t="shared" si="8"/>
        <v>1</v>
      </c>
    </row>
    <row r="30" spans="1:20" ht="15">
      <c r="A30" s="49" t="s">
        <v>52</v>
      </c>
      <c r="B30" s="50" t="s">
        <v>53</v>
      </c>
      <c r="C30" s="51" t="s">
        <v>34</v>
      </c>
      <c r="D30" s="52">
        <v>127.76</v>
      </c>
      <c r="E30" s="52">
        <v>0</v>
      </c>
      <c r="F30" s="52"/>
      <c r="G30" s="52">
        <f t="shared" si="1"/>
        <v>127.76</v>
      </c>
      <c r="H30" s="53">
        <v>53.164813698659501</v>
      </c>
      <c r="I30" s="54">
        <v>127.76</v>
      </c>
      <c r="J30" s="55">
        <f t="shared" si="2"/>
        <v>6792.3365981407378</v>
      </c>
      <c r="K30" s="56">
        <f t="shared" si="3"/>
        <v>1</v>
      </c>
      <c r="L30" s="57">
        <f>IFERROR(VLOOKUP(A30,'MEMO CALCULO 14'!$B$12:$E$343,4,0),0)</f>
        <v>0</v>
      </c>
      <c r="M30" s="58">
        <f t="shared" si="4"/>
        <v>0</v>
      </c>
      <c r="N30" s="56">
        <f t="shared" si="5"/>
        <v>0</v>
      </c>
      <c r="O30" s="59">
        <f t="shared" si="6"/>
        <v>127.76</v>
      </c>
      <c r="P30" s="60">
        <f t="shared" si="7"/>
        <v>6792.3365981407378</v>
      </c>
      <c r="Q30" s="61">
        <f t="shared" si="8"/>
        <v>1</v>
      </c>
    </row>
    <row r="31" spans="1:20" ht="15">
      <c r="A31" s="49" t="s">
        <v>54</v>
      </c>
      <c r="B31" s="50" t="s">
        <v>55</v>
      </c>
      <c r="C31" s="51" t="s">
        <v>34</v>
      </c>
      <c r="D31" s="52">
        <v>13.02</v>
      </c>
      <c r="E31" s="52">
        <v>0</v>
      </c>
      <c r="F31" s="52"/>
      <c r="G31" s="52">
        <f t="shared" si="1"/>
        <v>13.02</v>
      </c>
      <c r="H31" s="53">
        <v>17.0074116906131</v>
      </c>
      <c r="I31" s="54">
        <v>13.02</v>
      </c>
      <c r="J31" s="55">
        <f t="shared" si="2"/>
        <v>221.43650021178257</v>
      </c>
      <c r="K31" s="56">
        <f t="shared" si="3"/>
        <v>1</v>
      </c>
      <c r="L31" s="57">
        <f>IFERROR(VLOOKUP(A31,'MEMO CALCULO 14'!$B$12:$E$343,4,0),0)</f>
        <v>0</v>
      </c>
      <c r="M31" s="58">
        <f t="shared" si="4"/>
        <v>0</v>
      </c>
      <c r="N31" s="56">
        <f t="shared" si="5"/>
        <v>0</v>
      </c>
      <c r="O31" s="59">
        <f t="shared" si="6"/>
        <v>13.02</v>
      </c>
      <c r="P31" s="60">
        <f t="shared" si="7"/>
        <v>221.43650021178257</v>
      </c>
      <c r="Q31" s="61">
        <f t="shared" si="8"/>
        <v>1</v>
      </c>
    </row>
    <row r="32" spans="1:20" ht="15">
      <c r="A32" s="49" t="s">
        <v>56</v>
      </c>
      <c r="B32" s="50" t="s">
        <v>57</v>
      </c>
      <c r="C32" s="51" t="s">
        <v>37</v>
      </c>
      <c r="D32" s="52">
        <v>2</v>
      </c>
      <c r="E32" s="52">
        <v>0</v>
      </c>
      <c r="F32" s="52"/>
      <c r="G32" s="52">
        <f t="shared" si="1"/>
        <v>2</v>
      </c>
      <c r="H32" s="53">
        <v>32.327403944559698</v>
      </c>
      <c r="I32" s="54">
        <v>2</v>
      </c>
      <c r="J32" s="55">
        <f t="shared" si="2"/>
        <v>64.654807889119397</v>
      </c>
      <c r="K32" s="56">
        <f t="shared" si="3"/>
        <v>1</v>
      </c>
      <c r="L32" s="57">
        <f>IFERROR(VLOOKUP(A32,'MEMO CALCULO 14'!$B$12:$E$343,4,0),0)</f>
        <v>0</v>
      </c>
      <c r="M32" s="58">
        <f t="shared" si="4"/>
        <v>0</v>
      </c>
      <c r="N32" s="56">
        <f t="shared" si="5"/>
        <v>0</v>
      </c>
      <c r="O32" s="59">
        <f t="shared" si="6"/>
        <v>2</v>
      </c>
      <c r="P32" s="60">
        <f t="shared" si="7"/>
        <v>64.654807889119397</v>
      </c>
      <c r="Q32" s="61">
        <f t="shared" si="8"/>
        <v>1</v>
      </c>
    </row>
    <row r="33" spans="1:19" ht="24" customHeight="1">
      <c r="A33" s="49" t="s">
        <v>58</v>
      </c>
      <c r="B33" s="50" t="s">
        <v>59</v>
      </c>
      <c r="C33" s="51" t="s">
        <v>34</v>
      </c>
      <c r="D33" s="52">
        <v>946.29</v>
      </c>
      <c r="E33" s="52">
        <v>0</v>
      </c>
      <c r="F33" s="52"/>
      <c r="G33" s="52">
        <f t="shared" si="1"/>
        <v>946.29</v>
      </c>
      <c r="H33" s="53">
        <v>4.0076211620831197</v>
      </c>
      <c r="I33" s="54">
        <v>946.29</v>
      </c>
      <c r="J33" s="55">
        <f t="shared" si="2"/>
        <v>3792.3718294676351</v>
      </c>
      <c r="K33" s="56">
        <f t="shared" si="3"/>
        <v>1</v>
      </c>
      <c r="L33" s="57">
        <f>IFERROR(VLOOKUP(A33,'MEMO CALCULO 14'!$B$12:$E$343,4,0),0)</f>
        <v>0</v>
      </c>
      <c r="M33" s="58">
        <f t="shared" si="4"/>
        <v>0</v>
      </c>
      <c r="N33" s="56">
        <f t="shared" si="5"/>
        <v>0</v>
      </c>
      <c r="O33" s="59">
        <f t="shared" si="6"/>
        <v>946.29</v>
      </c>
      <c r="P33" s="60">
        <f t="shared" si="7"/>
        <v>3792.3718294676351</v>
      </c>
      <c r="Q33" s="61">
        <f t="shared" si="8"/>
        <v>1</v>
      </c>
      <c r="S33" s="66"/>
    </row>
    <row r="34" spans="1:19" ht="15">
      <c r="A34" s="49" t="s">
        <v>60</v>
      </c>
      <c r="B34" s="50" t="s">
        <v>61</v>
      </c>
      <c r="C34" s="51" t="s">
        <v>34</v>
      </c>
      <c r="D34" s="52">
        <v>550.74</v>
      </c>
      <c r="E34" s="52">
        <v>0</v>
      </c>
      <c r="F34" s="52"/>
      <c r="G34" s="52">
        <f t="shared" si="1"/>
        <v>550.74</v>
      </c>
      <c r="H34" s="53">
        <v>10.635183028464301</v>
      </c>
      <c r="I34" s="54">
        <v>550.74</v>
      </c>
      <c r="J34" s="55">
        <f t="shared" si="2"/>
        <v>5857.2207010964294</v>
      </c>
      <c r="K34" s="56">
        <f t="shared" si="3"/>
        <v>1</v>
      </c>
      <c r="L34" s="57">
        <f>IFERROR(VLOOKUP(A34,'MEMO CALCULO 14'!$B$12:$E$343,4,0),0)</f>
        <v>0</v>
      </c>
      <c r="M34" s="58">
        <f t="shared" si="4"/>
        <v>0</v>
      </c>
      <c r="N34" s="56">
        <f t="shared" si="5"/>
        <v>0</v>
      </c>
      <c r="O34" s="59">
        <f t="shared" si="6"/>
        <v>550.74</v>
      </c>
      <c r="P34" s="60">
        <f t="shared" si="7"/>
        <v>5857.2207010964294</v>
      </c>
      <c r="Q34" s="61">
        <f t="shared" si="8"/>
        <v>1</v>
      </c>
    </row>
    <row r="35" spans="1:19" ht="15">
      <c r="A35" s="49" t="s">
        <v>62</v>
      </c>
      <c r="B35" s="50" t="s">
        <v>63</v>
      </c>
      <c r="C35" s="51" t="s">
        <v>37</v>
      </c>
      <c r="D35" s="52">
        <v>13</v>
      </c>
      <c r="E35" s="52">
        <v>0</v>
      </c>
      <c r="F35" s="52"/>
      <c r="G35" s="52">
        <f t="shared" si="1"/>
        <v>13</v>
      </c>
      <c r="H35" s="53">
        <v>21.991959894976901</v>
      </c>
      <c r="I35" s="54">
        <v>13</v>
      </c>
      <c r="J35" s="55">
        <f t="shared" si="2"/>
        <v>285.89547863469971</v>
      </c>
      <c r="K35" s="56">
        <f t="shared" si="3"/>
        <v>1</v>
      </c>
      <c r="L35" s="57">
        <f>IFERROR(VLOOKUP(A35,'MEMO CALCULO 14'!$B$12:$E$343,4,0),0)</f>
        <v>0</v>
      </c>
      <c r="M35" s="58">
        <f t="shared" si="4"/>
        <v>0</v>
      </c>
      <c r="N35" s="56">
        <f t="shared" si="5"/>
        <v>0</v>
      </c>
      <c r="O35" s="59">
        <f t="shared" si="6"/>
        <v>13</v>
      </c>
      <c r="P35" s="60">
        <f t="shared" si="7"/>
        <v>285.89547863469971</v>
      </c>
      <c r="Q35" s="61">
        <f t="shared" si="8"/>
        <v>1</v>
      </c>
    </row>
    <row r="36" spans="1:19" ht="15">
      <c r="A36" s="49" t="s">
        <v>64</v>
      </c>
      <c r="B36" s="50" t="s">
        <v>65</v>
      </c>
      <c r="C36" s="51" t="s">
        <v>66</v>
      </c>
      <c r="D36" s="52">
        <v>4.2809999999999997</v>
      </c>
      <c r="E36" s="52">
        <v>0</v>
      </c>
      <c r="F36" s="52"/>
      <c r="G36" s="52">
        <f t="shared" si="1"/>
        <v>4.2809999999999997</v>
      </c>
      <c r="H36" s="53">
        <v>63.7888952834615</v>
      </c>
      <c r="I36" s="54">
        <v>4.28</v>
      </c>
      <c r="J36" s="55">
        <f t="shared" si="2"/>
        <v>273.01647181321522</v>
      </c>
      <c r="K36" s="56">
        <f t="shared" si="3"/>
        <v>0.99976640971735586</v>
      </c>
      <c r="L36" s="57">
        <f>IFERROR(VLOOKUP(A36,'MEMO CALCULO 14'!$B$12:$E$343,4,0),0)</f>
        <v>0</v>
      </c>
      <c r="M36" s="58">
        <f t="shared" si="4"/>
        <v>0</v>
      </c>
      <c r="N36" s="56">
        <f t="shared" si="5"/>
        <v>0</v>
      </c>
      <c r="O36" s="59">
        <f t="shared" si="6"/>
        <v>4.28</v>
      </c>
      <c r="P36" s="60">
        <f t="shared" si="7"/>
        <v>273.01647181321522</v>
      </c>
      <c r="Q36" s="61">
        <f t="shared" si="8"/>
        <v>0.99976640971735586</v>
      </c>
    </row>
    <row r="37" spans="1:19" ht="15">
      <c r="A37" s="49" t="s">
        <v>67</v>
      </c>
      <c r="B37" s="50" t="s">
        <v>68</v>
      </c>
      <c r="C37" s="51" t="s">
        <v>34</v>
      </c>
      <c r="D37" s="52">
        <v>169.49</v>
      </c>
      <c r="E37" s="52">
        <v>0</v>
      </c>
      <c r="F37" s="52"/>
      <c r="G37" s="52">
        <f t="shared" si="1"/>
        <v>169.49</v>
      </c>
      <c r="H37" s="53">
        <v>26.632363345809999</v>
      </c>
      <c r="I37" s="54">
        <v>169.49</v>
      </c>
      <c r="J37" s="55">
        <f t="shared" si="2"/>
        <v>4513.9192634813371</v>
      </c>
      <c r="K37" s="56">
        <f t="shared" si="3"/>
        <v>1</v>
      </c>
      <c r="L37" s="57">
        <f>IFERROR(VLOOKUP(A37,'MEMO CALCULO 14'!$B$12:$E$343,4,0),0)</f>
        <v>0</v>
      </c>
      <c r="M37" s="58">
        <f t="shared" si="4"/>
        <v>0</v>
      </c>
      <c r="N37" s="56">
        <f t="shared" si="5"/>
        <v>0</v>
      </c>
      <c r="O37" s="59">
        <f t="shared" si="6"/>
        <v>169.49</v>
      </c>
      <c r="P37" s="60">
        <f t="shared" si="7"/>
        <v>4513.9192634813371</v>
      </c>
      <c r="Q37" s="61">
        <f t="shared" si="8"/>
        <v>1</v>
      </c>
    </row>
    <row r="38" spans="1:19" ht="15">
      <c r="A38" s="49" t="s">
        <v>69</v>
      </c>
      <c r="B38" s="50" t="s">
        <v>70</v>
      </c>
      <c r="C38" s="51" t="s">
        <v>34</v>
      </c>
      <c r="D38" s="52">
        <v>877.84</v>
      </c>
      <c r="E38" s="52">
        <v>0</v>
      </c>
      <c r="F38" s="52"/>
      <c r="G38" s="52">
        <f t="shared" si="1"/>
        <v>877.84</v>
      </c>
      <c r="H38" s="53">
        <v>6.8162864086399901</v>
      </c>
      <c r="I38" s="54">
        <v>877.84</v>
      </c>
      <c r="J38" s="55">
        <f t="shared" si="2"/>
        <v>5983.6088609605295</v>
      </c>
      <c r="K38" s="56">
        <f t="shared" si="3"/>
        <v>1</v>
      </c>
      <c r="L38" s="57">
        <f>IFERROR(VLOOKUP(A38,'MEMO CALCULO 14'!$B$12:$E$343,4,0),0)</f>
        <v>0</v>
      </c>
      <c r="M38" s="58">
        <f t="shared" si="4"/>
        <v>0</v>
      </c>
      <c r="N38" s="56">
        <f t="shared" si="5"/>
        <v>0</v>
      </c>
      <c r="O38" s="59">
        <f t="shared" si="6"/>
        <v>877.84</v>
      </c>
      <c r="P38" s="60">
        <f t="shared" si="7"/>
        <v>5983.6088609605295</v>
      </c>
      <c r="Q38" s="61">
        <f t="shared" si="8"/>
        <v>1</v>
      </c>
    </row>
    <row r="39" spans="1:19" ht="15">
      <c r="A39" s="49" t="s">
        <v>71</v>
      </c>
      <c r="B39" s="50" t="s">
        <v>72</v>
      </c>
      <c r="C39" s="51" t="s">
        <v>34</v>
      </c>
      <c r="D39" s="52">
        <v>7.8</v>
      </c>
      <c r="E39" s="52">
        <v>0</v>
      </c>
      <c r="F39" s="52"/>
      <c r="G39" s="52">
        <f t="shared" si="1"/>
        <v>7.8</v>
      </c>
      <c r="H39" s="53">
        <v>27.642594719077501</v>
      </c>
      <c r="I39" s="54">
        <v>7.8</v>
      </c>
      <c r="J39" s="55">
        <f t="shared" si="2"/>
        <v>215.61223880880451</v>
      </c>
      <c r="K39" s="56">
        <f t="shared" si="3"/>
        <v>1</v>
      </c>
      <c r="L39" s="57">
        <f>IFERROR(VLOOKUP(A39,'MEMO CALCULO 14'!$B$12:$E$343,4,0),0)</f>
        <v>0</v>
      </c>
      <c r="M39" s="58">
        <f t="shared" si="4"/>
        <v>0</v>
      </c>
      <c r="N39" s="56">
        <f t="shared" si="5"/>
        <v>0</v>
      </c>
      <c r="O39" s="59">
        <f t="shared" si="6"/>
        <v>7.8</v>
      </c>
      <c r="P39" s="60">
        <f t="shared" si="7"/>
        <v>215.61223880880451</v>
      </c>
      <c r="Q39" s="61">
        <f t="shared" si="8"/>
        <v>1</v>
      </c>
    </row>
    <row r="40" spans="1:19" ht="15">
      <c r="A40" s="49" t="s">
        <v>73</v>
      </c>
      <c r="B40" s="50" t="s">
        <v>74</v>
      </c>
      <c r="C40" s="51" t="s">
        <v>34</v>
      </c>
      <c r="D40" s="52">
        <v>32.5</v>
      </c>
      <c r="E40" s="52">
        <v>0</v>
      </c>
      <c r="F40" s="52"/>
      <c r="G40" s="52">
        <f t="shared" si="1"/>
        <v>32.5</v>
      </c>
      <c r="H40" s="53">
        <v>1.4542891197587</v>
      </c>
      <c r="I40" s="54">
        <v>32.5</v>
      </c>
      <c r="J40" s="55">
        <f t="shared" si="2"/>
        <v>47.264396392157749</v>
      </c>
      <c r="K40" s="56">
        <f t="shared" si="3"/>
        <v>1</v>
      </c>
      <c r="L40" s="57">
        <f>IFERROR(VLOOKUP(A40,'MEMO CALCULO 14'!$B$12:$E$343,4,0),0)</f>
        <v>0</v>
      </c>
      <c r="M40" s="58">
        <f t="shared" si="4"/>
        <v>0</v>
      </c>
      <c r="N40" s="56">
        <f t="shared" si="5"/>
        <v>0</v>
      </c>
      <c r="O40" s="59">
        <f t="shared" si="6"/>
        <v>32.5</v>
      </c>
      <c r="P40" s="60">
        <f t="shared" si="7"/>
        <v>47.264396392157749</v>
      </c>
      <c r="Q40" s="61">
        <f t="shared" si="8"/>
        <v>1</v>
      </c>
    </row>
    <row r="41" spans="1:19" ht="15">
      <c r="A41" s="49" t="s">
        <v>75</v>
      </c>
      <c r="B41" s="50" t="s">
        <v>76</v>
      </c>
      <c r="C41" s="51" t="s">
        <v>34</v>
      </c>
      <c r="D41" s="52">
        <v>50.61</v>
      </c>
      <c r="E41" s="52">
        <v>0</v>
      </c>
      <c r="F41" s="52"/>
      <c r="G41" s="52">
        <f t="shared" si="1"/>
        <v>50.61</v>
      </c>
      <c r="H41" s="53">
        <v>14.8870359511176</v>
      </c>
      <c r="I41" s="54">
        <v>50.61</v>
      </c>
      <c r="J41" s="55">
        <f t="shared" si="2"/>
        <v>753.43288948606175</v>
      </c>
      <c r="K41" s="56">
        <f t="shared" si="3"/>
        <v>1</v>
      </c>
      <c r="L41" s="57">
        <f>IFERROR(VLOOKUP(A41,'MEMO CALCULO 14'!$B$12:$E$343,4,0),0)</f>
        <v>0</v>
      </c>
      <c r="M41" s="58">
        <f t="shared" si="4"/>
        <v>0</v>
      </c>
      <c r="N41" s="56">
        <f t="shared" si="5"/>
        <v>0</v>
      </c>
      <c r="O41" s="59">
        <f t="shared" si="6"/>
        <v>50.61</v>
      </c>
      <c r="P41" s="60">
        <f t="shared" si="7"/>
        <v>753.43288948606175</v>
      </c>
      <c r="Q41" s="61">
        <f t="shared" si="8"/>
        <v>1</v>
      </c>
    </row>
    <row r="42" spans="1:19" ht="15">
      <c r="A42" s="49" t="s">
        <v>77</v>
      </c>
      <c r="B42" s="50" t="s">
        <v>78</v>
      </c>
      <c r="C42" s="51" t="s">
        <v>66</v>
      </c>
      <c r="D42" s="52">
        <v>11.68</v>
      </c>
      <c r="E42" s="52">
        <v>9.375E-2</v>
      </c>
      <c r="F42" s="52"/>
      <c r="G42" s="52">
        <f t="shared" si="1"/>
        <v>11.77375</v>
      </c>
      <c r="H42" s="53">
        <v>299.827790430861</v>
      </c>
      <c r="I42" s="54">
        <v>11.68</v>
      </c>
      <c r="J42" s="55">
        <f t="shared" si="2"/>
        <v>3501.9885922324565</v>
      </c>
      <c r="K42" s="56">
        <f t="shared" si="3"/>
        <v>0.99203737127083558</v>
      </c>
      <c r="L42" s="57">
        <f>IFERROR(VLOOKUP(A42,'MEMO CALCULO 14'!$B$12:$E$343,4,0),0)</f>
        <v>0</v>
      </c>
      <c r="M42" s="58">
        <f t="shared" si="4"/>
        <v>0</v>
      </c>
      <c r="N42" s="56">
        <f t="shared" si="5"/>
        <v>0</v>
      </c>
      <c r="O42" s="59">
        <f t="shared" si="6"/>
        <v>11.68</v>
      </c>
      <c r="P42" s="60">
        <f t="shared" si="7"/>
        <v>3501.9885922324565</v>
      </c>
      <c r="Q42" s="61">
        <f t="shared" si="8"/>
        <v>0.99203737127083558</v>
      </c>
    </row>
    <row r="43" spans="1:19" ht="15">
      <c r="A43" s="49" t="s">
        <v>79</v>
      </c>
      <c r="B43" s="50" t="s">
        <v>80</v>
      </c>
      <c r="C43" s="51" t="s">
        <v>34</v>
      </c>
      <c r="D43" s="52">
        <v>0.85</v>
      </c>
      <c r="E43" s="52">
        <v>0</v>
      </c>
      <c r="F43" s="52"/>
      <c r="G43" s="52">
        <f t="shared" si="1"/>
        <v>0.85</v>
      </c>
      <c r="H43" s="53">
        <v>26.388131585239801</v>
      </c>
      <c r="I43" s="54">
        <v>0.85</v>
      </c>
      <c r="J43" s="55">
        <f t="shared" si="2"/>
        <v>22.42991184745383</v>
      </c>
      <c r="K43" s="56">
        <f t="shared" si="3"/>
        <v>1</v>
      </c>
      <c r="L43" s="57">
        <f>IFERROR(VLOOKUP(A43,'MEMO CALCULO 14'!$B$12:$E$343,4,0),0)</f>
        <v>0</v>
      </c>
      <c r="M43" s="58">
        <f t="shared" si="4"/>
        <v>0</v>
      </c>
      <c r="N43" s="56">
        <f t="shared" si="5"/>
        <v>0</v>
      </c>
      <c r="O43" s="59">
        <f t="shared" si="6"/>
        <v>0.85</v>
      </c>
      <c r="P43" s="60">
        <f t="shared" si="7"/>
        <v>22.42991184745383</v>
      </c>
      <c r="Q43" s="61">
        <f t="shared" si="8"/>
        <v>1</v>
      </c>
    </row>
    <row r="44" spans="1:19" ht="15">
      <c r="A44" s="49" t="s">
        <v>81</v>
      </c>
      <c r="B44" s="50" t="s">
        <v>82</v>
      </c>
      <c r="C44" s="51" t="s">
        <v>34</v>
      </c>
      <c r="D44" s="52">
        <v>47.78</v>
      </c>
      <c r="E44" s="52">
        <v>376.14</v>
      </c>
      <c r="F44" s="52"/>
      <c r="G44" s="52">
        <f t="shared" si="1"/>
        <v>423.91999999999996</v>
      </c>
      <c r="H44" s="53">
        <v>9.2364011270170607</v>
      </c>
      <c r="I44" s="54">
        <v>0</v>
      </c>
      <c r="J44" s="55">
        <f t="shared" si="2"/>
        <v>0</v>
      </c>
      <c r="K44" s="56">
        <f t="shared" si="3"/>
        <v>0</v>
      </c>
      <c r="L44" s="57">
        <f>IFERROR(VLOOKUP(A44,'MEMO CALCULO 14'!$B$12:$E$343,4,0),0)</f>
        <v>0</v>
      </c>
      <c r="M44" s="58">
        <f t="shared" si="4"/>
        <v>0</v>
      </c>
      <c r="N44" s="56">
        <f t="shared" si="5"/>
        <v>0</v>
      </c>
      <c r="O44" s="59">
        <f t="shared" si="6"/>
        <v>0</v>
      </c>
      <c r="P44" s="60">
        <f t="shared" si="7"/>
        <v>0</v>
      </c>
      <c r="Q44" s="61">
        <f t="shared" si="8"/>
        <v>0</v>
      </c>
    </row>
    <row r="45" spans="1:19" ht="15">
      <c r="A45" s="49" t="s">
        <v>83</v>
      </c>
      <c r="B45" s="50" t="s">
        <v>84</v>
      </c>
      <c r="C45" s="51" t="s">
        <v>34</v>
      </c>
      <c r="D45" s="52">
        <v>3836.31</v>
      </c>
      <c r="E45" s="52">
        <v>0</v>
      </c>
      <c r="F45" s="52"/>
      <c r="G45" s="52">
        <f t="shared" si="1"/>
        <v>3836.31</v>
      </c>
      <c r="H45" s="53">
        <v>9.0965229368723204</v>
      </c>
      <c r="I45" s="54">
        <v>3833.87</v>
      </c>
      <c r="J45" s="55">
        <f t="shared" si="2"/>
        <v>34874.886391986685</v>
      </c>
      <c r="K45" s="56">
        <f t="shared" si="3"/>
        <v>0.99936397215032147</v>
      </c>
      <c r="L45" s="57">
        <f>IFERROR(VLOOKUP(A45,'MEMO CALCULO 14'!$B$12:$E$343,4,0),0)</f>
        <v>0</v>
      </c>
      <c r="M45" s="58">
        <f t="shared" si="4"/>
        <v>0</v>
      </c>
      <c r="N45" s="56">
        <f t="shared" si="5"/>
        <v>0</v>
      </c>
      <c r="O45" s="59">
        <f t="shared" si="6"/>
        <v>3833.87</v>
      </c>
      <c r="P45" s="60">
        <f t="shared" si="7"/>
        <v>34874.886391986685</v>
      </c>
      <c r="Q45" s="61">
        <f t="shared" si="8"/>
        <v>0.99936397215032147</v>
      </c>
    </row>
    <row r="46" spans="1:19" ht="15">
      <c r="A46" s="49" t="s">
        <v>85</v>
      </c>
      <c r="B46" s="50" t="s">
        <v>86</v>
      </c>
      <c r="C46" s="51" t="s">
        <v>34</v>
      </c>
      <c r="D46" s="52">
        <v>663.08</v>
      </c>
      <c r="E46" s="52">
        <v>0</v>
      </c>
      <c r="F46" s="52"/>
      <c r="G46" s="52">
        <f t="shared" si="1"/>
        <v>663.08</v>
      </c>
      <c r="H46" s="53">
        <v>3.7467372360195399</v>
      </c>
      <c r="I46" s="54">
        <v>663.08</v>
      </c>
      <c r="J46" s="55">
        <f t="shared" si="2"/>
        <v>2484.3865264598367</v>
      </c>
      <c r="K46" s="56">
        <f t="shared" si="3"/>
        <v>1</v>
      </c>
      <c r="L46" s="57">
        <f>IFERROR(VLOOKUP(A46,'MEMO CALCULO 14'!$B$12:$E$343,4,0),0)</f>
        <v>0</v>
      </c>
      <c r="M46" s="58">
        <f t="shared" si="4"/>
        <v>0</v>
      </c>
      <c r="N46" s="56">
        <f t="shared" si="5"/>
        <v>0</v>
      </c>
      <c r="O46" s="59">
        <f t="shared" si="6"/>
        <v>663.08</v>
      </c>
      <c r="P46" s="60">
        <f t="shared" si="7"/>
        <v>2484.3865264598367</v>
      </c>
      <c r="Q46" s="61">
        <f t="shared" si="8"/>
        <v>1</v>
      </c>
    </row>
    <row r="47" spans="1:19" ht="15">
      <c r="A47" s="49" t="s">
        <v>87</v>
      </c>
      <c r="B47" s="50" t="s">
        <v>88</v>
      </c>
      <c r="C47" s="51" t="s">
        <v>34</v>
      </c>
      <c r="D47" s="52">
        <v>46.55</v>
      </c>
      <c r="E47" s="52">
        <v>276.3</v>
      </c>
      <c r="F47" s="52"/>
      <c r="G47" s="52">
        <f t="shared" si="1"/>
        <v>322.85000000000002</v>
      </c>
      <c r="H47" s="53">
        <v>5.6206609262124196</v>
      </c>
      <c r="I47" s="54">
        <v>322.85000000000002</v>
      </c>
      <c r="J47" s="55">
        <f t="shared" si="2"/>
        <v>1814.6303800276798</v>
      </c>
      <c r="K47" s="56">
        <f t="shared" si="3"/>
        <v>1</v>
      </c>
      <c r="L47" s="57">
        <f>IFERROR(VLOOKUP(A47,'MEMO CALCULO 14'!$B$12:$E$343,4,0),0)</f>
        <v>0</v>
      </c>
      <c r="M47" s="58">
        <f t="shared" si="4"/>
        <v>0</v>
      </c>
      <c r="N47" s="56">
        <f t="shared" si="5"/>
        <v>0</v>
      </c>
      <c r="O47" s="59">
        <f t="shared" si="6"/>
        <v>322.85000000000002</v>
      </c>
      <c r="P47" s="60">
        <f t="shared" si="7"/>
        <v>1814.6303800276798</v>
      </c>
      <c r="Q47" s="61">
        <f t="shared" si="8"/>
        <v>1</v>
      </c>
    </row>
    <row r="48" spans="1:19" ht="24">
      <c r="A48" s="49" t="s">
        <v>89</v>
      </c>
      <c r="B48" s="50" t="s">
        <v>90</v>
      </c>
      <c r="C48" s="51" t="s">
        <v>91</v>
      </c>
      <c r="D48" s="52">
        <v>619.55999999999995</v>
      </c>
      <c r="E48" s="52">
        <v>0</v>
      </c>
      <c r="F48" s="52"/>
      <c r="G48" s="52">
        <f t="shared" si="1"/>
        <v>619.55999999999995</v>
      </c>
      <c r="H48" s="53">
        <v>0.63500257748242295</v>
      </c>
      <c r="I48" s="54">
        <v>619.55999999999995</v>
      </c>
      <c r="J48" s="55">
        <f t="shared" si="2"/>
        <v>393.42219690500991</v>
      </c>
      <c r="K48" s="56">
        <f t="shared" si="3"/>
        <v>1</v>
      </c>
      <c r="L48" s="57">
        <f>IFERROR(VLOOKUP(A48,'MEMO CALCULO 14'!$B$12:$E$343,4,0),0)</f>
        <v>0</v>
      </c>
      <c r="M48" s="58">
        <f t="shared" si="4"/>
        <v>0</v>
      </c>
      <c r="N48" s="56">
        <f t="shared" si="5"/>
        <v>0</v>
      </c>
      <c r="O48" s="59">
        <f t="shared" si="6"/>
        <v>619.55999999999995</v>
      </c>
      <c r="P48" s="60">
        <f t="shared" si="7"/>
        <v>393.42219690500991</v>
      </c>
      <c r="Q48" s="61">
        <f t="shared" si="8"/>
        <v>1</v>
      </c>
    </row>
    <row r="49" spans="1:22" ht="15">
      <c r="A49" s="49" t="s">
        <v>92</v>
      </c>
      <c r="B49" s="50" t="s">
        <v>93</v>
      </c>
      <c r="C49" s="51" t="s">
        <v>91</v>
      </c>
      <c r="D49" s="52">
        <v>28.4</v>
      </c>
      <c r="E49" s="52">
        <v>0</v>
      </c>
      <c r="F49" s="52"/>
      <c r="G49" s="52">
        <f t="shared" si="1"/>
        <v>28.4</v>
      </c>
      <c r="H49" s="53">
        <v>11.2413218524248</v>
      </c>
      <c r="I49" s="54">
        <v>0</v>
      </c>
      <c r="J49" s="55">
        <f t="shared" si="2"/>
        <v>0</v>
      </c>
      <c r="K49" s="56">
        <f t="shared" si="3"/>
        <v>0</v>
      </c>
      <c r="L49" s="57">
        <f>IFERROR(VLOOKUP(A49,'MEMO CALCULO 14'!$B$12:$E$343,4,0),0)</f>
        <v>0</v>
      </c>
      <c r="M49" s="58">
        <f t="shared" si="4"/>
        <v>0</v>
      </c>
      <c r="N49" s="56">
        <f t="shared" si="5"/>
        <v>0</v>
      </c>
      <c r="O49" s="59">
        <f t="shared" si="6"/>
        <v>0</v>
      </c>
      <c r="P49" s="60">
        <f t="shared" si="7"/>
        <v>0</v>
      </c>
      <c r="Q49" s="61">
        <f t="shared" si="8"/>
        <v>0</v>
      </c>
    </row>
    <row r="50" spans="1:22" ht="15">
      <c r="A50" s="49" t="s">
        <v>94</v>
      </c>
      <c r="B50" s="50" t="s">
        <v>95</v>
      </c>
      <c r="C50" s="51" t="s">
        <v>96</v>
      </c>
      <c r="D50" s="52">
        <v>50.5</v>
      </c>
      <c r="E50" s="52">
        <v>54.02</v>
      </c>
      <c r="F50" s="52"/>
      <c r="G50" s="52">
        <f t="shared" si="1"/>
        <v>104.52000000000001</v>
      </c>
      <c r="H50" s="53">
        <v>1.39940802286985</v>
      </c>
      <c r="I50" s="54">
        <v>104.52</v>
      </c>
      <c r="J50" s="55">
        <f t="shared" si="2"/>
        <v>146.26612655035672</v>
      </c>
      <c r="K50" s="56">
        <f t="shared" si="3"/>
        <v>0.99999999999999989</v>
      </c>
      <c r="L50" s="57">
        <f>IFERROR(VLOOKUP(A50,'MEMO CALCULO 14'!$B$12:$E$343,4,0),0)</f>
        <v>0</v>
      </c>
      <c r="M50" s="58">
        <f t="shared" si="4"/>
        <v>0</v>
      </c>
      <c r="N50" s="56">
        <f t="shared" si="5"/>
        <v>0</v>
      </c>
      <c r="O50" s="59">
        <f t="shared" si="6"/>
        <v>104.52</v>
      </c>
      <c r="P50" s="60">
        <f t="shared" si="7"/>
        <v>146.26612655035672</v>
      </c>
      <c r="Q50" s="61">
        <f t="shared" si="8"/>
        <v>0.99999999999999989</v>
      </c>
    </row>
    <row r="51" spans="1:22" ht="15">
      <c r="A51" s="49" t="s">
        <v>97</v>
      </c>
      <c r="B51" s="50" t="s">
        <v>98</v>
      </c>
      <c r="C51" s="51" t="s">
        <v>34</v>
      </c>
      <c r="D51" s="52">
        <v>75.8</v>
      </c>
      <c r="E51" s="52">
        <v>3075.01</v>
      </c>
      <c r="F51" s="52"/>
      <c r="G51" s="52">
        <f t="shared" si="1"/>
        <v>3150.8100000000004</v>
      </c>
      <c r="H51" s="53">
        <v>1.6995755174767699</v>
      </c>
      <c r="I51" s="54">
        <v>3150.81</v>
      </c>
      <c r="J51" s="55">
        <f t="shared" si="2"/>
        <v>5355.0395362209811</v>
      </c>
      <c r="K51" s="56">
        <f t="shared" si="3"/>
        <v>0.99999999999999989</v>
      </c>
      <c r="L51" s="57">
        <f>IFERROR(VLOOKUP(A51,'MEMO CALCULO 14'!$B$12:$E$343,4,0),0)</f>
        <v>0</v>
      </c>
      <c r="M51" s="58">
        <f t="shared" si="4"/>
        <v>0</v>
      </c>
      <c r="N51" s="56">
        <f t="shared" si="5"/>
        <v>0</v>
      </c>
      <c r="O51" s="59">
        <f t="shared" si="6"/>
        <v>3150.81</v>
      </c>
      <c r="P51" s="60">
        <f t="shared" si="7"/>
        <v>5355.0395362209811</v>
      </c>
      <c r="Q51" s="61">
        <f t="shared" si="8"/>
        <v>0.99999999999999989</v>
      </c>
    </row>
    <row r="52" spans="1:22" ht="15">
      <c r="A52" s="40">
        <v>3</v>
      </c>
      <c r="B52" s="41" t="s">
        <v>99</v>
      </c>
      <c r="C52" s="42"/>
      <c r="D52" s="43"/>
      <c r="E52" s="43"/>
      <c r="F52" s="43"/>
      <c r="G52" s="43"/>
      <c r="H52" s="62"/>
      <c r="I52" s="44"/>
      <c r="J52" s="45"/>
      <c r="K52" s="46"/>
      <c r="L52" s="48"/>
      <c r="M52" s="48">
        <f>SUM(M53:M55)</f>
        <v>0</v>
      </c>
      <c r="N52" s="46"/>
      <c r="O52" s="45"/>
      <c r="P52" s="48">
        <f>SUM(P53:P55)</f>
        <v>6910.4963410746259</v>
      </c>
      <c r="Q52" s="46"/>
    </row>
    <row r="53" spans="1:22" ht="25.7" customHeight="1">
      <c r="A53" s="49" t="s">
        <v>100</v>
      </c>
      <c r="B53" s="50" t="s">
        <v>101</v>
      </c>
      <c r="C53" s="51" t="s">
        <v>66</v>
      </c>
      <c r="D53" s="52">
        <v>57.838999999999999</v>
      </c>
      <c r="E53" s="52">
        <v>9.36</v>
      </c>
      <c r="F53" s="52"/>
      <c r="G53" s="52">
        <f>D53+E53-F53</f>
        <v>67.198999999999998</v>
      </c>
      <c r="H53" s="53">
        <v>60.902519931268699</v>
      </c>
      <c r="I53" s="54">
        <v>67.197999999999993</v>
      </c>
      <c r="J53" s="55">
        <f>I53*H53</f>
        <v>4092.5275343413937</v>
      </c>
      <c r="K53" s="56">
        <f>I53/G53</f>
        <v>0.99998511882617291</v>
      </c>
      <c r="L53" s="57">
        <f>IFERROR(VLOOKUP(A53,'MEMO CALCULO 14'!$B$12:$E$343,4,0),0)</f>
        <v>0</v>
      </c>
      <c r="M53" s="58">
        <f>L53*H53</f>
        <v>0</v>
      </c>
      <c r="N53" s="56">
        <f>L53/G53</f>
        <v>0</v>
      </c>
      <c r="O53" s="59">
        <f t="shared" ref="O53:Q55" si="9">I53+L53</f>
        <v>67.197999999999993</v>
      </c>
      <c r="P53" s="60">
        <f t="shared" si="9"/>
        <v>4092.5275343413937</v>
      </c>
      <c r="Q53" s="61">
        <f t="shared" si="9"/>
        <v>0.99998511882617291</v>
      </c>
    </row>
    <row r="54" spans="1:22" ht="20.65" customHeight="1">
      <c r="A54" s="49" t="s">
        <v>102</v>
      </c>
      <c r="B54" s="50" t="s">
        <v>103</v>
      </c>
      <c r="C54" s="51" t="s">
        <v>66</v>
      </c>
      <c r="D54" s="52">
        <v>7.59</v>
      </c>
      <c r="E54" s="52">
        <v>6.65</v>
      </c>
      <c r="F54" s="52"/>
      <c r="G54" s="52">
        <f>D54+E54-F54</f>
        <v>14.24</v>
      </c>
      <c r="H54" s="67">
        <v>65.587329156750897</v>
      </c>
      <c r="I54" s="63">
        <v>14.24</v>
      </c>
      <c r="J54" s="55">
        <f>I54*H54</f>
        <v>933.96356719213281</v>
      </c>
      <c r="K54" s="56">
        <f>I54/G54</f>
        <v>1</v>
      </c>
      <c r="L54" s="57">
        <f>IFERROR(VLOOKUP(A54,'MEMO CALCULO 14'!$B$12:$E$343,4,0),0)</f>
        <v>0</v>
      </c>
      <c r="M54" s="58">
        <f>L54*H54</f>
        <v>0</v>
      </c>
      <c r="N54" s="56">
        <f>L54/G54</f>
        <v>0</v>
      </c>
      <c r="O54" s="64">
        <f t="shared" si="9"/>
        <v>14.24</v>
      </c>
      <c r="P54" s="60">
        <f t="shared" si="9"/>
        <v>933.96356719213281</v>
      </c>
      <c r="Q54" s="65">
        <f t="shared" si="9"/>
        <v>1</v>
      </c>
    </row>
    <row r="55" spans="1:22" ht="21.6" customHeight="1">
      <c r="A55" s="49" t="s">
        <v>104</v>
      </c>
      <c r="B55" s="50" t="s">
        <v>105</v>
      </c>
      <c r="C55" s="51" t="s">
        <v>66</v>
      </c>
      <c r="D55" s="52">
        <v>35.56</v>
      </c>
      <c r="E55" s="52">
        <v>0</v>
      </c>
      <c r="F55" s="52"/>
      <c r="G55" s="52">
        <f>D55+E55-F55</f>
        <v>35.56</v>
      </c>
      <c r="H55" s="53">
        <v>81.984562208054797</v>
      </c>
      <c r="I55" s="54">
        <v>22.98</v>
      </c>
      <c r="J55" s="55">
        <f>I55*H55</f>
        <v>1884.0052395410992</v>
      </c>
      <c r="K55" s="56">
        <f>I55/G55</f>
        <v>0.64623172103487059</v>
      </c>
      <c r="L55" s="57">
        <f>IFERROR(VLOOKUP(A55,'MEMO CALCULO 14'!$B$12:$E$343,4,0),0)</f>
        <v>0</v>
      </c>
      <c r="M55" s="58">
        <f>L55*H55</f>
        <v>0</v>
      </c>
      <c r="N55" s="56">
        <f>L55/G55</f>
        <v>0</v>
      </c>
      <c r="O55" s="59">
        <f t="shared" si="9"/>
        <v>22.98</v>
      </c>
      <c r="P55" s="60">
        <f t="shared" si="9"/>
        <v>1884.0052395410992</v>
      </c>
      <c r="Q55" s="61">
        <f t="shared" si="9"/>
        <v>0.64623172103487059</v>
      </c>
    </row>
    <row r="56" spans="1:22" ht="15">
      <c r="A56" s="40">
        <v>4</v>
      </c>
      <c r="B56" s="41" t="s">
        <v>106</v>
      </c>
      <c r="C56" s="42"/>
      <c r="D56" s="43"/>
      <c r="E56" s="43"/>
      <c r="F56" s="43"/>
      <c r="G56" s="43"/>
      <c r="H56" s="62"/>
      <c r="I56" s="44"/>
      <c r="J56" s="45"/>
      <c r="K56" s="46"/>
      <c r="L56" s="48"/>
      <c r="M56" s="48">
        <f>SUM(M58:M70)</f>
        <v>41451.740105340177</v>
      </c>
      <c r="N56" s="46"/>
      <c r="O56" s="45"/>
      <c r="P56" s="48">
        <f>SUM(P58:P70)</f>
        <v>94644.37236148541</v>
      </c>
      <c r="Q56" s="46"/>
    </row>
    <row r="57" spans="1:22" ht="15">
      <c r="A57" s="68" t="s">
        <v>107</v>
      </c>
      <c r="B57" s="69" t="s">
        <v>108</v>
      </c>
      <c r="C57" s="70"/>
      <c r="D57" s="71"/>
      <c r="E57" s="71"/>
      <c r="F57" s="71"/>
      <c r="G57" s="71"/>
      <c r="H57" s="72"/>
      <c r="I57" s="73"/>
      <c r="J57" s="74"/>
      <c r="K57" s="75"/>
      <c r="L57" s="76"/>
      <c r="M57" s="76"/>
      <c r="N57" s="75"/>
      <c r="O57" s="74"/>
      <c r="P57" s="76"/>
      <c r="Q57" s="75"/>
      <c r="S57" s="77"/>
      <c r="T57" s="77"/>
      <c r="U57" s="77"/>
      <c r="V57" s="77"/>
    </row>
    <row r="58" spans="1:22" ht="36">
      <c r="A58" s="49" t="s">
        <v>109</v>
      </c>
      <c r="B58" s="50" t="s">
        <v>110</v>
      </c>
      <c r="C58" s="51" t="s">
        <v>66</v>
      </c>
      <c r="D58" s="52">
        <v>1.1189249999999999</v>
      </c>
      <c r="E58" s="52">
        <v>1.62</v>
      </c>
      <c r="F58" s="52"/>
      <c r="G58" s="52">
        <f t="shared" ref="G58:G64" si="10">D58+E58-F58</f>
        <v>2.7389250000000001</v>
      </c>
      <c r="H58" s="53">
        <v>732.25122396399604</v>
      </c>
      <c r="I58" s="54">
        <v>2.7389250000000001</v>
      </c>
      <c r="J58" s="55">
        <f t="shared" ref="J58:J64" si="11">I58*H58</f>
        <v>2005.5811835955878</v>
      </c>
      <c r="K58" s="56">
        <f t="shared" ref="K58:K64" si="12">I58/G58</f>
        <v>1</v>
      </c>
      <c r="L58" s="57">
        <f>IFERROR(VLOOKUP(A58,'MEMO CALCULO 14'!$B$12:$E$343,4,0),0)</f>
        <v>0</v>
      </c>
      <c r="M58" s="58">
        <f t="shared" ref="M58:M64" si="13">L58*H58</f>
        <v>0</v>
      </c>
      <c r="N58" s="56">
        <f t="shared" ref="N58:N64" si="14">L58/G58</f>
        <v>0</v>
      </c>
      <c r="O58" s="59">
        <f t="shared" ref="O58:Q64" si="15">I58+L58</f>
        <v>2.7389250000000001</v>
      </c>
      <c r="P58" s="60">
        <f t="shared" si="15"/>
        <v>2005.5811835955878</v>
      </c>
      <c r="Q58" s="61">
        <f t="shared" si="15"/>
        <v>1</v>
      </c>
    </row>
    <row r="59" spans="1:22" ht="36">
      <c r="A59" s="49" t="s">
        <v>111</v>
      </c>
      <c r="B59" s="50" t="s">
        <v>112</v>
      </c>
      <c r="C59" s="51" t="s">
        <v>34</v>
      </c>
      <c r="D59" s="52">
        <v>102.98</v>
      </c>
      <c r="E59" s="52">
        <v>32.340000000000003</v>
      </c>
      <c r="F59" s="52"/>
      <c r="G59" s="52">
        <f t="shared" si="10"/>
        <v>135.32</v>
      </c>
      <c r="H59" s="53">
        <v>92.164185284249498</v>
      </c>
      <c r="I59" s="54">
        <v>133.09</v>
      </c>
      <c r="J59" s="55">
        <f t="shared" si="11"/>
        <v>12266.131419480766</v>
      </c>
      <c r="K59" s="56">
        <f t="shared" si="12"/>
        <v>0.98352054389595045</v>
      </c>
      <c r="L59" s="57">
        <f>IFERROR(VLOOKUP(A59,'MEMO CALCULO 14'!$B$12:$E$343,4,0),0)</f>
        <v>2.23</v>
      </c>
      <c r="M59" s="58">
        <f t="shared" si="13"/>
        <v>205.52613318387637</v>
      </c>
      <c r="N59" s="56">
        <f t="shared" si="14"/>
        <v>1.6479456104049661E-2</v>
      </c>
      <c r="O59" s="59">
        <f t="shared" si="15"/>
        <v>135.32</v>
      </c>
      <c r="P59" s="60">
        <f t="shared" si="15"/>
        <v>12471.657552664641</v>
      </c>
      <c r="Q59" s="61">
        <f t="shared" si="15"/>
        <v>1</v>
      </c>
    </row>
    <row r="60" spans="1:22" ht="24">
      <c r="A60" s="49" t="s">
        <v>113</v>
      </c>
      <c r="B60" s="50" t="s">
        <v>114</v>
      </c>
      <c r="C60" s="51" t="s">
        <v>115</v>
      </c>
      <c r="D60" s="52">
        <v>271.12</v>
      </c>
      <c r="E60" s="52">
        <v>72.02</v>
      </c>
      <c r="F60" s="52"/>
      <c r="G60" s="52">
        <f t="shared" si="10"/>
        <v>343.14</v>
      </c>
      <c r="H60" s="53">
        <v>12.333703908793201</v>
      </c>
      <c r="I60" s="54">
        <v>343.14</v>
      </c>
      <c r="J60" s="55">
        <f t="shared" si="11"/>
        <v>4232.1871592632988</v>
      </c>
      <c r="K60" s="56">
        <f t="shared" si="12"/>
        <v>1</v>
      </c>
      <c r="L60" s="57">
        <f>IFERROR(VLOOKUP(A60,'MEMO CALCULO 14'!$B$12:$E$343,4,0),0)</f>
        <v>0</v>
      </c>
      <c r="M60" s="58">
        <f t="shared" si="13"/>
        <v>0</v>
      </c>
      <c r="N60" s="56">
        <f t="shared" si="14"/>
        <v>0</v>
      </c>
      <c r="O60" s="59">
        <f t="shared" si="15"/>
        <v>343.14</v>
      </c>
      <c r="P60" s="60">
        <f t="shared" si="15"/>
        <v>4232.1871592632988</v>
      </c>
      <c r="Q60" s="61">
        <f t="shared" si="15"/>
        <v>1</v>
      </c>
    </row>
    <row r="61" spans="1:22" ht="24">
      <c r="A61" s="49" t="s">
        <v>116</v>
      </c>
      <c r="B61" s="50" t="s">
        <v>117</v>
      </c>
      <c r="C61" s="51" t="s">
        <v>115</v>
      </c>
      <c r="D61" s="52">
        <v>487.91</v>
      </c>
      <c r="E61" s="52">
        <v>223.01</v>
      </c>
      <c r="F61" s="52"/>
      <c r="G61" s="52">
        <f t="shared" si="10"/>
        <v>710.92000000000007</v>
      </c>
      <c r="H61" s="53">
        <v>11.8563418313152</v>
      </c>
      <c r="I61" s="54">
        <v>710.92</v>
      </c>
      <c r="J61" s="55">
        <f t="shared" si="11"/>
        <v>8428.9105347186014</v>
      </c>
      <c r="K61" s="56">
        <f t="shared" si="12"/>
        <v>0.99999999999999989</v>
      </c>
      <c r="L61" s="57">
        <f>IFERROR(VLOOKUP(A61,'MEMO CALCULO 14'!$B$12:$E$343,4,0),0)</f>
        <v>0</v>
      </c>
      <c r="M61" s="58">
        <f t="shared" si="13"/>
        <v>0</v>
      </c>
      <c r="N61" s="56">
        <f t="shared" si="14"/>
        <v>0</v>
      </c>
      <c r="O61" s="59">
        <f t="shared" si="15"/>
        <v>710.92</v>
      </c>
      <c r="P61" s="60">
        <f t="shared" si="15"/>
        <v>8428.9105347186014</v>
      </c>
      <c r="Q61" s="61">
        <f t="shared" si="15"/>
        <v>0.99999999999999989</v>
      </c>
    </row>
    <row r="62" spans="1:22" ht="24">
      <c r="A62" s="49" t="s">
        <v>118</v>
      </c>
      <c r="B62" s="50" t="s">
        <v>119</v>
      </c>
      <c r="C62" s="51" t="s">
        <v>115</v>
      </c>
      <c r="D62" s="52">
        <v>222.05</v>
      </c>
      <c r="E62" s="52">
        <v>0</v>
      </c>
      <c r="F62" s="52"/>
      <c r="G62" s="52">
        <f t="shared" si="10"/>
        <v>222.05</v>
      </c>
      <c r="H62" s="53">
        <v>12.511327007389699</v>
      </c>
      <c r="I62" s="54">
        <v>142.27000000000001</v>
      </c>
      <c r="J62" s="55">
        <f t="shared" si="11"/>
        <v>1779.9864933413326</v>
      </c>
      <c r="K62" s="56">
        <f t="shared" si="12"/>
        <v>0.64071155145237557</v>
      </c>
      <c r="L62" s="57">
        <f>IFERROR(VLOOKUP(A62,'MEMO CALCULO 14'!$B$12:$E$343,4,0),0)</f>
        <v>0</v>
      </c>
      <c r="M62" s="58">
        <f t="shared" si="13"/>
        <v>0</v>
      </c>
      <c r="N62" s="56">
        <f t="shared" si="14"/>
        <v>0</v>
      </c>
      <c r="O62" s="59">
        <f t="shared" si="15"/>
        <v>142.27000000000001</v>
      </c>
      <c r="P62" s="60">
        <f t="shared" si="15"/>
        <v>1779.9864933413326</v>
      </c>
      <c r="Q62" s="61">
        <f t="shared" si="15"/>
        <v>0.64071155145237557</v>
      </c>
    </row>
    <row r="63" spans="1:22" ht="24">
      <c r="A63" s="49" t="s">
        <v>120</v>
      </c>
      <c r="B63" s="50" t="s">
        <v>121</v>
      </c>
      <c r="C63" s="51" t="s">
        <v>66</v>
      </c>
      <c r="D63" s="52">
        <v>14.67</v>
      </c>
      <c r="E63" s="52">
        <v>5.13</v>
      </c>
      <c r="F63" s="52"/>
      <c r="G63" s="52">
        <f t="shared" si="10"/>
        <v>19.8</v>
      </c>
      <c r="H63" s="53">
        <v>807.55231632524203</v>
      </c>
      <c r="I63" s="54">
        <v>19.8</v>
      </c>
      <c r="J63" s="55">
        <f t="shared" si="11"/>
        <v>15989.535863239793</v>
      </c>
      <c r="K63" s="56">
        <f t="shared" si="12"/>
        <v>1</v>
      </c>
      <c r="L63" s="57">
        <f>IFERROR(VLOOKUP(A63,'MEMO CALCULO 14'!$B$12:$E$343,4,0),0)</f>
        <v>0</v>
      </c>
      <c r="M63" s="58">
        <f t="shared" si="13"/>
        <v>0</v>
      </c>
      <c r="N63" s="56">
        <f t="shared" si="14"/>
        <v>0</v>
      </c>
      <c r="O63" s="59">
        <f t="shared" si="15"/>
        <v>19.8</v>
      </c>
      <c r="P63" s="60">
        <f t="shared" si="15"/>
        <v>15989.535863239793</v>
      </c>
      <c r="Q63" s="61">
        <f t="shared" si="15"/>
        <v>1</v>
      </c>
    </row>
    <row r="64" spans="1:22" ht="15">
      <c r="A64" s="49" t="s">
        <v>122</v>
      </c>
      <c r="B64" s="50" t="s">
        <v>123</v>
      </c>
      <c r="C64" s="51" t="s">
        <v>124</v>
      </c>
      <c r="D64" s="52">
        <v>69.319999999999993</v>
      </c>
      <c r="E64" s="52">
        <v>0</v>
      </c>
      <c r="F64" s="52"/>
      <c r="G64" s="52">
        <f t="shared" si="10"/>
        <v>69.319999999999993</v>
      </c>
      <c r="H64" s="53">
        <v>1.6606871603278099</v>
      </c>
      <c r="I64" s="54">
        <v>69.319999999999993</v>
      </c>
      <c r="J64" s="55">
        <f t="shared" si="11"/>
        <v>115.11883395392377</v>
      </c>
      <c r="K64" s="56">
        <f t="shared" si="12"/>
        <v>1</v>
      </c>
      <c r="L64" s="57">
        <f>IFERROR(VLOOKUP(A64,'MEMO CALCULO 14'!$B$12:$E$343,4,0),0)</f>
        <v>0</v>
      </c>
      <c r="M64" s="58">
        <f t="shared" si="13"/>
        <v>0</v>
      </c>
      <c r="N64" s="56">
        <f t="shared" si="14"/>
        <v>0</v>
      </c>
      <c r="O64" s="59">
        <f t="shared" si="15"/>
        <v>69.319999999999993</v>
      </c>
      <c r="P64" s="60">
        <f t="shared" si="15"/>
        <v>115.11883395392377</v>
      </c>
      <c r="Q64" s="61">
        <f t="shared" si="15"/>
        <v>1</v>
      </c>
    </row>
    <row r="65" spans="1:22" ht="15">
      <c r="A65" s="68" t="s">
        <v>125</v>
      </c>
      <c r="B65" s="69" t="s">
        <v>126</v>
      </c>
      <c r="C65" s="70"/>
      <c r="D65" s="71"/>
      <c r="E65" s="71"/>
      <c r="F65" s="71"/>
      <c r="G65" s="71"/>
      <c r="H65" s="72"/>
      <c r="I65" s="73"/>
      <c r="J65" s="74"/>
      <c r="K65" s="75"/>
      <c r="L65" s="76"/>
      <c r="M65" s="76"/>
      <c r="N65" s="75"/>
      <c r="O65" s="74"/>
      <c r="P65" s="76"/>
      <c r="Q65" s="75"/>
      <c r="S65" s="77"/>
      <c r="T65" s="77"/>
      <c r="U65" s="77"/>
      <c r="V65" s="77"/>
    </row>
    <row r="66" spans="1:22" ht="24">
      <c r="A66" s="49" t="s">
        <v>127</v>
      </c>
      <c r="B66" s="50" t="s">
        <v>117</v>
      </c>
      <c r="C66" s="51" t="s">
        <v>115</v>
      </c>
      <c r="D66" s="52">
        <v>827.62</v>
      </c>
      <c r="E66" s="52">
        <v>115.32</v>
      </c>
      <c r="F66" s="52"/>
      <c r="G66" s="52">
        <f>D66+E66-F66</f>
        <v>942.94</v>
      </c>
      <c r="H66" s="53">
        <v>11.8563418313152</v>
      </c>
      <c r="I66" s="54">
        <v>115.32</v>
      </c>
      <c r="J66" s="55">
        <f>I66*H66</f>
        <v>1367.2733399872689</v>
      </c>
      <c r="K66" s="56">
        <f>I66/G66</f>
        <v>0.12229834347890639</v>
      </c>
      <c r="L66" s="57">
        <f>IFERROR(VLOOKUP(A66,'MEMO CALCULO 14'!$B$12:$E$343,4,0),0)</f>
        <v>560.2600000000001</v>
      </c>
      <c r="M66" s="58">
        <f>L66*H66</f>
        <v>6642.6340744126555</v>
      </c>
      <c r="N66" s="56">
        <f>L66/G66</f>
        <v>0.59416293719642832</v>
      </c>
      <c r="O66" s="59">
        <f t="shared" ref="O66:Q70" si="16">I66+L66</f>
        <v>675.58000000000015</v>
      </c>
      <c r="P66" s="60">
        <f t="shared" si="16"/>
        <v>8009.9074143999242</v>
      </c>
      <c r="Q66" s="61">
        <f t="shared" si="16"/>
        <v>0.71646128067533477</v>
      </c>
    </row>
    <row r="67" spans="1:22" ht="24">
      <c r="A67" s="49" t="s">
        <v>128</v>
      </c>
      <c r="B67" s="50" t="s">
        <v>129</v>
      </c>
      <c r="C67" s="51" t="s">
        <v>115</v>
      </c>
      <c r="D67" s="52">
        <v>824.15</v>
      </c>
      <c r="E67" s="52">
        <v>72.11</v>
      </c>
      <c r="F67" s="52"/>
      <c r="G67" s="52">
        <f>D67+E67-F67</f>
        <v>896.26</v>
      </c>
      <c r="H67" s="53">
        <v>12.511327007389699</v>
      </c>
      <c r="I67" s="54">
        <v>72.11</v>
      </c>
      <c r="J67" s="55">
        <f>I67*H67</f>
        <v>902.19179050287119</v>
      </c>
      <c r="K67" s="56">
        <f>I67/G67</f>
        <v>8.0456563943498538E-2</v>
      </c>
      <c r="L67" s="57">
        <f>IFERROR(VLOOKUP(A67,'MEMO CALCULO 14'!$B$12:$E$343,4,0),0)</f>
        <v>311.24</v>
      </c>
      <c r="M67" s="58">
        <f>L67*H67</f>
        <v>3894.0254177799702</v>
      </c>
      <c r="N67" s="56">
        <f>L67/G67</f>
        <v>0.3472653024791913</v>
      </c>
      <c r="O67" s="59">
        <f t="shared" si="16"/>
        <v>383.35</v>
      </c>
      <c r="P67" s="60">
        <f t="shared" si="16"/>
        <v>4796.2172082828411</v>
      </c>
      <c r="Q67" s="61">
        <f t="shared" si="16"/>
        <v>0.42772186642268983</v>
      </c>
    </row>
    <row r="68" spans="1:22" ht="48">
      <c r="A68" s="49" t="s">
        <v>130</v>
      </c>
      <c r="B68" s="50" t="s">
        <v>131</v>
      </c>
      <c r="C68" s="51" t="s">
        <v>34</v>
      </c>
      <c r="D68" s="52">
        <v>194.86</v>
      </c>
      <c r="E68" s="52">
        <v>37.369999999999997</v>
      </c>
      <c r="F68" s="52"/>
      <c r="G68" s="52">
        <f>D68+E68-F68</f>
        <v>232.23000000000002</v>
      </c>
      <c r="H68" s="53">
        <v>109.837683594599</v>
      </c>
      <c r="I68" s="54">
        <v>37.369999999999997</v>
      </c>
      <c r="J68" s="55">
        <f>I68*H68</f>
        <v>4104.6342359301643</v>
      </c>
      <c r="K68" s="56">
        <f>I68/G68</f>
        <v>0.16091805537613571</v>
      </c>
      <c r="L68" s="57">
        <f>IFERROR(VLOOKUP(A68,'MEMO CALCULO 14'!$B$12:$E$343,4,0),0)</f>
        <v>120.36999999999998</v>
      </c>
      <c r="M68" s="58">
        <f>L68*H68</f>
        <v>13221.161974281878</v>
      </c>
      <c r="N68" s="56">
        <f>L68/G68</f>
        <v>0.51832235283985695</v>
      </c>
      <c r="O68" s="59">
        <f t="shared" si="16"/>
        <v>157.73999999999998</v>
      </c>
      <c r="P68" s="60">
        <f t="shared" si="16"/>
        <v>17325.796210212044</v>
      </c>
      <c r="Q68" s="61">
        <f t="shared" si="16"/>
        <v>0.67924040821599263</v>
      </c>
    </row>
    <row r="69" spans="1:22" ht="24">
      <c r="A69" s="49" t="s">
        <v>132</v>
      </c>
      <c r="B69" s="50" t="s">
        <v>121</v>
      </c>
      <c r="C69" s="51" t="s">
        <v>66</v>
      </c>
      <c r="D69" s="52">
        <v>12.534000000000001</v>
      </c>
      <c r="E69" s="52">
        <v>2.2537500000000001</v>
      </c>
      <c r="F69" s="52"/>
      <c r="G69" s="52">
        <f>D69+E69-F69</f>
        <v>14.787750000000001</v>
      </c>
      <c r="H69" s="53">
        <v>926.42657506093803</v>
      </c>
      <c r="I69" s="54">
        <v>2.16</v>
      </c>
      <c r="J69" s="55">
        <f>I69*H69</f>
        <v>2001.0814021316262</v>
      </c>
      <c r="K69" s="56">
        <f>I69/G69</f>
        <v>0.14606684586904703</v>
      </c>
      <c r="L69" s="57">
        <f>IFERROR(VLOOKUP(A69,'MEMO CALCULO 14'!$B$12:$E$343,4,0),0)</f>
        <v>4.3100000000000005</v>
      </c>
      <c r="M69" s="58">
        <f>L69*H69</f>
        <v>3992.8985385126434</v>
      </c>
      <c r="N69" s="56">
        <f>L69/G69</f>
        <v>0.29145745634055215</v>
      </c>
      <c r="O69" s="59">
        <f t="shared" si="16"/>
        <v>6.4700000000000006</v>
      </c>
      <c r="P69" s="60">
        <f t="shared" si="16"/>
        <v>5993.9799406442698</v>
      </c>
      <c r="Q69" s="61">
        <f t="shared" si="16"/>
        <v>0.43752430220959915</v>
      </c>
    </row>
    <row r="70" spans="1:22" ht="24">
      <c r="A70" s="49" t="s">
        <v>133</v>
      </c>
      <c r="B70" s="50" t="s">
        <v>134</v>
      </c>
      <c r="C70" s="51" t="s">
        <v>34</v>
      </c>
      <c r="D70" s="52">
        <v>228.54</v>
      </c>
      <c r="E70" s="52">
        <v>0</v>
      </c>
      <c r="F70" s="52"/>
      <c r="G70" s="52">
        <f>D70+E70-F70</f>
        <v>228.54</v>
      </c>
      <c r="H70" s="53">
        <v>130.06451394727401</v>
      </c>
      <c r="I70" s="54">
        <v>0</v>
      </c>
      <c r="J70" s="55">
        <f>I70*H70</f>
        <v>0</v>
      </c>
      <c r="K70" s="56">
        <f>I70/G70</f>
        <v>0</v>
      </c>
      <c r="L70" s="57">
        <f>IFERROR(VLOOKUP(A70,'MEMO CALCULO 14'!$B$12:$E$343,4,0),0)</f>
        <v>103.76</v>
      </c>
      <c r="M70" s="58">
        <f>L70*H70</f>
        <v>13495.493967169152</v>
      </c>
      <c r="N70" s="56">
        <f>L70/G70</f>
        <v>0.45401242670867248</v>
      </c>
      <c r="O70" s="59">
        <f t="shared" si="16"/>
        <v>103.76</v>
      </c>
      <c r="P70" s="60">
        <f t="shared" si="16"/>
        <v>13495.493967169152</v>
      </c>
      <c r="Q70" s="61">
        <f t="shared" si="16"/>
        <v>0.45401242670867248</v>
      </c>
    </row>
    <row r="71" spans="1:22" ht="15">
      <c r="A71" s="40">
        <v>5</v>
      </c>
      <c r="B71" s="41" t="s">
        <v>135</v>
      </c>
      <c r="C71" s="42"/>
      <c r="D71" s="43"/>
      <c r="E71" s="43"/>
      <c r="F71" s="43"/>
      <c r="G71" s="43"/>
      <c r="H71" s="62"/>
      <c r="I71" s="44"/>
      <c r="J71" s="45"/>
      <c r="K71" s="46"/>
      <c r="L71" s="48"/>
      <c r="M71" s="48">
        <f>SUM(M72:M83)</f>
        <v>0</v>
      </c>
      <c r="N71" s="46"/>
      <c r="O71" s="45"/>
      <c r="P71" s="48">
        <f>SUM(P72:P83)</f>
        <v>91963.207523548495</v>
      </c>
      <c r="Q71" s="46"/>
    </row>
    <row r="72" spans="1:22" ht="48">
      <c r="A72" s="49" t="s">
        <v>136</v>
      </c>
      <c r="B72" s="50" t="s">
        <v>137</v>
      </c>
      <c r="C72" s="51" t="s">
        <v>34</v>
      </c>
      <c r="D72" s="52">
        <v>276.33999999999997</v>
      </c>
      <c r="E72" s="52">
        <v>55.3</v>
      </c>
      <c r="F72" s="52"/>
      <c r="G72" s="52">
        <f t="shared" ref="G72:G83" si="17">D72+E72-F72</f>
        <v>331.64</v>
      </c>
      <c r="H72" s="53">
        <v>71.382282748461094</v>
      </c>
      <c r="I72" s="54">
        <v>55.3</v>
      </c>
      <c r="J72" s="55">
        <f t="shared" ref="J72:J83" si="18">I72*H72</f>
        <v>3947.4402359898982</v>
      </c>
      <c r="K72" s="56">
        <f t="shared" ref="K72:K83" si="19">I72/G72</f>
        <v>0.16674707514171994</v>
      </c>
      <c r="L72" s="57">
        <f>IFERROR(VLOOKUP(A72,'MEMO CALCULO 14'!$B$12:$E$343,4,0),0)</f>
        <v>0</v>
      </c>
      <c r="M72" s="58">
        <f t="shared" ref="M72:M83" si="20">L72*H72</f>
        <v>0</v>
      </c>
      <c r="N72" s="56">
        <f t="shared" ref="N72:N83" si="21">L72/G72</f>
        <v>0</v>
      </c>
      <c r="O72" s="59">
        <f t="shared" ref="O72:O83" si="22">I72+L72</f>
        <v>55.3</v>
      </c>
      <c r="P72" s="60">
        <f t="shared" ref="P72:P83" si="23">J72+M72</f>
        <v>3947.4402359898982</v>
      </c>
      <c r="Q72" s="61">
        <f t="shared" ref="Q72:Q83" si="24">K72+N72</f>
        <v>0.16674707514171994</v>
      </c>
    </row>
    <row r="73" spans="1:22" ht="48">
      <c r="A73" s="49" t="s">
        <v>138</v>
      </c>
      <c r="B73" s="50" t="s">
        <v>139</v>
      </c>
      <c r="C73" s="51" t="s">
        <v>34</v>
      </c>
      <c r="D73" s="52">
        <v>0.16</v>
      </c>
      <c r="E73" s="52">
        <v>0</v>
      </c>
      <c r="F73" s="52"/>
      <c r="G73" s="52">
        <f t="shared" si="17"/>
        <v>0.16</v>
      </c>
      <c r="H73" s="53">
        <v>96.615864192823807</v>
      </c>
      <c r="I73" s="54">
        <v>0.16</v>
      </c>
      <c r="J73" s="55">
        <f t="shared" si="18"/>
        <v>15.458538270851809</v>
      </c>
      <c r="K73" s="56">
        <f t="shared" si="19"/>
        <v>1</v>
      </c>
      <c r="L73" s="57">
        <f>IFERROR(VLOOKUP(A73,'MEMO CALCULO 14'!$B$12:$E$343,4,0),0)</f>
        <v>0</v>
      </c>
      <c r="M73" s="58">
        <f t="shared" si="20"/>
        <v>0</v>
      </c>
      <c r="N73" s="56">
        <f t="shared" si="21"/>
        <v>0</v>
      </c>
      <c r="O73" s="59">
        <f t="shared" si="22"/>
        <v>0.16</v>
      </c>
      <c r="P73" s="60">
        <f t="shared" si="23"/>
        <v>15.458538270851809</v>
      </c>
      <c r="Q73" s="61">
        <f t="shared" si="24"/>
        <v>1</v>
      </c>
    </row>
    <row r="74" spans="1:22" ht="36">
      <c r="A74" s="49" t="s">
        <v>140</v>
      </c>
      <c r="B74" s="50" t="s">
        <v>141</v>
      </c>
      <c r="C74" s="51" t="s">
        <v>34</v>
      </c>
      <c r="D74" s="52">
        <v>71.05</v>
      </c>
      <c r="E74" s="52">
        <v>1.03</v>
      </c>
      <c r="F74" s="52"/>
      <c r="G74" s="52">
        <f t="shared" si="17"/>
        <v>72.08</v>
      </c>
      <c r="H74" s="53">
        <v>149.36992447597899</v>
      </c>
      <c r="I74" s="54">
        <v>71.05</v>
      </c>
      <c r="J74" s="55">
        <f t="shared" si="18"/>
        <v>10612.733134018306</v>
      </c>
      <c r="K74" s="56">
        <f t="shared" si="19"/>
        <v>0.98571032186459484</v>
      </c>
      <c r="L74" s="57">
        <f>IFERROR(VLOOKUP(A74,'MEMO CALCULO 14'!$B$12:$E$343,4,0),0)</f>
        <v>0</v>
      </c>
      <c r="M74" s="58">
        <f t="shared" si="20"/>
        <v>0</v>
      </c>
      <c r="N74" s="56">
        <f t="shared" si="21"/>
        <v>0</v>
      </c>
      <c r="O74" s="59">
        <f t="shared" si="22"/>
        <v>71.05</v>
      </c>
      <c r="P74" s="60">
        <f t="shared" si="23"/>
        <v>10612.733134018306</v>
      </c>
      <c r="Q74" s="61">
        <f t="shared" si="24"/>
        <v>0.98571032186459484</v>
      </c>
    </row>
    <row r="75" spans="1:22" ht="36">
      <c r="A75" s="49" t="s">
        <v>142</v>
      </c>
      <c r="B75" s="50" t="s">
        <v>143</v>
      </c>
      <c r="C75" s="51" t="s">
        <v>34</v>
      </c>
      <c r="D75" s="52">
        <v>18.59</v>
      </c>
      <c r="E75" s="52">
        <v>0</v>
      </c>
      <c r="F75" s="52"/>
      <c r="G75" s="52">
        <f t="shared" si="17"/>
        <v>18.59</v>
      </c>
      <c r="H75" s="53">
        <v>282.25420511347198</v>
      </c>
      <c r="I75" s="54">
        <v>18.59</v>
      </c>
      <c r="J75" s="55">
        <f t="shared" si="18"/>
        <v>5247.1056730594437</v>
      </c>
      <c r="K75" s="56">
        <f t="shared" si="19"/>
        <v>1</v>
      </c>
      <c r="L75" s="57">
        <f>IFERROR(VLOOKUP(A75,'MEMO CALCULO 14'!$B$12:$E$343,4,0),0)</f>
        <v>0</v>
      </c>
      <c r="M75" s="58">
        <f t="shared" si="20"/>
        <v>0</v>
      </c>
      <c r="N75" s="56">
        <f t="shared" si="21"/>
        <v>0</v>
      </c>
      <c r="O75" s="59">
        <f t="shared" si="22"/>
        <v>18.59</v>
      </c>
      <c r="P75" s="60">
        <f t="shared" si="23"/>
        <v>5247.1056730594437</v>
      </c>
      <c r="Q75" s="61">
        <f t="shared" si="24"/>
        <v>1</v>
      </c>
    </row>
    <row r="76" spans="1:22" ht="24">
      <c r="A76" s="49" t="s">
        <v>144</v>
      </c>
      <c r="B76" s="50" t="s">
        <v>145</v>
      </c>
      <c r="C76" s="51" t="s">
        <v>34</v>
      </c>
      <c r="D76" s="52">
        <v>1406.32</v>
      </c>
      <c r="E76" s="52">
        <v>155.16</v>
      </c>
      <c r="F76" s="52"/>
      <c r="G76" s="52">
        <f t="shared" si="17"/>
        <v>1561.48</v>
      </c>
      <c r="H76" s="53">
        <v>7.8487206692320397</v>
      </c>
      <c r="I76" s="54">
        <v>934.15</v>
      </c>
      <c r="J76" s="55">
        <f t="shared" si="18"/>
        <v>7331.88241316311</v>
      </c>
      <c r="K76" s="56">
        <f t="shared" si="19"/>
        <v>0.59824653533826877</v>
      </c>
      <c r="L76" s="57">
        <f>IFERROR(VLOOKUP(A76,'MEMO CALCULO 14'!$B$12:$E$343,4,0),0)</f>
        <v>0</v>
      </c>
      <c r="M76" s="58">
        <f t="shared" si="20"/>
        <v>0</v>
      </c>
      <c r="N76" s="56">
        <f t="shared" si="21"/>
        <v>0</v>
      </c>
      <c r="O76" s="59">
        <f t="shared" si="22"/>
        <v>934.15</v>
      </c>
      <c r="P76" s="60">
        <f t="shared" si="23"/>
        <v>7331.88241316311</v>
      </c>
      <c r="Q76" s="61">
        <f t="shared" si="24"/>
        <v>0.59824653533826877</v>
      </c>
    </row>
    <row r="77" spans="1:22" ht="24">
      <c r="A77" s="49" t="s">
        <v>146</v>
      </c>
      <c r="B77" s="50" t="s">
        <v>147</v>
      </c>
      <c r="C77" s="51" t="s">
        <v>34</v>
      </c>
      <c r="D77" s="52">
        <v>224.57</v>
      </c>
      <c r="E77" s="52">
        <v>100.4</v>
      </c>
      <c r="F77" s="52"/>
      <c r="G77" s="52">
        <f t="shared" si="17"/>
        <v>324.97000000000003</v>
      </c>
      <c r="H77" s="53">
        <v>37.811517113726097</v>
      </c>
      <c r="I77" s="54">
        <v>169.91</v>
      </c>
      <c r="J77" s="55">
        <f t="shared" si="18"/>
        <v>6424.554872793201</v>
      </c>
      <c r="K77" s="56">
        <f t="shared" si="19"/>
        <v>0.52284826291657682</v>
      </c>
      <c r="L77" s="57">
        <f>IFERROR(VLOOKUP(A77,'MEMO CALCULO 14'!$B$12:$E$343,4,0),0)</f>
        <v>0</v>
      </c>
      <c r="M77" s="58">
        <f t="shared" si="20"/>
        <v>0</v>
      </c>
      <c r="N77" s="56">
        <f t="shared" si="21"/>
        <v>0</v>
      </c>
      <c r="O77" s="59">
        <f t="shared" si="22"/>
        <v>169.91</v>
      </c>
      <c r="P77" s="60">
        <f t="shared" si="23"/>
        <v>6424.554872793201</v>
      </c>
      <c r="Q77" s="61">
        <f t="shared" si="24"/>
        <v>0.52284826291657682</v>
      </c>
    </row>
    <row r="78" spans="1:22" ht="24">
      <c r="A78" s="49" t="s">
        <v>148</v>
      </c>
      <c r="B78" s="50" t="s">
        <v>149</v>
      </c>
      <c r="C78" s="51" t="s">
        <v>34</v>
      </c>
      <c r="D78" s="52">
        <v>1148.32</v>
      </c>
      <c r="E78" s="52">
        <v>155.16</v>
      </c>
      <c r="F78" s="52"/>
      <c r="G78" s="52">
        <f t="shared" si="17"/>
        <v>1303.48</v>
      </c>
      <c r="H78" s="53">
        <v>64.244054473614995</v>
      </c>
      <c r="I78" s="54">
        <v>825.46</v>
      </c>
      <c r="J78" s="55">
        <f t="shared" si="18"/>
        <v>53030.897205790236</v>
      </c>
      <c r="K78" s="56">
        <f t="shared" si="19"/>
        <v>0.63327400497130759</v>
      </c>
      <c r="L78" s="57">
        <f>IFERROR(VLOOKUP(A78,'MEMO CALCULO 14'!$B$12:$E$343,4,0),0)</f>
        <v>0</v>
      </c>
      <c r="M78" s="58">
        <f t="shared" si="20"/>
        <v>0</v>
      </c>
      <c r="N78" s="56">
        <f t="shared" si="21"/>
        <v>0</v>
      </c>
      <c r="O78" s="59">
        <f t="shared" si="22"/>
        <v>825.46</v>
      </c>
      <c r="P78" s="60">
        <f t="shared" si="23"/>
        <v>53030.897205790236</v>
      </c>
      <c r="Q78" s="61">
        <f t="shared" si="24"/>
        <v>0.63327400497130759</v>
      </c>
    </row>
    <row r="79" spans="1:22" ht="24">
      <c r="A79" s="49" t="s">
        <v>150</v>
      </c>
      <c r="B79" s="50" t="s">
        <v>151</v>
      </c>
      <c r="C79" s="51" t="s">
        <v>34</v>
      </c>
      <c r="D79" s="52">
        <v>20.98</v>
      </c>
      <c r="E79" s="52">
        <v>0</v>
      </c>
      <c r="F79" s="52"/>
      <c r="G79" s="52">
        <f t="shared" si="17"/>
        <v>20.98</v>
      </c>
      <c r="H79" s="53">
        <v>562.52125181139604</v>
      </c>
      <c r="I79" s="54">
        <v>0</v>
      </c>
      <c r="J79" s="55">
        <f t="shared" si="18"/>
        <v>0</v>
      </c>
      <c r="K79" s="56">
        <f t="shared" si="19"/>
        <v>0</v>
      </c>
      <c r="L79" s="57">
        <f>IFERROR(VLOOKUP(A79,'MEMO CALCULO 14'!$B$12:$E$343,4,0),0)</f>
        <v>0</v>
      </c>
      <c r="M79" s="58">
        <f t="shared" si="20"/>
        <v>0</v>
      </c>
      <c r="N79" s="56">
        <f t="shared" si="21"/>
        <v>0</v>
      </c>
      <c r="O79" s="59">
        <f t="shared" si="22"/>
        <v>0</v>
      </c>
      <c r="P79" s="60">
        <f t="shared" si="23"/>
        <v>0</v>
      </c>
      <c r="Q79" s="61">
        <f t="shared" si="24"/>
        <v>0</v>
      </c>
    </row>
    <row r="80" spans="1:22" ht="24">
      <c r="A80" s="49" t="s">
        <v>152</v>
      </c>
      <c r="B80" s="50" t="s">
        <v>153</v>
      </c>
      <c r="C80" s="51" t="s">
        <v>91</v>
      </c>
      <c r="D80" s="52">
        <v>47.5</v>
      </c>
      <c r="E80" s="52">
        <v>0</v>
      </c>
      <c r="F80" s="52"/>
      <c r="G80" s="52">
        <f t="shared" si="17"/>
        <v>47.5</v>
      </c>
      <c r="H80" s="53">
        <v>10.4908642608547</v>
      </c>
      <c r="I80" s="54">
        <v>0</v>
      </c>
      <c r="J80" s="55">
        <f t="shared" si="18"/>
        <v>0</v>
      </c>
      <c r="K80" s="56">
        <f t="shared" si="19"/>
        <v>0</v>
      </c>
      <c r="L80" s="57">
        <f>IFERROR(VLOOKUP(A80,'MEMO CALCULO 14'!$B$12:$E$343,4,0),0)</f>
        <v>0</v>
      </c>
      <c r="M80" s="58">
        <f t="shared" si="20"/>
        <v>0</v>
      </c>
      <c r="N80" s="56">
        <f t="shared" si="21"/>
        <v>0</v>
      </c>
      <c r="O80" s="59">
        <f t="shared" si="22"/>
        <v>0</v>
      </c>
      <c r="P80" s="60">
        <f t="shared" si="23"/>
        <v>0</v>
      </c>
      <c r="Q80" s="61">
        <f t="shared" si="24"/>
        <v>0</v>
      </c>
    </row>
    <row r="81" spans="1:17" ht="36">
      <c r="A81" s="49" t="s">
        <v>154</v>
      </c>
      <c r="B81" s="50" t="s">
        <v>155</v>
      </c>
      <c r="C81" s="51" t="s">
        <v>34</v>
      </c>
      <c r="D81" s="52">
        <v>9.66</v>
      </c>
      <c r="E81" s="52">
        <v>0</v>
      </c>
      <c r="F81" s="52"/>
      <c r="G81" s="52">
        <f t="shared" si="17"/>
        <v>9.66</v>
      </c>
      <c r="H81" s="53">
        <v>187.48118056858701</v>
      </c>
      <c r="I81" s="54">
        <v>0</v>
      </c>
      <c r="J81" s="55">
        <f t="shared" si="18"/>
        <v>0</v>
      </c>
      <c r="K81" s="56">
        <f t="shared" si="19"/>
        <v>0</v>
      </c>
      <c r="L81" s="57">
        <f>IFERROR(VLOOKUP(A81,'MEMO CALCULO 14'!$B$12:$E$343,4,0),0)</f>
        <v>0</v>
      </c>
      <c r="M81" s="58">
        <f t="shared" si="20"/>
        <v>0</v>
      </c>
      <c r="N81" s="56">
        <f t="shared" si="21"/>
        <v>0</v>
      </c>
      <c r="O81" s="59">
        <f t="shared" si="22"/>
        <v>0</v>
      </c>
      <c r="P81" s="60">
        <f t="shared" si="23"/>
        <v>0</v>
      </c>
      <c r="Q81" s="61">
        <f t="shared" si="24"/>
        <v>0</v>
      </c>
    </row>
    <row r="82" spans="1:17" ht="15">
      <c r="A82" s="49" t="s">
        <v>156</v>
      </c>
      <c r="B82" s="50" t="s">
        <v>157</v>
      </c>
      <c r="C82" s="51" t="s">
        <v>34</v>
      </c>
      <c r="D82" s="52">
        <v>99.73</v>
      </c>
      <c r="E82" s="52">
        <v>0</v>
      </c>
      <c r="F82" s="52"/>
      <c r="G82" s="52">
        <f t="shared" si="17"/>
        <v>99.73</v>
      </c>
      <c r="H82" s="53">
        <v>10.635183028464301</v>
      </c>
      <c r="I82" s="54">
        <v>99.73</v>
      </c>
      <c r="J82" s="55">
        <f t="shared" si="18"/>
        <v>1060.6468034287448</v>
      </c>
      <c r="K82" s="56">
        <f t="shared" si="19"/>
        <v>1</v>
      </c>
      <c r="L82" s="57">
        <f>IFERROR(VLOOKUP(A82,'MEMO CALCULO 14'!$B$12:$E$343,4,0),0)</f>
        <v>0</v>
      </c>
      <c r="M82" s="58">
        <f t="shared" si="20"/>
        <v>0</v>
      </c>
      <c r="N82" s="56">
        <f t="shared" si="21"/>
        <v>0</v>
      </c>
      <c r="O82" s="59">
        <f t="shared" si="22"/>
        <v>99.73</v>
      </c>
      <c r="P82" s="60">
        <f t="shared" si="23"/>
        <v>1060.6468034287448</v>
      </c>
      <c r="Q82" s="61">
        <f t="shared" si="24"/>
        <v>1</v>
      </c>
    </row>
    <row r="83" spans="1:17" ht="36">
      <c r="A83" s="49" t="s">
        <v>158</v>
      </c>
      <c r="B83" s="50" t="s">
        <v>159</v>
      </c>
      <c r="C83" s="51" t="s">
        <v>34</v>
      </c>
      <c r="D83" s="52">
        <v>50.61</v>
      </c>
      <c r="E83" s="52">
        <v>0</v>
      </c>
      <c r="F83" s="52"/>
      <c r="G83" s="52">
        <f t="shared" si="17"/>
        <v>50.61</v>
      </c>
      <c r="H83" s="53">
        <v>84.815029579820106</v>
      </c>
      <c r="I83" s="54">
        <v>50.61</v>
      </c>
      <c r="J83" s="55">
        <f t="shared" si="18"/>
        <v>4292.4886470346955</v>
      </c>
      <c r="K83" s="56">
        <f t="shared" si="19"/>
        <v>1</v>
      </c>
      <c r="L83" s="57">
        <f>IFERROR(VLOOKUP(A83,'MEMO CALCULO 14'!$B$12:$E$343,4,0),0)</f>
        <v>0</v>
      </c>
      <c r="M83" s="58">
        <f t="shared" si="20"/>
        <v>0</v>
      </c>
      <c r="N83" s="56">
        <f t="shared" si="21"/>
        <v>0</v>
      </c>
      <c r="O83" s="59">
        <f t="shared" si="22"/>
        <v>50.61</v>
      </c>
      <c r="P83" s="60">
        <f t="shared" si="23"/>
        <v>4292.4886470346955</v>
      </c>
      <c r="Q83" s="61">
        <f t="shared" si="24"/>
        <v>1</v>
      </c>
    </row>
    <row r="84" spans="1:17" ht="15">
      <c r="A84" s="40" t="s">
        <v>160</v>
      </c>
      <c r="B84" s="41" t="s">
        <v>161</v>
      </c>
      <c r="C84" s="42"/>
      <c r="D84" s="43"/>
      <c r="E84" s="43"/>
      <c r="F84" s="43"/>
      <c r="G84" s="43"/>
      <c r="H84" s="62"/>
      <c r="I84" s="44"/>
      <c r="J84" s="45"/>
      <c r="K84" s="46"/>
      <c r="L84" s="48"/>
      <c r="M84" s="48">
        <f>SUM(M85)</f>
        <v>0</v>
      </c>
      <c r="N84" s="46"/>
      <c r="O84" s="45"/>
      <c r="P84" s="48">
        <f>SUM(P85)</f>
        <v>0</v>
      </c>
      <c r="Q84" s="46"/>
    </row>
    <row r="85" spans="1:17" ht="15">
      <c r="A85" s="49" t="s">
        <v>162</v>
      </c>
      <c r="B85" s="50" t="s">
        <v>163</v>
      </c>
      <c r="C85" s="51" t="s">
        <v>34</v>
      </c>
      <c r="D85" s="52">
        <v>58.34</v>
      </c>
      <c r="E85" s="52">
        <v>0</v>
      </c>
      <c r="F85" s="52"/>
      <c r="G85" s="52">
        <f>D85+E85-F85</f>
        <v>58.34</v>
      </c>
      <c r="H85" s="53">
        <v>57.702724198817698</v>
      </c>
      <c r="I85" s="54">
        <v>0</v>
      </c>
      <c r="J85" s="55">
        <f>I85*H85</f>
        <v>0</v>
      </c>
      <c r="K85" s="56">
        <f>I85/G85</f>
        <v>0</v>
      </c>
      <c r="L85" s="57">
        <f>IFERROR(VLOOKUP(A85,'MEMO CALCULO 14'!$B$12:$E$343,4,0),0)</f>
        <v>0</v>
      </c>
      <c r="M85" s="58">
        <f>L85*H85</f>
        <v>0</v>
      </c>
      <c r="N85" s="56">
        <f>L85/G85</f>
        <v>0</v>
      </c>
      <c r="O85" s="59">
        <f>I85+L85</f>
        <v>0</v>
      </c>
      <c r="P85" s="60">
        <f>J85+M85</f>
        <v>0</v>
      </c>
      <c r="Q85" s="61">
        <f>K85+N85</f>
        <v>0</v>
      </c>
    </row>
    <row r="86" spans="1:17" ht="15">
      <c r="A86" s="40">
        <v>7</v>
      </c>
      <c r="B86" s="41" t="s">
        <v>164</v>
      </c>
      <c r="C86" s="42"/>
      <c r="D86" s="43"/>
      <c r="E86" s="43"/>
      <c r="F86" s="43"/>
      <c r="G86" s="43"/>
      <c r="H86" s="62"/>
      <c r="I86" s="44"/>
      <c r="J86" s="45"/>
      <c r="K86" s="46"/>
      <c r="L86" s="48"/>
      <c r="M86" s="48">
        <f>SUM(M87:M91)</f>
        <v>0</v>
      </c>
      <c r="N86" s="46"/>
      <c r="O86" s="45"/>
      <c r="P86" s="48">
        <f>SUM(P87:P91)</f>
        <v>22139.888463515032</v>
      </c>
      <c r="Q86" s="46"/>
    </row>
    <row r="87" spans="1:17" ht="48">
      <c r="A87" s="49" t="s">
        <v>165</v>
      </c>
      <c r="B87" s="50" t="s">
        <v>166</v>
      </c>
      <c r="C87" s="51" t="s">
        <v>34</v>
      </c>
      <c r="D87" s="52">
        <v>178.72</v>
      </c>
      <c r="E87" s="52">
        <v>0</v>
      </c>
      <c r="F87" s="52"/>
      <c r="G87" s="52">
        <f>D87+E87-F87</f>
        <v>178.72</v>
      </c>
      <c r="H87" s="53">
        <v>156.08629789165801</v>
      </c>
      <c r="I87" s="54">
        <v>0</v>
      </c>
      <c r="J87" s="55">
        <f>I87*H87</f>
        <v>0</v>
      </c>
      <c r="K87" s="56">
        <f>I87/G87</f>
        <v>0</v>
      </c>
      <c r="L87" s="57">
        <f>IFERROR(VLOOKUP(A87,'MEMO CALCULO 14'!$B$12:$E$343,4,0),0)</f>
        <v>0</v>
      </c>
      <c r="M87" s="58">
        <f>L87*H87</f>
        <v>0</v>
      </c>
      <c r="N87" s="56">
        <f>L87/G87</f>
        <v>0</v>
      </c>
      <c r="O87" s="59">
        <f t="shared" ref="O87:Q91" si="25">I87+L87</f>
        <v>0</v>
      </c>
      <c r="P87" s="60">
        <f t="shared" si="25"/>
        <v>0</v>
      </c>
      <c r="Q87" s="61">
        <f t="shared" si="25"/>
        <v>0</v>
      </c>
    </row>
    <row r="88" spans="1:17" ht="36">
      <c r="A88" s="49" t="s">
        <v>167</v>
      </c>
      <c r="B88" s="50" t="s">
        <v>168</v>
      </c>
      <c r="C88" s="51" t="s">
        <v>34</v>
      </c>
      <c r="D88" s="52">
        <v>332.47</v>
      </c>
      <c r="E88" s="52">
        <v>0</v>
      </c>
      <c r="F88" s="52"/>
      <c r="G88" s="52">
        <f>D88+E88-F88</f>
        <v>332.47</v>
      </c>
      <c r="H88" s="53">
        <v>116.032289158152</v>
      </c>
      <c r="I88" s="54">
        <v>172.44499999999999</v>
      </c>
      <c r="J88" s="55">
        <f>I88*H88</f>
        <v>20009.188103877521</v>
      </c>
      <c r="K88" s="56">
        <f>I88/G88</f>
        <v>0.51867837699642072</v>
      </c>
      <c r="L88" s="57">
        <f>IFERROR(VLOOKUP(A88,'MEMO CALCULO 14'!$B$12:$E$343,4,0),0)</f>
        <v>0</v>
      </c>
      <c r="M88" s="58">
        <f>L88*H88</f>
        <v>0</v>
      </c>
      <c r="N88" s="56">
        <f>L88/G88</f>
        <v>0</v>
      </c>
      <c r="O88" s="59">
        <f t="shared" si="25"/>
        <v>172.44499999999999</v>
      </c>
      <c r="P88" s="60">
        <f t="shared" si="25"/>
        <v>20009.188103877521</v>
      </c>
      <c r="Q88" s="61">
        <f t="shared" si="25"/>
        <v>0.51867837699642072</v>
      </c>
    </row>
    <row r="89" spans="1:17" ht="36">
      <c r="A89" s="49" t="s">
        <v>169</v>
      </c>
      <c r="B89" s="50" t="s">
        <v>170</v>
      </c>
      <c r="C89" s="51" t="s">
        <v>91</v>
      </c>
      <c r="D89" s="52">
        <v>63.75</v>
      </c>
      <c r="E89" s="52">
        <v>0</v>
      </c>
      <c r="F89" s="52"/>
      <c r="G89" s="52">
        <f>D89+E89-F89</f>
        <v>63.75</v>
      </c>
      <c r="H89" s="53">
        <v>49.6012502830676</v>
      </c>
      <c r="I89" s="54">
        <v>0</v>
      </c>
      <c r="J89" s="55">
        <f>I89*H89</f>
        <v>0</v>
      </c>
      <c r="K89" s="56">
        <f>I89/G89</f>
        <v>0</v>
      </c>
      <c r="L89" s="57">
        <f>IFERROR(VLOOKUP(A89,'MEMO CALCULO 14'!$B$12:$E$343,4,0),0)</f>
        <v>0</v>
      </c>
      <c r="M89" s="58">
        <f>L89*H89</f>
        <v>0</v>
      </c>
      <c r="N89" s="56">
        <f>L89/G89</f>
        <v>0</v>
      </c>
      <c r="O89" s="59">
        <f t="shared" si="25"/>
        <v>0</v>
      </c>
      <c r="P89" s="60">
        <f t="shared" si="25"/>
        <v>0</v>
      </c>
      <c r="Q89" s="61">
        <f t="shared" si="25"/>
        <v>0</v>
      </c>
    </row>
    <row r="90" spans="1:17" ht="15">
      <c r="A90" s="49" t="s">
        <v>171</v>
      </c>
      <c r="B90" s="50" t="s">
        <v>172</v>
      </c>
      <c r="C90" s="51" t="s">
        <v>91</v>
      </c>
      <c r="D90" s="52">
        <v>2</v>
      </c>
      <c r="E90" s="52">
        <v>0</v>
      </c>
      <c r="F90" s="52"/>
      <c r="G90" s="52">
        <f>D90+E90-F90</f>
        <v>2</v>
      </c>
      <c r="H90" s="53">
        <v>60.158723205895903</v>
      </c>
      <c r="I90" s="54">
        <v>0</v>
      </c>
      <c r="J90" s="55">
        <f>I90*H90</f>
        <v>0</v>
      </c>
      <c r="K90" s="56">
        <f>I90/G90</f>
        <v>0</v>
      </c>
      <c r="L90" s="57">
        <f>IFERROR(VLOOKUP(A90,'MEMO CALCULO 14'!$B$12:$E$343,4,0),0)</f>
        <v>0</v>
      </c>
      <c r="M90" s="58">
        <f>L90*H90</f>
        <v>0</v>
      </c>
      <c r="N90" s="56">
        <f>L90/G90</f>
        <v>0</v>
      </c>
      <c r="O90" s="59">
        <f t="shared" si="25"/>
        <v>0</v>
      </c>
      <c r="P90" s="60">
        <f t="shared" si="25"/>
        <v>0</v>
      </c>
      <c r="Q90" s="61">
        <f t="shared" si="25"/>
        <v>0</v>
      </c>
    </row>
    <row r="91" spans="1:17" ht="24">
      <c r="A91" s="49" t="s">
        <v>173</v>
      </c>
      <c r="B91" s="50" t="s">
        <v>174</v>
      </c>
      <c r="C91" s="51" t="s">
        <v>34</v>
      </c>
      <c r="D91" s="52">
        <v>8.5250000000000004</v>
      </c>
      <c r="E91" s="52">
        <v>24</v>
      </c>
      <c r="F91" s="52"/>
      <c r="G91" s="52">
        <f>D91+E91-F91</f>
        <v>32.524999999999999</v>
      </c>
      <c r="H91" s="53">
        <v>65.509619051114896</v>
      </c>
      <c r="I91" s="54">
        <v>32.524999999999999</v>
      </c>
      <c r="J91" s="55">
        <f>I91*H91</f>
        <v>2130.7003596375121</v>
      </c>
      <c r="K91" s="56">
        <f>I91/G91</f>
        <v>1</v>
      </c>
      <c r="L91" s="57">
        <f>IFERROR(VLOOKUP(A91,'MEMO CALCULO 14'!$B$12:$E$343,4,0),0)</f>
        <v>0</v>
      </c>
      <c r="M91" s="58">
        <f>L91*H91</f>
        <v>0</v>
      </c>
      <c r="N91" s="56">
        <f>L91/G91</f>
        <v>0</v>
      </c>
      <c r="O91" s="59">
        <f t="shared" si="25"/>
        <v>32.524999999999999</v>
      </c>
      <c r="P91" s="60">
        <f t="shared" si="25"/>
        <v>2130.7003596375121</v>
      </c>
      <c r="Q91" s="61">
        <f t="shared" si="25"/>
        <v>1</v>
      </c>
    </row>
    <row r="92" spans="1:17" ht="15">
      <c r="A92" s="40">
        <v>8</v>
      </c>
      <c r="B92" s="41" t="s">
        <v>175</v>
      </c>
      <c r="C92" s="42"/>
      <c r="D92" s="43"/>
      <c r="E92" s="43"/>
      <c r="F92" s="43"/>
      <c r="G92" s="43"/>
      <c r="H92" s="62"/>
      <c r="I92" s="44"/>
      <c r="J92" s="45"/>
      <c r="K92" s="46"/>
      <c r="L92" s="48"/>
      <c r="M92" s="48">
        <f>SUM(M93:M100)</f>
        <v>0</v>
      </c>
      <c r="N92" s="46"/>
      <c r="O92" s="45"/>
      <c r="P92" s="48">
        <f>SUM(P93:P100)</f>
        <v>38904.615657268434</v>
      </c>
      <c r="Q92" s="46"/>
    </row>
    <row r="93" spans="1:17" ht="24">
      <c r="A93" s="49" t="s">
        <v>176</v>
      </c>
      <c r="B93" s="50" t="s">
        <v>177</v>
      </c>
      <c r="C93" s="51" t="s">
        <v>34</v>
      </c>
      <c r="D93" s="52">
        <v>32.93</v>
      </c>
      <c r="E93" s="52">
        <v>0</v>
      </c>
      <c r="F93" s="52"/>
      <c r="G93" s="52">
        <f t="shared" ref="G93:G100" si="26">D93+E93-F93</f>
        <v>32.93</v>
      </c>
      <c r="H93" s="53">
        <v>1290.66494162035</v>
      </c>
      <c r="I93" s="54">
        <v>20.7</v>
      </c>
      <c r="J93" s="55">
        <f t="shared" ref="J93:J100" si="27">I93*H93</f>
        <v>26716.764291541243</v>
      </c>
      <c r="K93" s="56">
        <f t="shared" ref="K93:K100" si="28">I93/G93</f>
        <v>0.62860613422411171</v>
      </c>
      <c r="L93" s="57">
        <f>IFERROR(VLOOKUP(A93,'MEMO CALCULO 14'!$B$12:$E$343,4,0),0)</f>
        <v>0</v>
      </c>
      <c r="M93" s="58">
        <f t="shared" ref="M93:M100" si="29">L93*H93</f>
        <v>0</v>
      </c>
      <c r="N93" s="56">
        <f t="shared" ref="N93:N100" si="30">L93/G93</f>
        <v>0</v>
      </c>
      <c r="O93" s="59">
        <f t="shared" ref="O93:Q100" si="31">I93+L93</f>
        <v>20.7</v>
      </c>
      <c r="P93" s="60">
        <f t="shared" si="31"/>
        <v>26716.764291541243</v>
      </c>
      <c r="Q93" s="61">
        <f t="shared" si="31"/>
        <v>0.62860613422411171</v>
      </c>
    </row>
    <row r="94" spans="1:17" ht="15">
      <c r="A94" s="49" t="s">
        <v>178</v>
      </c>
      <c r="B94" s="50" t="s">
        <v>179</v>
      </c>
      <c r="C94" s="51" t="s">
        <v>34</v>
      </c>
      <c r="D94" s="52">
        <v>7.14</v>
      </c>
      <c r="E94" s="52">
        <v>0</v>
      </c>
      <c r="F94" s="52"/>
      <c r="G94" s="52">
        <f t="shared" si="26"/>
        <v>7.14</v>
      </c>
      <c r="H94" s="53">
        <v>604.70673772806003</v>
      </c>
      <c r="I94" s="54">
        <v>7.14</v>
      </c>
      <c r="J94" s="55">
        <f t="shared" si="27"/>
        <v>4317.6061073783485</v>
      </c>
      <c r="K94" s="56">
        <f t="shared" si="28"/>
        <v>1</v>
      </c>
      <c r="L94" s="57">
        <f>IFERROR(VLOOKUP(A94,'MEMO CALCULO 14'!$B$12:$E$343,4,0),0)</f>
        <v>0</v>
      </c>
      <c r="M94" s="58">
        <f t="shared" si="29"/>
        <v>0</v>
      </c>
      <c r="N94" s="56">
        <f t="shared" si="30"/>
        <v>0</v>
      </c>
      <c r="O94" s="59">
        <f t="shared" si="31"/>
        <v>7.14</v>
      </c>
      <c r="P94" s="60">
        <f t="shared" si="31"/>
        <v>4317.6061073783485</v>
      </c>
      <c r="Q94" s="61">
        <f t="shared" si="31"/>
        <v>1</v>
      </c>
    </row>
    <row r="95" spans="1:17" ht="36">
      <c r="A95" s="49" t="s">
        <v>180</v>
      </c>
      <c r="B95" s="50" t="s">
        <v>181</v>
      </c>
      <c r="C95" s="51" t="s">
        <v>34</v>
      </c>
      <c r="D95" s="52">
        <v>2.4</v>
      </c>
      <c r="E95" s="52">
        <v>0</v>
      </c>
      <c r="F95" s="52"/>
      <c r="G95" s="52">
        <f t="shared" si="26"/>
        <v>2.4</v>
      </c>
      <c r="H95" s="53">
        <v>652.82039456038206</v>
      </c>
      <c r="I95" s="54">
        <v>0</v>
      </c>
      <c r="J95" s="55">
        <f t="shared" si="27"/>
        <v>0</v>
      </c>
      <c r="K95" s="56">
        <f t="shared" si="28"/>
        <v>0</v>
      </c>
      <c r="L95" s="57">
        <f>IFERROR(VLOOKUP(A95,'MEMO CALCULO 14'!$B$12:$E$343,4,0),0)</f>
        <v>0</v>
      </c>
      <c r="M95" s="58">
        <f t="shared" si="29"/>
        <v>0</v>
      </c>
      <c r="N95" s="56">
        <f t="shared" si="30"/>
        <v>0</v>
      </c>
      <c r="O95" s="59">
        <f t="shared" si="31"/>
        <v>0</v>
      </c>
      <c r="P95" s="60">
        <f t="shared" si="31"/>
        <v>0</v>
      </c>
      <c r="Q95" s="61">
        <f t="shared" si="31"/>
        <v>0</v>
      </c>
    </row>
    <row r="96" spans="1:17" ht="15">
      <c r="A96" s="49" t="s">
        <v>182</v>
      </c>
      <c r="B96" s="50" t="s">
        <v>183</v>
      </c>
      <c r="C96" s="51" t="s">
        <v>34</v>
      </c>
      <c r="D96" s="52">
        <v>5.84</v>
      </c>
      <c r="E96" s="52">
        <v>0</v>
      </c>
      <c r="F96" s="52"/>
      <c r="G96" s="52">
        <f t="shared" si="26"/>
        <v>5.84</v>
      </c>
      <c r="H96" s="53">
        <v>371.04355152438802</v>
      </c>
      <c r="I96" s="54">
        <v>0</v>
      </c>
      <c r="J96" s="55">
        <f t="shared" si="27"/>
        <v>0</v>
      </c>
      <c r="K96" s="56">
        <f t="shared" si="28"/>
        <v>0</v>
      </c>
      <c r="L96" s="57">
        <f>IFERROR(VLOOKUP(A96,'MEMO CALCULO 14'!$B$12:$E$343,4,0),0)</f>
        <v>0</v>
      </c>
      <c r="M96" s="58">
        <f t="shared" si="29"/>
        <v>0</v>
      </c>
      <c r="N96" s="56">
        <f t="shared" si="30"/>
        <v>0</v>
      </c>
      <c r="O96" s="59">
        <f t="shared" si="31"/>
        <v>0</v>
      </c>
      <c r="P96" s="60">
        <f t="shared" si="31"/>
        <v>0</v>
      </c>
      <c r="Q96" s="61">
        <f t="shared" si="31"/>
        <v>0</v>
      </c>
    </row>
    <row r="97" spans="1:17" ht="24">
      <c r="A97" s="49" t="s">
        <v>184</v>
      </c>
      <c r="B97" s="50" t="s">
        <v>185</v>
      </c>
      <c r="C97" s="51" t="s">
        <v>34</v>
      </c>
      <c r="D97" s="52">
        <v>3.81</v>
      </c>
      <c r="E97" s="52">
        <v>0</v>
      </c>
      <c r="F97" s="52"/>
      <c r="G97" s="52">
        <f t="shared" si="26"/>
        <v>3.81</v>
      </c>
      <c r="H97" s="53">
        <v>773.45978283837997</v>
      </c>
      <c r="I97" s="54">
        <v>3.81</v>
      </c>
      <c r="J97" s="55">
        <f t="shared" si="27"/>
        <v>2946.8817726142279</v>
      </c>
      <c r="K97" s="56">
        <f t="shared" si="28"/>
        <v>1</v>
      </c>
      <c r="L97" s="57">
        <f>IFERROR(VLOOKUP(A97,'MEMO CALCULO 14'!$B$12:$E$343,4,0),0)</f>
        <v>0</v>
      </c>
      <c r="M97" s="58">
        <f t="shared" si="29"/>
        <v>0</v>
      </c>
      <c r="N97" s="56">
        <f t="shared" si="30"/>
        <v>0</v>
      </c>
      <c r="O97" s="59">
        <f t="shared" si="31"/>
        <v>3.81</v>
      </c>
      <c r="P97" s="60">
        <f t="shared" si="31"/>
        <v>2946.8817726142279</v>
      </c>
      <c r="Q97" s="61">
        <f t="shared" si="31"/>
        <v>1</v>
      </c>
    </row>
    <row r="98" spans="1:17" ht="48">
      <c r="A98" s="49" t="s">
        <v>186</v>
      </c>
      <c r="B98" s="50" t="s">
        <v>187</v>
      </c>
      <c r="C98" s="51" t="s">
        <v>37</v>
      </c>
      <c r="D98" s="52">
        <v>1</v>
      </c>
      <c r="E98" s="52">
        <v>0</v>
      </c>
      <c r="F98" s="52"/>
      <c r="G98" s="52">
        <f t="shared" si="26"/>
        <v>1</v>
      </c>
      <c r="H98" s="53">
        <v>3288.03668533779</v>
      </c>
      <c r="I98" s="54">
        <v>1</v>
      </c>
      <c r="J98" s="55">
        <f t="shared" si="27"/>
        <v>3288.03668533779</v>
      </c>
      <c r="K98" s="56">
        <f t="shared" si="28"/>
        <v>1</v>
      </c>
      <c r="L98" s="57">
        <f>IFERROR(VLOOKUP(A98,'MEMO CALCULO 14'!$B$12:$E$343,4,0),0)</f>
        <v>0</v>
      </c>
      <c r="M98" s="58">
        <f t="shared" si="29"/>
        <v>0</v>
      </c>
      <c r="N98" s="56">
        <f t="shared" si="30"/>
        <v>0</v>
      </c>
      <c r="O98" s="59">
        <f t="shared" si="31"/>
        <v>1</v>
      </c>
      <c r="P98" s="60">
        <f t="shared" si="31"/>
        <v>3288.03668533779</v>
      </c>
      <c r="Q98" s="61">
        <f t="shared" si="31"/>
        <v>1</v>
      </c>
    </row>
    <row r="99" spans="1:17" ht="24">
      <c r="A99" s="49" t="s">
        <v>188</v>
      </c>
      <c r="B99" s="50" t="s">
        <v>189</v>
      </c>
      <c r="C99" s="51" t="s">
        <v>91</v>
      </c>
      <c r="D99" s="52">
        <v>2.12</v>
      </c>
      <c r="E99" s="52">
        <v>0</v>
      </c>
      <c r="F99" s="52"/>
      <c r="G99" s="52">
        <f t="shared" si="26"/>
        <v>2.12</v>
      </c>
      <c r="H99" s="53">
        <v>371.99827567934398</v>
      </c>
      <c r="I99" s="54">
        <v>2.12</v>
      </c>
      <c r="J99" s="55">
        <f t="shared" si="27"/>
        <v>788.63634444020931</v>
      </c>
      <c r="K99" s="56">
        <f t="shared" si="28"/>
        <v>1</v>
      </c>
      <c r="L99" s="57">
        <f>IFERROR(VLOOKUP(A99,'MEMO CALCULO 14'!$B$12:$E$343,4,0),0)</f>
        <v>0</v>
      </c>
      <c r="M99" s="58">
        <f t="shared" si="29"/>
        <v>0</v>
      </c>
      <c r="N99" s="56">
        <f t="shared" si="30"/>
        <v>0</v>
      </c>
      <c r="O99" s="59">
        <f t="shared" si="31"/>
        <v>2.12</v>
      </c>
      <c r="P99" s="60">
        <f t="shared" si="31"/>
        <v>788.63634444020931</v>
      </c>
      <c r="Q99" s="61">
        <f t="shared" si="31"/>
        <v>1</v>
      </c>
    </row>
    <row r="100" spans="1:17" ht="24">
      <c r="A100" s="49" t="s">
        <v>190</v>
      </c>
      <c r="B100" s="50" t="s">
        <v>191</v>
      </c>
      <c r="C100" s="51" t="s">
        <v>34</v>
      </c>
      <c r="D100" s="52">
        <v>2.2000000000000002</v>
      </c>
      <c r="E100" s="52">
        <v>0</v>
      </c>
      <c r="F100" s="52"/>
      <c r="G100" s="52">
        <f t="shared" si="26"/>
        <v>2.2000000000000002</v>
      </c>
      <c r="H100" s="53">
        <v>384.85929816209602</v>
      </c>
      <c r="I100" s="54">
        <v>2.2000000000000002</v>
      </c>
      <c r="J100" s="55">
        <f t="shared" si="27"/>
        <v>846.69045595661134</v>
      </c>
      <c r="K100" s="56">
        <f t="shared" si="28"/>
        <v>1</v>
      </c>
      <c r="L100" s="57">
        <f>IFERROR(VLOOKUP(A100,'MEMO CALCULO 14'!$B$12:$E$343,4,0),0)</f>
        <v>0</v>
      </c>
      <c r="M100" s="58">
        <f t="shared" si="29"/>
        <v>0</v>
      </c>
      <c r="N100" s="56">
        <f t="shared" si="30"/>
        <v>0</v>
      </c>
      <c r="O100" s="59">
        <f t="shared" si="31"/>
        <v>2.2000000000000002</v>
      </c>
      <c r="P100" s="60">
        <f t="shared" si="31"/>
        <v>846.69045595661134</v>
      </c>
      <c r="Q100" s="61">
        <f t="shared" si="31"/>
        <v>1</v>
      </c>
    </row>
    <row r="101" spans="1:17" ht="15">
      <c r="A101" s="40">
        <v>9</v>
      </c>
      <c r="B101" s="41" t="s">
        <v>192</v>
      </c>
      <c r="C101" s="42"/>
      <c r="D101" s="43"/>
      <c r="E101" s="43"/>
      <c r="F101" s="43"/>
      <c r="G101" s="43"/>
      <c r="H101" s="62"/>
      <c r="I101" s="44"/>
      <c r="J101" s="45"/>
      <c r="K101" s="46"/>
      <c r="L101" s="48"/>
      <c r="M101" s="48">
        <f>SUM(M102:M105)</f>
        <v>0</v>
      </c>
      <c r="N101" s="46"/>
      <c r="O101" s="45"/>
      <c r="P101" s="48">
        <f>SUM(P102:P105)</f>
        <v>0</v>
      </c>
      <c r="Q101" s="46"/>
    </row>
    <row r="102" spans="1:17" ht="36">
      <c r="A102" s="49" t="s">
        <v>193</v>
      </c>
      <c r="B102" s="50" t="s">
        <v>194</v>
      </c>
      <c r="C102" s="51" t="s">
        <v>37</v>
      </c>
      <c r="D102" s="52">
        <v>1</v>
      </c>
      <c r="E102" s="52">
        <v>0</v>
      </c>
      <c r="F102" s="52"/>
      <c r="G102" s="52">
        <f>D102+E102-F102</f>
        <v>1</v>
      </c>
      <c r="H102" s="53">
        <v>444.57951434333199</v>
      </c>
      <c r="I102" s="54">
        <v>0</v>
      </c>
      <c r="J102" s="55">
        <f>I102*H102</f>
        <v>0</v>
      </c>
      <c r="K102" s="56">
        <f>I102/G102</f>
        <v>0</v>
      </c>
      <c r="L102" s="57">
        <f>IFERROR(VLOOKUP(A102,'MEMO CALCULO 14'!$B$12:$E$343,4,0),0)</f>
        <v>0</v>
      </c>
      <c r="M102" s="58">
        <f>L102*H102</f>
        <v>0</v>
      </c>
      <c r="N102" s="56">
        <f>L102/G102</f>
        <v>0</v>
      </c>
      <c r="O102" s="59">
        <f t="shared" ref="O102:Q105" si="32">I102+L102</f>
        <v>0</v>
      </c>
      <c r="P102" s="60">
        <f t="shared" si="32"/>
        <v>0</v>
      </c>
      <c r="Q102" s="61">
        <f t="shared" si="32"/>
        <v>0</v>
      </c>
    </row>
    <row r="103" spans="1:17" ht="36">
      <c r="A103" s="49" t="s">
        <v>195</v>
      </c>
      <c r="B103" s="50" t="s">
        <v>196</v>
      </c>
      <c r="C103" s="51" t="s">
        <v>37</v>
      </c>
      <c r="D103" s="52">
        <v>2</v>
      </c>
      <c r="E103" s="52">
        <v>0</v>
      </c>
      <c r="F103" s="52"/>
      <c r="G103" s="52">
        <f>D103+E103-F103</f>
        <v>2</v>
      </c>
      <c r="H103" s="53">
        <v>444.57951434333199</v>
      </c>
      <c r="I103" s="54">
        <v>0</v>
      </c>
      <c r="J103" s="55">
        <f>I103*H103</f>
        <v>0</v>
      </c>
      <c r="K103" s="56">
        <f>I103/G103</f>
        <v>0</v>
      </c>
      <c r="L103" s="57">
        <f>IFERROR(VLOOKUP(A103,'MEMO CALCULO 14'!$B$12:$E$343,4,0),0)</f>
        <v>0</v>
      </c>
      <c r="M103" s="58">
        <f>L103*H103</f>
        <v>0</v>
      </c>
      <c r="N103" s="56">
        <f>L103/G103</f>
        <v>0</v>
      </c>
      <c r="O103" s="59">
        <f t="shared" si="32"/>
        <v>0</v>
      </c>
      <c r="P103" s="60">
        <f t="shared" si="32"/>
        <v>0</v>
      </c>
      <c r="Q103" s="61">
        <f t="shared" si="32"/>
        <v>0</v>
      </c>
    </row>
    <row r="104" spans="1:17" ht="48">
      <c r="A104" s="49" t="s">
        <v>197</v>
      </c>
      <c r="B104" s="50" t="s">
        <v>198</v>
      </c>
      <c r="C104" s="51" t="s">
        <v>37</v>
      </c>
      <c r="D104" s="52">
        <v>1</v>
      </c>
      <c r="E104" s="52">
        <v>0</v>
      </c>
      <c r="F104" s="52"/>
      <c r="G104" s="52">
        <f>D104+E104-F104</f>
        <v>1</v>
      </c>
      <c r="H104" s="53">
        <v>1249.4341798586399</v>
      </c>
      <c r="I104" s="54">
        <v>0</v>
      </c>
      <c r="J104" s="55">
        <f>I104*H104</f>
        <v>0</v>
      </c>
      <c r="K104" s="56">
        <f>I104/G104</f>
        <v>0</v>
      </c>
      <c r="L104" s="57">
        <f>IFERROR(VLOOKUP(A104,'MEMO CALCULO 14'!$B$12:$E$343,4,0),0)</f>
        <v>0</v>
      </c>
      <c r="M104" s="58">
        <f>L104*H104</f>
        <v>0</v>
      </c>
      <c r="N104" s="56">
        <f>L104/G104</f>
        <v>0</v>
      </c>
      <c r="O104" s="59">
        <f t="shared" si="32"/>
        <v>0</v>
      </c>
      <c r="P104" s="60">
        <f t="shared" si="32"/>
        <v>0</v>
      </c>
      <c r="Q104" s="61">
        <f t="shared" si="32"/>
        <v>0</v>
      </c>
    </row>
    <row r="105" spans="1:17" ht="48">
      <c r="A105" s="49" t="s">
        <v>199</v>
      </c>
      <c r="B105" s="50" t="s">
        <v>200</v>
      </c>
      <c r="C105" s="51" t="s">
        <v>37</v>
      </c>
      <c r="D105" s="52">
        <v>2</v>
      </c>
      <c r="E105" s="52">
        <v>0</v>
      </c>
      <c r="F105" s="52"/>
      <c r="G105" s="52">
        <f>D105+E105-F105</f>
        <v>2</v>
      </c>
      <c r="H105" s="53">
        <v>1277.94268718338</v>
      </c>
      <c r="I105" s="54">
        <v>0</v>
      </c>
      <c r="J105" s="55">
        <f>I105*H105</f>
        <v>0</v>
      </c>
      <c r="K105" s="56">
        <f>I105/G105</f>
        <v>0</v>
      </c>
      <c r="L105" s="57">
        <f>IFERROR(VLOOKUP(A105,'MEMO CALCULO 14'!$B$12:$E$343,4,0),0)</f>
        <v>0</v>
      </c>
      <c r="M105" s="58">
        <f>L105*H105</f>
        <v>0</v>
      </c>
      <c r="N105" s="56">
        <f>L105/G105</f>
        <v>0</v>
      </c>
      <c r="O105" s="59">
        <f t="shared" si="32"/>
        <v>0</v>
      </c>
      <c r="P105" s="60">
        <f t="shared" si="32"/>
        <v>0</v>
      </c>
      <c r="Q105" s="61">
        <f t="shared" si="32"/>
        <v>0</v>
      </c>
    </row>
    <row r="106" spans="1:17" ht="15">
      <c r="A106" s="40">
        <v>10</v>
      </c>
      <c r="B106" s="41" t="s">
        <v>201</v>
      </c>
      <c r="C106" s="42"/>
      <c r="D106" s="43"/>
      <c r="E106" s="43"/>
      <c r="F106" s="43"/>
      <c r="G106" s="43"/>
      <c r="H106" s="62"/>
      <c r="I106" s="44"/>
      <c r="J106" s="45"/>
      <c r="K106" s="46"/>
      <c r="L106" s="48"/>
      <c r="M106" s="48">
        <f>SUM(M107:M124)</f>
        <v>0</v>
      </c>
      <c r="N106" s="46"/>
      <c r="O106" s="45"/>
      <c r="P106" s="48">
        <f>SUM(P107:P124)</f>
        <v>474.431296351203</v>
      </c>
      <c r="Q106" s="46"/>
    </row>
    <row r="107" spans="1:17" ht="24">
      <c r="A107" s="49" t="s">
        <v>202</v>
      </c>
      <c r="B107" s="50" t="s">
        <v>203</v>
      </c>
      <c r="C107" s="51" t="s">
        <v>37</v>
      </c>
      <c r="D107" s="52">
        <v>5</v>
      </c>
      <c r="E107" s="52">
        <v>0</v>
      </c>
      <c r="F107" s="52"/>
      <c r="G107" s="52">
        <f t="shared" ref="G107:G124" si="33">D107+E107-F107</f>
        <v>5</v>
      </c>
      <c r="H107" s="53">
        <v>39.399023557432102</v>
      </c>
      <c r="I107" s="54">
        <v>0</v>
      </c>
      <c r="J107" s="55">
        <f t="shared" ref="J107:J124" si="34">I107*H107</f>
        <v>0</v>
      </c>
      <c r="K107" s="56">
        <f t="shared" ref="K107:K124" si="35">I107/G107</f>
        <v>0</v>
      </c>
      <c r="L107" s="57">
        <f>IFERROR(VLOOKUP(A107,'MEMO CALCULO 14'!$B$12:$E$343,4,0),0)</f>
        <v>0</v>
      </c>
      <c r="M107" s="58">
        <f t="shared" ref="M107:M124" si="36">L107*H107</f>
        <v>0</v>
      </c>
      <c r="N107" s="56">
        <f t="shared" ref="N107:N124" si="37">L107/G107</f>
        <v>0</v>
      </c>
      <c r="O107" s="59">
        <f t="shared" ref="O107:O124" si="38">I107+L107</f>
        <v>0</v>
      </c>
      <c r="P107" s="60">
        <f t="shared" ref="P107:P124" si="39">J107+M107</f>
        <v>0</v>
      </c>
      <c r="Q107" s="61">
        <f t="shared" ref="Q107:Q124" si="40">K107+N107</f>
        <v>0</v>
      </c>
    </row>
    <row r="108" spans="1:17" ht="24">
      <c r="A108" s="49" t="s">
        <v>204</v>
      </c>
      <c r="B108" s="50" t="s">
        <v>205</v>
      </c>
      <c r="C108" s="51" t="s">
        <v>37</v>
      </c>
      <c r="D108" s="52">
        <v>1</v>
      </c>
      <c r="E108" s="52">
        <v>0</v>
      </c>
      <c r="F108" s="52"/>
      <c r="G108" s="52">
        <f t="shared" si="33"/>
        <v>1</v>
      </c>
      <c r="H108" s="53">
        <v>44.5500934167301</v>
      </c>
      <c r="I108" s="54">
        <v>0</v>
      </c>
      <c r="J108" s="55">
        <f t="shared" si="34"/>
        <v>0</v>
      </c>
      <c r="K108" s="56">
        <f t="shared" si="35"/>
        <v>0</v>
      </c>
      <c r="L108" s="57">
        <f>IFERROR(VLOOKUP(A108,'MEMO CALCULO 14'!$B$12:$E$343,4,0),0)</f>
        <v>0</v>
      </c>
      <c r="M108" s="58">
        <f t="shared" si="36"/>
        <v>0</v>
      </c>
      <c r="N108" s="56">
        <f t="shared" si="37"/>
        <v>0</v>
      </c>
      <c r="O108" s="59">
        <f t="shared" si="38"/>
        <v>0</v>
      </c>
      <c r="P108" s="60">
        <f t="shared" si="39"/>
        <v>0</v>
      </c>
      <c r="Q108" s="61">
        <f t="shared" si="40"/>
        <v>0</v>
      </c>
    </row>
    <row r="109" spans="1:17" ht="15">
      <c r="A109" s="49" t="s">
        <v>206</v>
      </c>
      <c r="B109" s="50" t="s">
        <v>207</v>
      </c>
      <c r="C109" s="51" t="s">
        <v>37</v>
      </c>
      <c r="D109" s="52">
        <v>1</v>
      </c>
      <c r="E109" s="52">
        <v>0</v>
      </c>
      <c r="F109" s="52"/>
      <c r="G109" s="52">
        <f t="shared" si="33"/>
        <v>1</v>
      </c>
      <c r="H109" s="53">
        <v>61.180056022825703</v>
      </c>
      <c r="I109" s="54">
        <v>0</v>
      </c>
      <c r="J109" s="55">
        <f t="shared" si="34"/>
        <v>0</v>
      </c>
      <c r="K109" s="56">
        <f t="shared" si="35"/>
        <v>0</v>
      </c>
      <c r="L109" s="57">
        <f>IFERROR(VLOOKUP(A109,'MEMO CALCULO 14'!$B$12:$E$343,4,0),0)</f>
        <v>0</v>
      </c>
      <c r="M109" s="58">
        <f t="shared" si="36"/>
        <v>0</v>
      </c>
      <c r="N109" s="56">
        <f t="shared" si="37"/>
        <v>0</v>
      </c>
      <c r="O109" s="59">
        <f t="shared" si="38"/>
        <v>0</v>
      </c>
      <c r="P109" s="60">
        <f t="shared" si="39"/>
        <v>0</v>
      </c>
      <c r="Q109" s="61">
        <f t="shared" si="40"/>
        <v>0</v>
      </c>
    </row>
    <row r="110" spans="1:17" ht="15">
      <c r="A110" s="49" t="s">
        <v>208</v>
      </c>
      <c r="B110" s="50" t="s">
        <v>209</v>
      </c>
      <c r="C110" s="51" t="s">
        <v>37</v>
      </c>
      <c r="D110" s="52">
        <v>1</v>
      </c>
      <c r="E110" s="52">
        <v>0</v>
      </c>
      <c r="F110" s="52"/>
      <c r="G110" s="52">
        <f t="shared" si="33"/>
        <v>1</v>
      </c>
      <c r="H110" s="53">
        <v>71.948456375237399</v>
      </c>
      <c r="I110" s="54">
        <v>0</v>
      </c>
      <c r="J110" s="55">
        <f t="shared" si="34"/>
        <v>0</v>
      </c>
      <c r="K110" s="56">
        <f t="shared" si="35"/>
        <v>0</v>
      </c>
      <c r="L110" s="57">
        <f>IFERROR(VLOOKUP(A110,'MEMO CALCULO 14'!$B$12:$E$343,4,0),0)</f>
        <v>0</v>
      </c>
      <c r="M110" s="58">
        <f t="shared" si="36"/>
        <v>0</v>
      </c>
      <c r="N110" s="56">
        <f t="shared" si="37"/>
        <v>0</v>
      </c>
      <c r="O110" s="59">
        <f t="shared" si="38"/>
        <v>0</v>
      </c>
      <c r="P110" s="60">
        <f t="shared" si="39"/>
        <v>0</v>
      </c>
      <c r="Q110" s="61">
        <f t="shared" si="40"/>
        <v>0</v>
      </c>
    </row>
    <row r="111" spans="1:17" ht="15">
      <c r="A111" s="49" t="s">
        <v>210</v>
      </c>
      <c r="B111" s="50" t="s">
        <v>211</v>
      </c>
      <c r="C111" s="51" t="s">
        <v>37</v>
      </c>
      <c r="D111" s="52">
        <v>5</v>
      </c>
      <c r="E111" s="52">
        <v>0</v>
      </c>
      <c r="F111" s="52"/>
      <c r="G111" s="52">
        <f t="shared" si="33"/>
        <v>5</v>
      </c>
      <c r="H111" s="53">
        <v>137.46917687001499</v>
      </c>
      <c r="I111" s="54">
        <v>0</v>
      </c>
      <c r="J111" s="55">
        <f t="shared" si="34"/>
        <v>0</v>
      </c>
      <c r="K111" s="56">
        <f t="shared" si="35"/>
        <v>0</v>
      </c>
      <c r="L111" s="57">
        <f>IFERROR(VLOOKUP(A111,'MEMO CALCULO 14'!$B$12:$E$343,4,0),0)</f>
        <v>0</v>
      </c>
      <c r="M111" s="58">
        <f t="shared" si="36"/>
        <v>0</v>
      </c>
      <c r="N111" s="56">
        <f t="shared" si="37"/>
        <v>0</v>
      </c>
      <c r="O111" s="59">
        <f t="shared" si="38"/>
        <v>0</v>
      </c>
      <c r="P111" s="60">
        <f t="shared" si="39"/>
        <v>0</v>
      </c>
      <c r="Q111" s="61">
        <f t="shared" si="40"/>
        <v>0</v>
      </c>
    </row>
    <row r="112" spans="1:17" ht="24">
      <c r="A112" s="49" t="s">
        <v>212</v>
      </c>
      <c r="B112" s="50" t="s">
        <v>213</v>
      </c>
      <c r="C112" s="51" t="s">
        <v>37</v>
      </c>
      <c r="D112" s="52">
        <v>1</v>
      </c>
      <c r="E112" s="52">
        <v>0</v>
      </c>
      <c r="F112" s="52"/>
      <c r="G112" s="52">
        <f t="shared" si="33"/>
        <v>1</v>
      </c>
      <c r="H112" s="53">
        <v>141.13265327856701</v>
      </c>
      <c r="I112" s="54">
        <v>0</v>
      </c>
      <c r="J112" s="55">
        <f t="shared" si="34"/>
        <v>0</v>
      </c>
      <c r="K112" s="56">
        <f t="shared" si="35"/>
        <v>0</v>
      </c>
      <c r="L112" s="57">
        <f>IFERROR(VLOOKUP(A112,'MEMO CALCULO 14'!$B$12:$E$343,4,0),0)</f>
        <v>0</v>
      </c>
      <c r="M112" s="58">
        <f t="shared" si="36"/>
        <v>0</v>
      </c>
      <c r="N112" s="56">
        <f t="shared" si="37"/>
        <v>0</v>
      </c>
      <c r="O112" s="59">
        <f t="shared" si="38"/>
        <v>0</v>
      </c>
      <c r="P112" s="60">
        <f t="shared" si="39"/>
        <v>0</v>
      </c>
      <c r="Q112" s="61">
        <f t="shared" si="40"/>
        <v>0</v>
      </c>
    </row>
    <row r="113" spans="1:17" ht="24">
      <c r="A113" s="49" t="s">
        <v>214</v>
      </c>
      <c r="B113" s="50" t="s">
        <v>215</v>
      </c>
      <c r="C113" s="51" t="s">
        <v>91</v>
      </c>
      <c r="D113" s="52">
        <v>4.5999999999999996</v>
      </c>
      <c r="E113" s="52">
        <v>0</v>
      </c>
      <c r="F113" s="52"/>
      <c r="G113" s="52">
        <f t="shared" si="33"/>
        <v>4.5999999999999996</v>
      </c>
      <c r="H113" s="53">
        <v>25.722044965502999</v>
      </c>
      <c r="I113" s="54">
        <v>0</v>
      </c>
      <c r="J113" s="55">
        <f t="shared" si="34"/>
        <v>0</v>
      </c>
      <c r="K113" s="56">
        <f t="shared" si="35"/>
        <v>0</v>
      </c>
      <c r="L113" s="57">
        <f>IFERROR(VLOOKUP(A113,'MEMO CALCULO 14'!$B$12:$E$343,4,0),0)</f>
        <v>0</v>
      </c>
      <c r="M113" s="58">
        <f t="shared" si="36"/>
        <v>0</v>
      </c>
      <c r="N113" s="56">
        <f t="shared" si="37"/>
        <v>0</v>
      </c>
      <c r="O113" s="59">
        <f t="shared" si="38"/>
        <v>0</v>
      </c>
      <c r="P113" s="60">
        <f t="shared" si="39"/>
        <v>0</v>
      </c>
      <c r="Q113" s="61">
        <f t="shared" si="40"/>
        <v>0</v>
      </c>
    </row>
    <row r="114" spans="1:17" ht="24">
      <c r="A114" s="49" t="s">
        <v>216</v>
      </c>
      <c r="B114" s="50" t="s">
        <v>217</v>
      </c>
      <c r="C114" s="51" t="s">
        <v>91</v>
      </c>
      <c r="D114" s="52">
        <v>16.8</v>
      </c>
      <c r="E114" s="52">
        <v>0</v>
      </c>
      <c r="F114" s="52"/>
      <c r="G114" s="52">
        <f t="shared" si="33"/>
        <v>16.8</v>
      </c>
      <c r="H114" s="53">
        <v>30.595578733244</v>
      </c>
      <c r="I114" s="54">
        <v>0</v>
      </c>
      <c r="J114" s="55">
        <f t="shared" si="34"/>
        <v>0</v>
      </c>
      <c r="K114" s="56">
        <f t="shared" si="35"/>
        <v>0</v>
      </c>
      <c r="L114" s="57">
        <f>IFERROR(VLOOKUP(A114,'MEMO CALCULO 14'!$B$12:$E$343,4,0),0)</f>
        <v>0</v>
      </c>
      <c r="M114" s="58">
        <f t="shared" si="36"/>
        <v>0</v>
      </c>
      <c r="N114" s="56">
        <f t="shared" si="37"/>
        <v>0</v>
      </c>
      <c r="O114" s="59">
        <f t="shared" si="38"/>
        <v>0</v>
      </c>
      <c r="P114" s="60">
        <f t="shared" si="39"/>
        <v>0</v>
      </c>
      <c r="Q114" s="61">
        <f t="shared" si="40"/>
        <v>0</v>
      </c>
    </row>
    <row r="115" spans="1:17" ht="24">
      <c r="A115" s="49" t="s">
        <v>218</v>
      </c>
      <c r="B115" s="50" t="s">
        <v>219</v>
      </c>
      <c r="C115" s="51" t="s">
        <v>91</v>
      </c>
      <c r="D115" s="52">
        <v>38</v>
      </c>
      <c r="E115" s="52">
        <v>0</v>
      </c>
      <c r="F115" s="52"/>
      <c r="G115" s="52">
        <f t="shared" si="33"/>
        <v>38</v>
      </c>
      <c r="H115" s="53">
        <v>40.065110177168897</v>
      </c>
      <c r="I115" s="54">
        <v>0</v>
      </c>
      <c r="J115" s="55">
        <f t="shared" si="34"/>
        <v>0</v>
      </c>
      <c r="K115" s="56">
        <f t="shared" si="35"/>
        <v>0</v>
      </c>
      <c r="L115" s="57">
        <f>IFERROR(VLOOKUP(A115,'MEMO CALCULO 14'!$B$12:$E$343,4,0),0)</f>
        <v>0</v>
      </c>
      <c r="M115" s="58">
        <f t="shared" si="36"/>
        <v>0</v>
      </c>
      <c r="N115" s="56">
        <f t="shared" si="37"/>
        <v>0</v>
      </c>
      <c r="O115" s="59">
        <f t="shared" si="38"/>
        <v>0</v>
      </c>
      <c r="P115" s="60">
        <f t="shared" si="39"/>
        <v>0</v>
      </c>
      <c r="Q115" s="61">
        <f t="shared" si="40"/>
        <v>0</v>
      </c>
    </row>
    <row r="116" spans="1:17" ht="24">
      <c r="A116" s="49" t="s">
        <v>220</v>
      </c>
      <c r="B116" s="50" t="s">
        <v>221</v>
      </c>
      <c r="C116" s="51" t="s">
        <v>37</v>
      </c>
      <c r="D116" s="52">
        <v>7</v>
      </c>
      <c r="E116" s="52">
        <v>0</v>
      </c>
      <c r="F116" s="52"/>
      <c r="G116" s="52">
        <f t="shared" si="33"/>
        <v>7</v>
      </c>
      <c r="H116" s="53">
        <v>617.02934019319105</v>
      </c>
      <c r="I116" s="54">
        <v>0</v>
      </c>
      <c r="J116" s="55">
        <f t="shared" si="34"/>
        <v>0</v>
      </c>
      <c r="K116" s="56">
        <f t="shared" si="35"/>
        <v>0</v>
      </c>
      <c r="L116" s="57">
        <f>IFERROR(VLOOKUP(A116,'MEMO CALCULO 14'!$B$12:$E$343,4,0),0)</f>
        <v>0</v>
      </c>
      <c r="M116" s="58">
        <f t="shared" si="36"/>
        <v>0</v>
      </c>
      <c r="N116" s="56">
        <f t="shared" si="37"/>
        <v>0</v>
      </c>
      <c r="O116" s="59">
        <f t="shared" si="38"/>
        <v>0</v>
      </c>
      <c r="P116" s="60">
        <f t="shared" si="39"/>
        <v>0</v>
      </c>
      <c r="Q116" s="61">
        <f t="shared" si="40"/>
        <v>0</v>
      </c>
    </row>
    <row r="117" spans="1:17" ht="24">
      <c r="A117" s="49" t="s">
        <v>222</v>
      </c>
      <c r="B117" s="50" t="s">
        <v>223</v>
      </c>
      <c r="C117" s="51" t="s">
        <v>91</v>
      </c>
      <c r="D117" s="52">
        <v>36.200000000000003</v>
      </c>
      <c r="E117" s="52">
        <v>0</v>
      </c>
      <c r="F117" s="52"/>
      <c r="G117" s="52">
        <f t="shared" si="33"/>
        <v>36.200000000000003</v>
      </c>
      <c r="H117" s="53">
        <v>43.306731726554702</v>
      </c>
      <c r="I117" s="54">
        <v>0</v>
      </c>
      <c r="J117" s="55">
        <f t="shared" si="34"/>
        <v>0</v>
      </c>
      <c r="K117" s="56">
        <f t="shared" si="35"/>
        <v>0</v>
      </c>
      <c r="L117" s="57">
        <f>IFERROR(VLOOKUP(A117,'MEMO CALCULO 14'!$B$12:$E$343,4,0),0)</f>
        <v>0</v>
      </c>
      <c r="M117" s="58">
        <f t="shared" si="36"/>
        <v>0</v>
      </c>
      <c r="N117" s="56">
        <f t="shared" si="37"/>
        <v>0</v>
      </c>
      <c r="O117" s="59">
        <f t="shared" si="38"/>
        <v>0</v>
      </c>
      <c r="P117" s="60">
        <f t="shared" si="39"/>
        <v>0</v>
      </c>
      <c r="Q117" s="61">
        <f t="shared" si="40"/>
        <v>0</v>
      </c>
    </row>
    <row r="118" spans="1:17" ht="24">
      <c r="A118" s="49" t="s">
        <v>224</v>
      </c>
      <c r="B118" s="50" t="s">
        <v>225</v>
      </c>
      <c r="C118" s="51" t="s">
        <v>91</v>
      </c>
      <c r="D118" s="52">
        <v>174.6</v>
      </c>
      <c r="E118" s="52">
        <v>0</v>
      </c>
      <c r="F118" s="52"/>
      <c r="G118" s="52">
        <f t="shared" si="33"/>
        <v>174.6</v>
      </c>
      <c r="H118" s="53">
        <v>83.2386245797763</v>
      </c>
      <c r="I118" s="54">
        <v>4</v>
      </c>
      <c r="J118" s="55">
        <f t="shared" si="34"/>
        <v>332.9544983191052</v>
      </c>
      <c r="K118" s="56">
        <f t="shared" si="35"/>
        <v>2.2909507445589922E-2</v>
      </c>
      <c r="L118" s="57">
        <f>IFERROR(VLOOKUP(A118,'MEMO CALCULO 14'!$B$12:$E$343,4,0),0)</f>
        <v>0</v>
      </c>
      <c r="M118" s="58">
        <f t="shared" si="36"/>
        <v>0</v>
      </c>
      <c r="N118" s="56">
        <f t="shared" si="37"/>
        <v>0</v>
      </c>
      <c r="O118" s="59">
        <f t="shared" si="38"/>
        <v>4</v>
      </c>
      <c r="P118" s="60">
        <f t="shared" si="39"/>
        <v>332.9544983191052</v>
      </c>
      <c r="Q118" s="61">
        <f t="shared" si="40"/>
        <v>2.2909507445589922E-2</v>
      </c>
    </row>
    <row r="119" spans="1:17" ht="15">
      <c r="A119" s="49" t="s">
        <v>226</v>
      </c>
      <c r="B119" s="50" t="s">
        <v>227</v>
      </c>
      <c r="C119" s="51" t="s">
        <v>37</v>
      </c>
      <c r="D119" s="52">
        <v>13</v>
      </c>
      <c r="E119" s="52">
        <v>0</v>
      </c>
      <c r="F119" s="52"/>
      <c r="G119" s="52">
        <f t="shared" si="33"/>
        <v>13</v>
      </c>
      <c r="H119" s="53">
        <v>70.738399016048902</v>
      </c>
      <c r="I119" s="54">
        <v>2</v>
      </c>
      <c r="J119" s="55">
        <f t="shared" si="34"/>
        <v>141.4767980320978</v>
      </c>
      <c r="K119" s="56">
        <f t="shared" si="35"/>
        <v>0.15384615384615385</v>
      </c>
      <c r="L119" s="57">
        <f>IFERROR(VLOOKUP(A119,'MEMO CALCULO 14'!$B$12:$E$343,4,0),0)</f>
        <v>0</v>
      </c>
      <c r="M119" s="58">
        <f t="shared" si="36"/>
        <v>0</v>
      </c>
      <c r="N119" s="56">
        <f t="shared" si="37"/>
        <v>0</v>
      </c>
      <c r="O119" s="59">
        <f t="shared" si="38"/>
        <v>2</v>
      </c>
      <c r="P119" s="60">
        <f t="shared" si="39"/>
        <v>141.4767980320978</v>
      </c>
      <c r="Q119" s="61">
        <f t="shared" si="40"/>
        <v>0.15384615384615385</v>
      </c>
    </row>
    <row r="120" spans="1:17" ht="15">
      <c r="A120" s="49" t="s">
        <v>228</v>
      </c>
      <c r="B120" s="50" t="s">
        <v>229</v>
      </c>
      <c r="C120" s="51" t="s">
        <v>37</v>
      </c>
      <c r="D120" s="52">
        <v>13</v>
      </c>
      <c r="E120" s="52">
        <v>0</v>
      </c>
      <c r="F120" s="52"/>
      <c r="G120" s="52">
        <f t="shared" si="33"/>
        <v>13</v>
      </c>
      <c r="H120" s="53">
        <v>35.857663029164797</v>
      </c>
      <c r="I120" s="54">
        <v>0</v>
      </c>
      <c r="J120" s="55">
        <f t="shared" si="34"/>
        <v>0</v>
      </c>
      <c r="K120" s="56">
        <f t="shared" si="35"/>
        <v>0</v>
      </c>
      <c r="L120" s="57">
        <f>IFERROR(VLOOKUP(A120,'MEMO CALCULO 14'!$B$12:$E$343,4,0),0)</f>
        <v>0</v>
      </c>
      <c r="M120" s="58">
        <f t="shared" si="36"/>
        <v>0</v>
      </c>
      <c r="N120" s="56">
        <f t="shared" si="37"/>
        <v>0</v>
      </c>
      <c r="O120" s="59">
        <f t="shared" si="38"/>
        <v>0</v>
      </c>
      <c r="P120" s="60">
        <f t="shared" si="39"/>
        <v>0</v>
      </c>
      <c r="Q120" s="61">
        <f t="shared" si="40"/>
        <v>0</v>
      </c>
    </row>
    <row r="121" spans="1:17" ht="36">
      <c r="A121" s="49" t="s">
        <v>230</v>
      </c>
      <c r="B121" s="50" t="s">
        <v>231</v>
      </c>
      <c r="C121" s="51" t="s">
        <v>37</v>
      </c>
      <c r="D121" s="52">
        <v>1</v>
      </c>
      <c r="E121" s="52">
        <v>0</v>
      </c>
      <c r="F121" s="52"/>
      <c r="G121" s="52">
        <f t="shared" si="33"/>
        <v>1</v>
      </c>
      <c r="H121" s="53">
        <v>2775.1721910277702</v>
      </c>
      <c r="I121" s="54">
        <v>0</v>
      </c>
      <c r="J121" s="55">
        <f t="shared" si="34"/>
        <v>0</v>
      </c>
      <c r="K121" s="56">
        <f t="shared" si="35"/>
        <v>0</v>
      </c>
      <c r="L121" s="57">
        <f>IFERROR(VLOOKUP(A121,'MEMO CALCULO 14'!$B$12:$E$343,4,0),0)</f>
        <v>0</v>
      </c>
      <c r="M121" s="58">
        <f t="shared" si="36"/>
        <v>0</v>
      </c>
      <c r="N121" s="56">
        <f t="shared" si="37"/>
        <v>0</v>
      </c>
      <c r="O121" s="59">
        <f t="shared" si="38"/>
        <v>0</v>
      </c>
      <c r="P121" s="60">
        <f t="shared" si="39"/>
        <v>0</v>
      </c>
      <c r="Q121" s="61">
        <f t="shared" si="40"/>
        <v>0</v>
      </c>
    </row>
    <row r="122" spans="1:17" ht="36">
      <c r="A122" s="49" t="s">
        <v>232</v>
      </c>
      <c r="B122" s="50" t="s">
        <v>233</v>
      </c>
      <c r="C122" s="51" t="s">
        <v>37</v>
      </c>
      <c r="D122" s="52">
        <v>1</v>
      </c>
      <c r="E122" s="52">
        <v>0</v>
      </c>
      <c r="F122" s="52"/>
      <c r="G122" s="52">
        <f t="shared" si="33"/>
        <v>1</v>
      </c>
      <c r="H122" s="53">
        <v>3651.80879126338</v>
      </c>
      <c r="I122" s="54">
        <v>0</v>
      </c>
      <c r="J122" s="55">
        <f t="shared" si="34"/>
        <v>0</v>
      </c>
      <c r="K122" s="56">
        <f t="shared" si="35"/>
        <v>0</v>
      </c>
      <c r="L122" s="57">
        <f>IFERROR(VLOOKUP(A122,'MEMO CALCULO 14'!$B$12:$E$343,4,0),0)</f>
        <v>0</v>
      </c>
      <c r="M122" s="58">
        <f t="shared" si="36"/>
        <v>0</v>
      </c>
      <c r="N122" s="56">
        <f t="shared" si="37"/>
        <v>0</v>
      </c>
      <c r="O122" s="59">
        <f t="shared" si="38"/>
        <v>0</v>
      </c>
      <c r="P122" s="60">
        <f t="shared" si="39"/>
        <v>0</v>
      </c>
      <c r="Q122" s="61">
        <f t="shared" si="40"/>
        <v>0</v>
      </c>
    </row>
    <row r="123" spans="1:17" ht="15">
      <c r="A123" s="49" t="s">
        <v>234</v>
      </c>
      <c r="B123" s="50" t="s">
        <v>235</v>
      </c>
      <c r="C123" s="51" t="s">
        <v>66</v>
      </c>
      <c r="D123" s="52">
        <v>1.21</v>
      </c>
      <c r="E123" s="52">
        <v>0</v>
      </c>
      <c r="F123" s="52"/>
      <c r="G123" s="52">
        <f t="shared" si="33"/>
        <v>1.21</v>
      </c>
      <c r="H123" s="53">
        <v>249.41613476044699</v>
      </c>
      <c r="I123" s="54">
        <v>0</v>
      </c>
      <c r="J123" s="55">
        <f t="shared" si="34"/>
        <v>0</v>
      </c>
      <c r="K123" s="56">
        <f t="shared" si="35"/>
        <v>0</v>
      </c>
      <c r="L123" s="57">
        <f>IFERROR(VLOOKUP(A123,'MEMO CALCULO 14'!$B$12:$E$343,4,0),0)</f>
        <v>0</v>
      </c>
      <c r="M123" s="58">
        <f t="shared" si="36"/>
        <v>0</v>
      </c>
      <c r="N123" s="56">
        <f t="shared" si="37"/>
        <v>0</v>
      </c>
      <c r="O123" s="59">
        <f t="shared" si="38"/>
        <v>0</v>
      </c>
      <c r="P123" s="60">
        <f t="shared" si="39"/>
        <v>0</v>
      </c>
      <c r="Q123" s="61">
        <f t="shared" si="40"/>
        <v>0</v>
      </c>
    </row>
    <row r="124" spans="1:17" ht="36">
      <c r="A124" s="49" t="s">
        <v>236</v>
      </c>
      <c r="B124" s="50" t="s">
        <v>237</v>
      </c>
      <c r="C124" s="51" t="s">
        <v>124</v>
      </c>
      <c r="D124" s="52">
        <v>17.010000000000002</v>
      </c>
      <c r="E124" s="52">
        <v>0</v>
      </c>
      <c r="F124" s="52"/>
      <c r="G124" s="52">
        <f t="shared" si="33"/>
        <v>17.010000000000002</v>
      </c>
      <c r="H124" s="53">
        <v>119.46461130676801</v>
      </c>
      <c r="I124" s="54">
        <v>0</v>
      </c>
      <c r="J124" s="55">
        <f t="shared" si="34"/>
        <v>0</v>
      </c>
      <c r="K124" s="56">
        <f t="shared" si="35"/>
        <v>0</v>
      </c>
      <c r="L124" s="57">
        <f>IFERROR(VLOOKUP(A124,'MEMO CALCULO 14'!$B$12:$E$343,4,0),0)</f>
        <v>0</v>
      </c>
      <c r="M124" s="58">
        <f t="shared" si="36"/>
        <v>0</v>
      </c>
      <c r="N124" s="56">
        <f t="shared" si="37"/>
        <v>0</v>
      </c>
      <c r="O124" s="59">
        <f t="shared" si="38"/>
        <v>0</v>
      </c>
      <c r="P124" s="60">
        <f t="shared" si="39"/>
        <v>0</v>
      </c>
      <c r="Q124" s="61">
        <f t="shared" si="40"/>
        <v>0</v>
      </c>
    </row>
    <row r="125" spans="1:17" ht="15">
      <c r="A125" s="40">
        <v>11</v>
      </c>
      <c r="B125" s="41" t="s">
        <v>201</v>
      </c>
      <c r="C125" s="42"/>
      <c r="D125" s="43"/>
      <c r="E125" s="43"/>
      <c r="F125" s="43"/>
      <c r="G125" s="43"/>
      <c r="H125" s="62"/>
      <c r="I125" s="44"/>
      <c r="J125" s="45"/>
      <c r="K125" s="46"/>
      <c r="L125" s="48"/>
      <c r="M125" s="48">
        <f>SUM(M126:M147)</f>
        <v>0</v>
      </c>
      <c r="N125" s="46"/>
      <c r="O125" s="45"/>
      <c r="P125" s="48">
        <f>SUM(P126:P147)</f>
        <v>10644.56152807025</v>
      </c>
      <c r="Q125" s="46"/>
    </row>
    <row r="126" spans="1:17" ht="48">
      <c r="A126" s="49" t="s">
        <v>238</v>
      </c>
      <c r="B126" s="50" t="s">
        <v>239</v>
      </c>
      <c r="C126" s="51" t="s">
        <v>37</v>
      </c>
      <c r="D126" s="52">
        <v>2</v>
      </c>
      <c r="E126" s="52">
        <v>0</v>
      </c>
      <c r="F126" s="52"/>
      <c r="G126" s="52">
        <f t="shared" ref="G126:G147" si="41">D126+E126-F126</f>
        <v>2</v>
      </c>
      <c r="H126" s="53">
        <v>1788.06512490881</v>
      </c>
      <c r="I126" s="54">
        <v>0</v>
      </c>
      <c r="J126" s="55">
        <f t="shared" ref="J126:J147" si="42">I126*H126</f>
        <v>0</v>
      </c>
      <c r="K126" s="56">
        <f t="shared" ref="K126:K147" si="43">I126/G126</f>
        <v>0</v>
      </c>
      <c r="L126" s="57">
        <f>IFERROR(VLOOKUP(A126,'MEMO CALCULO 14'!$B$12:$E$343,4,0),0)</f>
        <v>0</v>
      </c>
      <c r="M126" s="58">
        <f t="shared" ref="M126:M147" si="44">L126*H126</f>
        <v>0</v>
      </c>
      <c r="N126" s="56">
        <f t="shared" ref="N126:N147" si="45">L126/G126</f>
        <v>0</v>
      </c>
      <c r="O126" s="59">
        <f t="shared" ref="O126:O147" si="46">I126+L126</f>
        <v>0</v>
      </c>
      <c r="P126" s="60">
        <f t="shared" ref="P126:P147" si="47">J126+M126</f>
        <v>0</v>
      </c>
      <c r="Q126" s="61">
        <f t="shared" ref="Q126:Q147" si="48">K126+N126</f>
        <v>0</v>
      </c>
    </row>
    <row r="127" spans="1:17" ht="24">
      <c r="A127" s="49" t="s">
        <v>240</v>
      </c>
      <c r="B127" s="50" t="s">
        <v>241</v>
      </c>
      <c r="C127" s="51" t="s">
        <v>37</v>
      </c>
      <c r="D127" s="52">
        <v>1</v>
      </c>
      <c r="E127" s="52">
        <v>0</v>
      </c>
      <c r="F127" s="52"/>
      <c r="G127" s="52">
        <f t="shared" si="41"/>
        <v>1</v>
      </c>
      <c r="H127" s="53">
        <v>711.02526368171698</v>
      </c>
      <c r="I127" s="54">
        <v>0</v>
      </c>
      <c r="J127" s="55">
        <f t="shared" si="42"/>
        <v>0</v>
      </c>
      <c r="K127" s="56">
        <f t="shared" si="43"/>
        <v>0</v>
      </c>
      <c r="L127" s="57">
        <f>IFERROR(VLOOKUP(A127,'MEMO CALCULO 14'!$B$12:$E$343,4,0),0)</f>
        <v>0</v>
      </c>
      <c r="M127" s="58">
        <f t="shared" si="44"/>
        <v>0</v>
      </c>
      <c r="N127" s="56">
        <f t="shared" si="45"/>
        <v>0</v>
      </c>
      <c r="O127" s="59">
        <f t="shared" si="46"/>
        <v>0</v>
      </c>
      <c r="P127" s="60">
        <f t="shared" si="47"/>
        <v>0</v>
      </c>
      <c r="Q127" s="61">
        <f t="shared" si="48"/>
        <v>0</v>
      </c>
    </row>
    <row r="128" spans="1:17" ht="36">
      <c r="A128" s="49" t="s">
        <v>242</v>
      </c>
      <c r="B128" s="50" t="s">
        <v>243</v>
      </c>
      <c r="C128" s="51" t="s">
        <v>37</v>
      </c>
      <c r="D128" s="52">
        <v>5</v>
      </c>
      <c r="E128" s="52">
        <v>1</v>
      </c>
      <c r="F128" s="52"/>
      <c r="G128" s="52">
        <f t="shared" si="41"/>
        <v>6</v>
      </c>
      <c r="H128" s="53">
        <v>746.33895597142998</v>
      </c>
      <c r="I128" s="54">
        <v>1</v>
      </c>
      <c r="J128" s="55">
        <f t="shared" si="42"/>
        <v>746.33895597142998</v>
      </c>
      <c r="K128" s="56">
        <f t="shared" si="43"/>
        <v>0.16666666666666666</v>
      </c>
      <c r="L128" s="57">
        <f>IFERROR(VLOOKUP(A128,'MEMO CALCULO 14'!$B$12:$E$343,4,0),0)</f>
        <v>0</v>
      </c>
      <c r="M128" s="58">
        <f t="shared" si="44"/>
        <v>0</v>
      </c>
      <c r="N128" s="56">
        <f t="shared" si="45"/>
        <v>0</v>
      </c>
      <c r="O128" s="59">
        <f t="shared" si="46"/>
        <v>1</v>
      </c>
      <c r="P128" s="60">
        <f t="shared" si="47"/>
        <v>746.33895597142998</v>
      </c>
      <c r="Q128" s="61">
        <f t="shared" si="48"/>
        <v>0.16666666666666666</v>
      </c>
    </row>
    <row r="129" spans="1:17" ht="36">
      <c r="A129" s="49" t="s">
        <v>244</v>
      </c>
      <c r="B129" s="50" t="s">
        <v>245</v>
      </c>
      <c r="C129" s="51" t="s">
        <v>37</v>
      </c>
      <c r="D129" s="52">
        <v>5</v>
      </c>
      <c r="E129" s="52">
        <v>0</v>
      </c>
      <c r="F129" s="52"/>
      <c r="G129" s="52">
        <f t="shared" si="41"/>
        <v>5</v>
      </c>
      <c r="H129" s="53">
        <v>636.55677959514196</v>
      </c>
      <c r="I129" s="54">
        <v>5</v>
      </c>
      <c r="J129" s="55">
        <f t="shared" si="42"/>
        <v>3182.7838979757098</v>
      </c>
      <c r="K129" s="56">
        <f t="shared" si="43"/>
        <v>1</v>
      </c>
      <c r="L129" s="57">
        <f>IFERROR(VLOOKUP(A129,'MEMO CALCULO 14'!$B$12:$E$343,4,0),0)</f>
        <v>0</v>
      </c>
      <c r="M129" s="58">
        <f t="shared" si="44"/>
        <v>0</v>
      </c>
      <c r="N129" s="56">
        <f t="shared" si="45"/>
        <v>0</v>
      </c>
      <c r="O129" s="59">
        <f t="shared" si="46"/>
        <v>5</v>
      </c>
      <c r="P129" s="60">
        <f t="shared" si="47"/>
        <v>3182.7838979757098</v>
      </c>
      <c r="Q129" s="61">
        <f t="shared" si="48"/>
        <v>1</v>
      </c>
    </row>
    <row r="130" spans="1:17" ht="24">
      <c r="A130" s="49" t="s">
        <v>246</v>
      </c>
      <c r="B130" s="50" t="s">
        <v>247</v>
      </c>
      <c r="C130" s="51" t="s">
        <v>37</v>
      </c>
      <c r="D130" s="52">
        <v>7</v>
      </c>
      <c r="E130" s="52">
        <v>0</v>
      </c>
      <c r="F130" s="52"/>
      <c r="G130" s="52">
        <f t="shared" si="41"/>
        <v>7</v>
      </c>
      <c r="H130" s="53">
        <v>196.15140806882701</v>
      </c>
      <c r="I130" s="54">
        <v>0</v>
      </c>
      <c r="J130" s="55">
        <f t="shared" si="42"/>
        <v>0</v>
      </c>
      <c r="K130" s="56">
        <f t="shared" si="43"/>
        <v>0</v>
      </c>
      <c r="L130" s="57">
        <f>IFERROR(VLOOKUP(A130,'MEMO CALCULO 14'!$B$12:$E$343,4,0),0)</f>
        <v>0</v>
      </c>
      <c r="M130" s="58">
        <f t="shared" si="44"/>
        <v>0</v>
      </c>
      <c r="N130" s="56">
        <f t="shared" si="45"/>
        <v>0</v>
      </c>
      <c r="O130" s="59">
        <f t="shared" si="46"/>
        <v>0</v>
      </c>
      <c r="P130" s="60">
        <f t="shared" si="47"/>
        <v>0</v>
      </c>
      <c r="Q130" s="61">
        <f t="shared" si="48"/>
        <v>0</v>
      </c>
    </row>
    <row r="131" spans="1:17" ht="24">
      <c r="A131" s="49" t="s">
        <v>248</v>
      </c>
      <c r="B131" s="50" t="s">
        <v>249</v>
      </c>
      <c r="C131" s="51" t="s">
        <v>37</v>
      </c>
      <c r="D131" s="52">
        <v>4</v>
      </c>
      <c r="E131" s="52">
        <v>0</v>
      </c>
      <c r="F131" s="52"/>
      <c r="G131" s="52">
        <f t="shared" si="41"/>
        <v>4</v>
      </c>
      <c r="H131" s="53">
        <v>241.98926895038201</v>
      </c>
      <c r="I131" s="54">
        <v>4</v>
      </c>
      <c r="J131" s="55">
        <f t="shared" si="42"/>
        <v>967.95707580152805</v>
      </c>
      <c r="K131" s="56">
        <f t="shared" si="43"/>
        <v>1</v>
      </c>
      <c r="L131" s="57">
        <f>IFERROR(VLOOKUP(A131,'MEMO CALCULO 14'!$B$12:$E$343,4,0),0)</f>
        <v>0</v>
      </c>
      <c r="M131" s="58">
        <f t="shared" si="44"/>
        <v>0</v>
      </c>
      <c r="N131" s="56">
        <f t="shared" si="45"/>
        <v>0</v>
      </c>
      <c r="O131" s="59">
        <f t="shared" si="46"/>
        <v>4</v>
      </c>
      <c r="P131" s="60">
        <f t="shared" si="47"/>
        <v>967.95707580152805</v>
      </c>
      <c r="Q131" s="61">
        <f t="shared" si="48"/>
        <v>1</v>
      </c>
    </row>
    <row r="132" spans="1:17" ht="24">
      <c r="A132" s="49" t="s">
        <v>250</v>
      </c>
      <c r="B132" s="50" t="s">
        <v>251</v>
      </c>
      <c r="C132" s="51" t="s">
        <v>37</v>
      </c>
      <c r="D132" s="52">
        <v>7</v>
      </c>
      <c r="E132" s="52">
        <v>0</v>
      </c>
      <c r="F132" s="52"/>
      <c r="G132" s="52">
        <f t="shared" si="41"/>
        <v>7</v>
      </c>
      <c r="H132" s="53">
        <v>253.601379021127</v>
      </c>
      <c r="I132" s="54">
        <v>6</v>
      </c>
      <c r="J132" s="55">
        <f t="shared" si="42"/>
        <v>1521.6082741267619</v>
      </c>
      <c r="K132" s="56">
        <f t="shared" si="43"/>
        <v>0.8571428571428571</v>
      </c>
      <c r="L132" s="57">
        <f>IFERROR(VLOOKUP(A132,'MEMO CALCULO 14'!$B$12:$E$343,4,0),0)</f>
        <v>0</v>
      </c>
      <c r="M132" s="58">
        <f t="shared" si="44"/>
        <v>0</v>
      </c>
      <c r="N132" s="56">
        <f t="shared" si="45"/>
        <v>0</v>
      </c>
      <c r="O132" s="59">
        <f t="shared" si="46"/>
        <v>6</v>
      </c>
      <c r="P132" s="60">
        <f t="shared" si="47"/>
        <v>1521.6082741267619</v>
      </c>
      <c r="Q132" s="61">
        <f t="shared" si="48"/>
        <v>0.8571428571428571</v>
      </c>
    </row>
    <row r="133" spans="1:17" ht="24">
      <c r="A133" s="49" t="s">
        <v>252</v>
      </c>
      <c r="B133" s="50" t="s">
        <v>253</v>
      </c>
      <c r="C133" s="51" t="s">
        <v>37</v>
      </c>
      <c r="D133" s="52">
        <v>1</v>
      </c>
      <c r="E133" s="52">
        <v>0</v>
      </c>
      <c r="F133" s="52"/>
      <c r="G133" s="52">
        <f t="shared" si="41"/>
        <v>1</v>
      </c>
      <c r="H133" s="53">
        <v>128.754543595125</v>
      </c>
      <c r="I133" s="54">
        <v>0</v>
      </c>
      <c r="J133" s="55">
        <f t="shared" si="42"/>
        <v>0</v>
      </c>
      <c r="K133" s="56">
        <f t="shared" si="43"/>
        <v>0</v>
      </c>
      <c r="L133" s="57">
        <f>IFERROR(VLOOKUP(A133,'MEMO CALCULO 14'!$B$12:$E$343,4,0),0)</f>
        <v>0</v>
      </c>
      <c r="M133" s="58">
        <f t="shared" si="44"/>
        <v>0</v>
      </c>
      <c r="N133" s="56">
        <f t="shared" si="45"/>
        <v>0</v>
      </c>
      <c r="O133" s="59">
        <f t="shared" si="46"/>
        <v>0</v>
      </c>
      <c r="P133" s="60">
        <f t="shared" si="47"/>
        <v>0</v>
      </c>
      <c r="Q133" s="61">
        <f t="shared" si="48"/>
        <v>0</v>
      </c>
    </row>
    <row r="134" spans="1:17" ht="15">
      <c r="A134" s="49" t="s">
        <v>254</v>
      </c>
      <c r="B134" s="50" t="s">
        <v>255</v>
      </c>
      <c r="C134" s="51" t="s">
        <v>37</v>
      </c>
      <c r="D134" s="52">
        <v>1</v>
      </c>
      <c r="E134" s="52">
        <v>0</v>
      </c>
      <c r="F134" s="52"/>
      <c r="G134" s="52">
        <f t="shared" si="41"/>
        <v>1</v>
      </c>
      <c r="H134" s="53">
        <v>111.169856834073</v>
      </c>
      <c r="I134" s="54">
        <v>0</v>
      </c>
      <c r="J134" s="55">
        <f t="shared" si="42"/>
        <v>0</v>
      </c>
      <c r="K134" s="56">
        <f t="shared" si="43"/>
        <v>0</v>
      </c>
      <c r="L134" s="57">
        <f>IFERROR(VLOOKUP(A134,'MEMO CALCULO 14'!$B$12:$E$343,4,0),0)</f>
        <v>0</v>
      </c>
      <c r="M134" s="58">
        <f t="shared" si="44"/>
        <v>0</v>
      </c>
      <c r="N134" s="56">
        <f t="shared" si="45"/>
        <v>0</v>
      </c>
      <c r="O134" s="59">
        <f t="shared" si="46"/>
        <v>0</v>
      </c>
      <c r="P134" s="60">
        <f t="shared" si="47"/>
        <v>0</v>
      </c>
      <c r="Q134" s="61">
        <f t="shared" si="48"/>
        <v>0</v>
      </c>
    </row>
    <row r="135" spans="1:17" ht="24">
      <c r="A135" s="49" t="s">
        <v>256</v>
      </c>
      <c r="B135" s="50" t="s">
        <v>257</v>
      </c>
      <c r="C135" s="51" t="s">
        <v>37</v>
      </c>
      <c r="D135" s="52">
        <v>4</v>
      </c>
      <c r="E135" s="52">
        <v>0</v>
      </c>
      <c r="F135" s="52"/>
      <c r="G135" s="52">
        <f t="shared" si="41"/>
        <v>4</v>
      </c>
      <c r="H135" s="53">
        <v>201.66882556898099</v>
      </c>
      <c r="I135" s="54">
        <v>4</v>
      </c>
      <c r="J135" s="55">
        <f t="shared" si="42"/>
        <v>806.67530227592397</v>
      </c>
      <c r="K135" s="56">
        <f t="shared" si="43"/>
        <v>1</v>
      </c>
      <c r="L135" s="57">
        <f>IFERROR(VLOOKUP(A135,'MEMO CALCULO 14'!$B$12:$E$343,4,0),0)</f>
        <v>0</v>
      </c>
      <c r="M135" s="58">
        <f t="shared" si="44"/>
        <v>0</v>
      </c>
      <c r="N135" s="56">
        <f t="shared" si="45"/>
        <v>0</v>
      </c>
      <c r="O135" s="59">
        <f t="shared" si="46"/>
        <v>4</v>
      </c>
      <c r="P135" s="60">
        <f t="shared" si="47"/>
        <v>806.67530227592397</v>
      </c>
      <c r="Q135" s="61">
        <f t="shared" si="48"/>
        <v>1</v>
      </c>
    </row>
    <row r="136" spans="1:17" ht="36">
      <c r="A136" s="49" t="s">
        <v>258</v>
      </c>
      <c r="B136" s="50" t="s">
        <v>259</v>
      </c>
      <c r="C136" s="51" t="s">
        <v>37</v>
      </c>
      <c r="D136" s="52">
        <v>2</v>
      </c>
      <c r="E136" s="52">
        <v>0</v>
      </c>
      <c r="F136" s="52"/>
      <c r="G136" s="52">
        <f t="shared" si="41"/>
        <v>2</v>
      </c>
      <c r="H136" s="53">
        <v>1909.94787487698</v>
      </c>
      <c r="I136" s="54">
        <v>0</v>
      </c>
      <c r="J136" s="55">
        <f t="shared" si="42"/>
        <v>0</v>
      </c>
      <c r="K136" s="56">
        <f t="shared" si="43"/>
        <v>0</v>
      </c>
      <c r="L136" s="57">
        <f>IFERROR(VLOOKUP(A136,'MEMO CALCULO 14'!$B$12:$E$343,4,0),0)</f>
        <v>0</v>
      </c>
      <c r="M136" s="58">
        <f t="shared" si="44"/>
        <v>0</v>
      </c>
      <c r="N136" s="56">
        <f t="shared" si="45"/>
        <v>0</v>
      </c>
      <c r="O136" s="59">
        <f t="shared" si="46"/>
        <v>0</v>
      </c>
      <c r="P136" s="60">
        <f t="shared" si="47"/>
        <v>0</v>
      </c>
      <c r="Q136" s="61">
        <f t="shared" si="48"/>
        <v>0</v>
      </c>
    </row>
    <row r="137" spans="1:17" ht="36">
      <c r="A137" s="49" t="s">
        <v>260</v>
      </c>
      <c r="B137" s="50" t="s">
        <v>261</v>
      </c>
      <c r="C137" s="51" t="s">
        <v>37</v>
      </c>
      <c r="D137" s="52">
        <v>6</v>
      </c>
      <c r="E137" s="52">
        <v>0</v>
      </c>
      <c r="F137" s="52"/>
      <c r="G137" s="52">
        <f t="shared" si="41"/>
        <v>6</v>
      </c>
      <c r="H137" s="53">
        <v>374.59601349631799</v>
      </c>
      <c r="I137" s="54">
        <v>0</v>
      </c>
      <c r="J137" s="55">
        <f t="shared" si="42"/>
        <v>0</v>
      </c>
      <c r="K137" s="56">
        <f t="shared" si="43"/>
        <v>0</v>
      </c>
      <c r="L137" s="57">
        <f>IFERROR(VLOOKUP(A137,'MEMO CALCULO 14'!$B$12:$E$343,4,0),0)</f>
        <v>0</v>
      </c>
      <c r="M137" s="58">
        <f t="shared" si="44"/>
        <v>0</v>
      </c>
      <c r="N137" s="56">
        <f t="shared" si="45"/>
        <v>0</v>
      </c>
      <c r="O137" s="59">
        <f t="shared" si="46"/>
        <v>0</v>
      </c>
      <c r="P137" s="60">
        <f t="shared" si="47"/>
        <v>0</v>
      </c>
      <c r="Q137" s="61">
        <f t="shared" si="48"/>
        <v>0</v>
      </c>
    </row>
    <row r="138" spans="1:17" ht="24">
      <c r="A138" s="49" t="s">
        <v>262</v>
      </c>
      <c r="B138" s="50" t="s">
        <v>263</v>
      </c>
      <c r="C138" s="51" t="s">
        <v>37</v>
      </c>
      <c r="D138" s="52">
        <v>2</v>
      </c>
      <c r="E138" s="52">
        <v>0</v>
      </c>
      <c r="F138" s="52"/>
      <c r="G138" s="52">
        <f t="shared" si="41"/>
        <v>2</v>
      </c>
      <c r="H138" s="53">
        <v>158.73954292694299</v>
      </c>
      <c r="I138" s="54">
        <v>0</v>
      </c>
      <c r="J138" s="55">
        <f t="shared" si="42"/>
        <v>0</v>
      </c>
      <c r="K138" s="56">
        <f t="shared" si="43"/>
        <v>0</v>
      </c>
      <c r="L138" s="57">
        <f>IFERROR(VLOOKUP(A138,'MEMO CALCULO 14'!$B$12:$E$343,4,0),0)</f>
        <v>0</v>
      </c>
      <c r="M138" s="58">
        <f t="shared" si="44"/>
        <v>0</v>
      </c>
      <c r="N138" s="56">
        <f t="shared" si="45"/>
        <v>0</v>
      </c>
      <c r="O138" s="59">
        <f t="shared" si="46"/>
        <v>0</v>
      </c>
      <c r="P138" s="60">
        <f t="shared" si="47"/>
        <v>0</v>
      </c>
      <c r="Q138" s="61">
        <f t="shared" si="48"/>
        <v>0</v>
      </c>
    </row>
    <row r="139" spans="1:17" ht="24">
      <c r="A139" s="49" t="s">
        <v>264</v>
      </c>
      <c r="B139" s="50" t="s">
        <v>265</v>
      </c>
      <c r="C139" s="51" t="s">
        <v>37</v>
      </c>
      <c r="D139" s="52">
        <v>2</v>
      </c>
      <c r="E139" s="52">
        <v>0</v>
      </c>
      <c r="F139" s="52"/>
      <c r="G139" s="52">
        <f t="shared" si="41"/>
        <v>2</v>
      </c>
      <c r="H139" s="53">
        <v>188.66903504045101</v>
      </c>
      <c r="I139" s="54">
        <v>0</v>
      </c>
      <c r="J139" s="55">
        <f t="shared" si="42"/>
        <v>0</v>
      </c>
      <c r="K139" s="56">
        <f t="shared" si="43"/>
        <v>0</v>
      </c>
      <c r="L139" s="57">
        <f>IFERROR(VLOOKUP(A139,'MEMO CALCULO 14'!$B$12:$E$343,4,0),0)</f>
        <v>0</v>
      </c>
      <c r="M139" s="58">
        <f t="shared" si="44"/>
        <v>0</v>
      </c>
      <c r="N139" s="56">
        <f t="shared" si="45"/>
        <v>0</v>
      </c>
      <c r="O139" s="59">
        <f t="shared" si="46"/>
        <v>0</v>
      </c>
      <c r="P139" s="60">
        <f t="shared" si="47"/>
        <v>0</v>
      </c>
      <c r="Q139" s="61">
        <f t="shared" si="48"/>
        <v>0</v>
      </c>
    </row>
    <row r="140" spans="1:17" ht="24">
      <c r="A140" s="49" t="s">
        <v>266</v>
      </c>
      <c r="B140" s="50" t="s">
        <v>267</v>
      </c>
      <c r="C140" s="51" t="s">
        <v>37</v>
      </c>
      <c r="D140" s="52">
        <v>3</v>
      </c>
      <c r="E140" s="52">
        <v>0</v>
      </c>
      <c r="F140" s="52"/>
      <c r="G140" s="52">
        <f t="shared" si="41"/>
        <v>3</v>
      </c>
      <c r="H140" s="53">
        <v>344.69982571379802</v>
      </c>
      <c r="I140" s="54">
        <v>0</v>
      </c>
      <c r="J140" s="55">
        <f t="shared" si="42"/>
        <v>0</v>
      </c>
      <c r="K140" s="56">
        <f t="shared" si="43"/>
        <v>0</v>
      </c>
      <c r="L140" s="57">
        <f>IFERROR(VLOOKUP(A140,'MEMO CALCULO 14'!$B$12:$E$343,4,0),0)</f>
        <v>0</v>
      </c>
      <c r="M140" s="58">
        <f t="shared" si="44"/>
        <v>0</v>
      </c>
      <c r="N140" s="56">
        <f t="shared" si="45"/>
        <v>0</v>
      </c>
      <c r="O140" s="59">
        <f t="shared" si="46"/>
        <v>0</v>
      </c>
      <c r="P140" s="60">
        <f t="shared" si="47"/>
        <v>0</v>
      </c>
      <c r="Q140" s="61">
        <f t="shared" si="48"/>
        <v>0</v>
      </c>
    </row>
    <row r="141" spans="1:17" ht="36">
      <c r="A141" s="49" t="s">
        <v>268</v>
      </c>
      <c r="B141" s="50" t="s">
        <v>269</v>
      </c>
      <c r="C141" s="51" t="s">
        <v>37</v>
      </c>
      <c r="D141" s="52">
        <v>5</v>
      </c>
      <c r="E141" s="52">
        <v>0</v>
      </c>
      <c r="F141" s="52"/>
      <c r="G141" s="52">
        <f t="shared" si="41"/>
        <v>5</v>
      </c>
      <c r="H141" s="53">
        <v>684.03765413871395</v>
      </c>
      <c r="I141" s="54">
        <v>4</v>
      </c>
      <c r="J141" s="55">
        <f t="shared" si="42"/>
        <v>2736.1506165548558</v>
      </c>
      <c r="K141" s="56">
        <f t="shared" si="43"/>
        <v>0.8</v>
      </c>
      <c r="L141" s="57">
        <f>IFERROR(VLOOKUP(A141,'MEMO CALCULO 14'!$B$12:$E$343,4,0),0)</f>
        <v>0</v>
      </c>
      <c r="M141" s="58">
        <f t="shared" si="44"/>
        <v>0</v>
      </c>
      <c r="N141" s="56">
        <f t="shared" si="45"/>
        <v>0</v>
      </c>
      <c r="O141" s="59">
        <f t="shared" si="46"/>
        <v>4</v>
      </c>
      <c r="P141" s="60">
        <f t="shared" si="47"/>
        <v>2736.1506165548558</v>
      </c>
      <c r="Q141" s="61">
        <f t="shared" si="48"/>
        <v>0.8</v>
      </c>
    </row>
    <row r="142" spans="1:17" ht="24">
      <c r="A142" s="49" t="s">
        <v>270</v>
      </c>
      <c r="B142" s="50" t="s">
        <v>271</v>
      </c>
      <c r="C142" s="51" t="s">
        <v>37</v>
      </c>
      <c r="D142" s="52">
        <v>2</v>
      </c>
      <c r="E142" s="52">
        <v>0</v>
      </c>
      <c r="F142" s="52"/>
      <c r="G142" s="52">
        <f t="shared" si="41"/>
        <v>2</v>
      </c>
      <c r="H142" s="53">
        <v>855.01098798148996</v>
      </c>
      <c r="I142" s="54">
        <v>0</v>
      </c>
      <c r="J142" s="55">
        <f t="shared" si="42"/>
        <v>0</v>
      </c>
      <c r="K142" s="56">
        <f t="shared" si="43"/>
        <v>0</v>
      </c>
      <c r="L142" s="57">
        <f>IFERROR(VLOOKUP(A142,'MEMO CALCULO 14'!$B$12:$E$343,4,0),0)</f>
        <v>0</v>
      </c>
      <c r="M142" s="58">
        <f t="shared" si="44"/>
        <v>0</v>
      </c>
      <c r="N142" s="56">
        <f t="shared" si="45"/>
        <v>0</v>
      </c>
      <c r="O142" s="59">
        <f t="shared" si="46"/>
        <v>0</v>
      </c>
      <c r="P142" s="60">
        <f t="shared" si="47"/>
        <v>0</v>
      </c>
      <c r="Q142" s="61">
        <f t="shared" si="48"/>
        <v>0</v>
      </c>
    </row>
    <row r="143" spans="1:17" ht="15">
      <c r="A143" s="49" t="s">
        <v>272</v>
      </c>
      <c r="B143" s="50" t="s">
        <v>273</v>
      </c>
      <c r="C143" s="51" t="s">
        <v>37</v>
      </c>
      <c r="D143" s="52">
        <v>5</v>
      </c>
      <c r="E143" s="52">
        <v>0</v>
      </c>
      <c r="F143" s="52"/>
      <c r="G143" s="52">
        <f t="shared" si="41"/>
        <v>5</v>
      </c>
      <c r="H143" s="53">
        <v>29.318912712081801</v>
      </c>
      <c r="I143" s="54">
        <v>5</v>
      </c>
      <c r="J143" s="55">
        <f t="shared" si="42"/>
        <v>146.594563560409</v>
      </c>
      <c r="K143" s="56">
        <f t="shared" si="43"/>
        <v>1</v>
      </c>
      <c r="L143" s="57">
        <f>IFERROR(VLOOKUP(A143,'MEMO CALCULO 14'!$B$12:$E$343,4,0),0)</f>
        <v>0</v>
      </c>
      <c r="M143" s="58">
        <f t="shared" si="44"/>
        <v>0</v>
      </c>
      <c r="N143" s="56">
        <f t="shared" si="45"/>
        <v>0</v>
      </c>
      <c r="O143" s="59">
        <f t="shared" si="46"/>
        <v>5</v>
      </c>
      <c r="P143" s="60">
        <f t="shared" si="47"/>
        <v>146.594563560409</v>
      </c>
      <c r="Q143" s="61">
        <f t="shared" si="48"/>
        <v>1</v>
      </c>
    </row>
    <row r="144" spans="1:17" ht="15">
      <c r="A144" s="49" t="s">
        <v>274</v>
      </c>
      <c r="B144" s="50" t="s">
        <v>275</v>
      </c>
      <c r="C144" s="51" t="s">
        <v>37</v>
      </c>
      <c r="D144" s="52">
        <v>4</v>
      </c>
      <c r="E144" s="52">
        <v>0</v>
      </c>
      <c r="F144" s="52"/>
      <c r="G144" s="52">
        <f t="shared" si="41"/>
        <v>4</v>
      </c>
      <c r="H144" s="53">
        <v>21.003931409033999</v>
      </c>
      <c r="I144" s="54">
        <v>4</v>
      </c>
      <c r="J144" s="55">
        <f t="shared" si="42"/>
        <v>84.015725636135997</v>
      </c>
      <c r="K144" s="56">
        <f t="shared" si="43"/>
        <v>1</v>
      </c>
      <c r="L144" s="57">
        <f>IFERROR(VLOOKUP(A144,'MEMO CALCULO 14'!$B$12:$E$343,4,0),0)</f>
        <v>0</v>
      </c>
      <c r="M144" s="58">
        <f t="shared" si="44"/>
        <v>0</v>
      </c>
      <c r="N144" s="56">
        <f t="shared" si="45"/>
        <v>0</v>
      </c>
      <c r="O144" s="59">
        <f t="shared" si="46"/>
        <v>4</v>
      </c>
      <c r="P144" s="60">
        <f t="shared" si="47"/>
        <v>84.015725636135997</v>
      </c>
      <c r="Q144" s="61">
        <f t="shared" si="48"/>
        <v>1</v>
      </c>
    </row>
    <row r="145" spans="1:17" ht="15">
      <c r="A145" s="49" t="s">
        <v>276</v>
      </c>
      <c r="B145" s="50" t="s">
        <v>277</v>
      </c>
      <c r="C145" s="51" t="s">
        <v>37</v>
      </c>
      <c r="D145" s="52">
        <v>9</v>
      </c>
      <c r="E145" s="52">
        <v>2</v>
      </c>
      <c r="F145" s="52"/>
      <c r="G145" s="52">
        <f t="shared" si="41"/>
        <v>11</v>
      </c>
      <c r="H145" s="53">
        <v>45.772362363947103</v>
      </c>
      <c r="I145" s="54">
        <v>6</v>
      </c>
      <c r="J145" s="55">
        <f t="shared" si="42"/>
        <v>274.6341741836826</v>
      </c>
      <c r="K145" s="56">
        <f t="shared" si="43"/>
        <v>0.54545454545454541</v>
      </c>
      <c r="L145" s="57">
        <f>IFERROR(VLOOKUP(A145,'MEMO CALCULO 14'!$B$12:$E$343,4,0),0)</f>
        <v>0</v>
      </c>
      <c r="M145" s="58">
        <f t="shared" si="44"/>
        <v>0</v>
      </c>
      <c r="N145" s="56">
        <f t="shared" si="45"/>
        <v>0</v>
      </c>
      <c r="O145" s="59">
        <f t="shared" si="46"/>
        <v>6</v>
      </c>
      <c r="P145" s="60">
        <f t="shared" si="47"/>
        <v>274.6341741836826</v>
      </c>
      <c r="Q145" s="61">
        <f t="shared" si="48"/>
        <v>0.54545454545454541</v>
      </c>
    </row>
    <row r="146" spans="1:17" ht="15">
      <c r="A146" s="49" t="s">
        <v>278</v>
      </c>
      <c r="B146" s="50" t="s">
        <v>279</v>
      </c>
      <c r="C146" s="51" t="s">
        <v>37</v>
      </c>
      <c r="D146" s="52">
        <v>3</v>
      </c>
      <c r="E146" s="52">
        <v>2</v>
      </c>
      <c r="F146" s="52"/>
      <c r="G146" s="52">
        <f t="shared" si="41"/>
        <v>5</v>
      </c>
      <c r="H146" s="53">
        <v>88.901470991905398</v>
      </c>
      <c r="I146" s="54">
        <v>2</v>
      </c>
      <c r="J146" s="55">
        <f t="shared" si="42"/>
        <v>177.8029419838108</v>
      </c>
      <c r="K146" s="56">
        <f t="shared" si="43"/>
        <v>0.4</v>
      </c>
      <c r="L146" s="57">
        <f>IFERROR(VLOOKUP(A146,'MEMO CALCULO 14'!$B$12:$E$343,4,0),0)</f>
        <v>0</v>
      </c>
      <c r="M146" s="58">
        <f t="shared" si="44"/>
        <v>0</v>
      </c>
      <c r="N146" s="56">
        <f t="shared" si="45"/>
        <v>0</v>
      </c>
      <c r="O146" s="59">
        <f t="shared" si="46"/>
        <v>2</v>
      </c>
      <c r="P146" s="60">
        <f t="shared" si="47"/>
        <v>177.8029419838108</v>
      </c>
      <c r="Q146" s="61">
        <f t="shared" si="48"/>
        <v>0.4</v>
      </c>
    </row>
    <row r="147" spans="1:17" ht="24">
      <c r="A147" s="49" t="s">
        <v>280</v>
      </c>
      <c r="B147" s="50" t="s">
        <v>281</v>
      </c>
      <c r="C147" s="51" t="s">
        <v>37</v>
      </c>
      <c r="D147" s="52">
        <v>3</v>
      </c>
      <c r="E147" s="52">
        <v>0</v>
      </c>
      <c r="F147" s="52"/>
      <c r="G147" s="52">
        <f t="shared" si="41"/>
        <v>3</v>
      </c>
      <c r="H147" s="53">
        <v>85.781965322804695</v>
      </c>
      <c r="I147" s="54">
        <v>0</v>
      </c>
      <c r="J147" s="55">
        <f t="shared" si="42"/>
        <v>0</v>
      </c>
      <c r="K147" s="56">
        <f t="shared" si="43"/>
        <v>0</v>
      </c>
      <c r="L147" s="57">
        <f>IFERROR(VLOOKUP(A147,'MEMO CALCULO 14'!$B$12:$E$343,4,0),0)</f>
        <v>0</v>
      </c>
      <c r="M147" s="58">
        <f t="shared" si="44"/>
        <v>0</v>
      </c>
      <c r="N147" s="56">
        <f t="shared" si="45"/>
        <v>0</v>
      </c>
      <c r="O147" s="59">
        <f t="shared" si="46"/>
        <v>0</v>
      </c>
      <c r="P147" s="60">
        <f t="shared" si="47"/>
        <v>0</v>
      </c>
      <c r="Q147" s="61">
        <f t="shared" si="48"/>
        <v>0</v>
      </c>
    </row>
    <row r="148" spans="1:17" ht="15">
      <c r="A148" s="40">
        <v>12</v>
      </c>
      <c r="B148" s="41" t="s">
        <v>282</v>
      </c>
      <c r="C148" s="42"/>
      <c r="D148" s="43"/>
      <c r="E148" s="43"/>
      <c r="F148" s="43"/>
      <c r="G148" s="43"/>
      <c r="H148" s="62"/>
      <c r="I148" s="44"/>
      <c r="J148" s="45"/>
      <c r="K148" s="46"/>
      <c r="L148" s="48"/>
      <c r="M148" s="48">
        <f>SUM(M149:M150)</f>
        <v>0</v>
      </c>
      <c r="N148" s="46"/>
      <c r="O148" s="45"/>
      <c r="P148" s="48">
        <f>SUM(P149:P150)</f>
        <v>0</v>
      </c>
      <c r="Q148" s="46"/>
    </row>
    <row r="149" spans="1:17" ht="48">
      <c r="A149" s="49" t="s">
        <v>283</v>
      </c>
      <c r="B149" s="50" t="s">
        <v>284</v>
      </c>
      <c r="C149" s="51" t="s">
        <v>37</v>
      </c>
      <c r="D149" s="52">
        <v>2</v>
      </c>
      <c r="E149" s="52">
        <v>0</v>
      </c>
      <c r="F149" s="52"/>
      <c r="G149" s="52">
        <f>D149+E149-F149</f>
        <v>2</v>
      </c>
      <c r="H149" s="53">
        <v>647.09204963064599</v>
      </c>
      <c r="I149" s="54">
        <v>0</v>
      </c>
      <c r="J149" s="55">
        <f>I149*H149</f>
        <v>0</v>
      </c>
      <c r="K149" s="56">
        <f>I149/G149</f>
        <v>0</v>
      </c>
      <c r="L149" s="57">
        <f>IFERROR(VLOOKUP(A149,'MEMO CALCULO 14'!$B$12:$E$343,4,0),0)</f>
        <v>0</v>
      </c>
      <c r="M149" s="58">
        <f>L149*H149</f>
        <v>0</v>
      </c>
      <c r="N149" s="56">
        <f>L149/G149</f>
        <v>0</v>
      </c>
      <c r="O149" s="59">
        <f t="shared" ref="O149:Q150" si="49">I149+L149</f>
        <v>0</v>
      </c>
      <c r="P149" s="60">
        <f t="shared" si="49"/>
        <v>0</v>
      </c>
      <c r="Q149" s="61">
        <f t="shared" si="49"/>
        <v>0</v>
      </c>
    </row>
    <row r="150" spans="1:17" ht="15">
      <c r="A150" s="49" t="s">
        <v>285</v>
      </c>
      <c r="B150" s="50" t="s">
        <v>286</v>
      </c>
      <c r="C150" s="51" t="s">
        <v>34</v>
      </c>
      <c r="D150" s="52">
        <v>6.9</v>
      </c>
      <c r="E150" s="52">
        <v>0</v>
      </c>
      <c r="F150" s="52"/>
      <c r="G150" s="52">
        <f>D150+E150-F150</f>
        <v>6.9</v>
      </c>
      <c r="H150" s="53">
        <v>425.32961103293798</v>
      </c>
      <c r="I150" s="54">
        <v>0</v>
      </c>
      <c r="J150" s="55">
        <f>I150*H150</f>
        <v>0</v>
      </c>
      <c r="K150" s="56">
        <f>I150/G150</f>
        <v>0</v>
      </c>
      <c r="L150" s="57">
        <f>IFERROR(VLOOKUP(A150,'MEMO CALCULO 14'!$B$12:$E$343,4,0),0)</f>
        <v>0</v>
      </c>
      <c r="M150" s="58">
        <f>L150*H150</f>
        <v>0</v>
      </c>
      <c r="N150" s="56">
        <f>L150/G150</f>
        <v>0</v>
      </c>
      <c r="O150" s="59">
        <f t="shared" si="49"/>
        <v>0</v>
      </c>
      <c r="P150" s="60">
        <f t="shared" si="49"/>
        <v>0</v>
      </c>
      <c r="Q150" s="61">
        <f t="shared" si="49"/>
        <v>0</v>
      </c>
    </row>
    <row r="151" spans="1:17" ht="15">
      <c r="A151" s="40">
        <v>13</v>
      </c>
      <c r="B151" s="41" t="s">
        <v>287</v>
      </c>
      <c r="C151" s="42"/>
      <c r="D151" s="43"/>
      <c r="E151" s="43"/>
      <c r="F151" s="43"/>
      <c r="G151" s="43"/>
      <c r="H151" s="62"/>
      <c r="I151" s="44"/>
      <c r="J151" s="45"/>
      <c r="K151" s="46"/>
      <c r="L151" s="48"/>
      <c r="M151" s="48">
        <f>SUM(M152:M153)</f>
        <v>0</v>
      </c>
      <c r="N151" s="46"/>
      <c r="O151" s="45"/>
      <c r="P151" s="48">
        <f>SUM(P152:P153)</f>
        <v>1924.6638742471664</v>
      </c>
      <c r="Q151" s="46"/>
    </row>
    <row r="152" spans="1:17" ht="36">
      <c r="A152" s="49" t="s">
        <v>288</v>
      </c>
      <c r="B152" s="50" t="s">
        <v>289</v>
      </c>
      <c r="C152" s="51" t="s">
        <v>34</v>
      </c>
      <c r="D152" s="52">
        <v>6.04</v>
      </c>
      <c r="E152" s="52">
        <v>0</v>
      </c>
      <c r="F152" s="52"/>
      <c r="G152" s="52">
        <f>D152+E152-F152</f>
        <v>6.04</v>
      </c>
      <c r="H152" s="53">
        <v>701.02286294200303</v>
      </c>
      <c r="I152" s="54">
        <v>0</v>
      </c>
      <c r="J152" s="55">
        <f>I152*H152</f>
        <v>0</v>
      </c>
      <c r="K152" s="56">
        <f>I152/G152</f>
        <v>0</v>
      </c>
      <c r="L152" s="57">
        <f>IFERROR(VLOOKUP(A152,'MEMO CALCULO 14'!$B$12:$E$343,4,0),0)</f>
        <v>0</v>
      </c>
      <c r="M152" s="58">
        <f>L152*H152</f>
        <v>0</v>
      </c>
      <c r="N152" s="56">
        <f>L152/G152</f>
        <v>0</v>
      </c>
      <c r="O152" s="59">
        <f t="shared" ref="O152:Q153" si="50">I152+L152</f>
        <v>0</v>
      </c>
      <c r="P152" s="60">
        <f t="shared" si="50"/>
        <v>0</v>
      </c>
      <c r="Q152" s="61">
        <f t="shared" si="50"/>
        <v>0</v>
      </c>
    </row>
    <row r="153" spans="1:17" ht="15">
      <c r="A153" s="49" t="s">
        <v>290</v>
      </c>
      <c r="B153" s="50" t="s">
        <v>291</v>
      </c>
      <c r="C153" s="51" t="s">
        <v>34</v>
      </c>
      <c r="D153" s="52">
        <v>9.15</v>
      </c>
      <c r="E153" s="52">
        <v>0</v>
      </c>
      <c r="F153" s="52"/>
      <c r="G153" s="52">
        <f>D153+E153-F153</f>
        <v>9.15</v>
      </c>
      <c r="H153" s="53">
        <v>285.135388777358</v>
      </c>
      <c r="I153" s="54">
        <v>6.75</v>
      </c>
      <c r="J153" s="55">
        <f>I153*H153</f>
        <v>1924.6638742471664</v>
      </c>
      <c r="K153" s="56">
        <f>I153/G153</f>
        <v>0.73770491803278682</v>
      </c>
      <c r="L153" s="57">
        <f>IFERROR(VLOOKUP(A153,'MEMO CALCULO 14'!$B$12:$E$343,4,0),0)</f>
        <v>0</v>
      </c>
      <c r="M153" s="58">
        <f>L153*H153</f>
        <v>0</v>
      </c>
      <c r="N153" s="56">
        <f>L153/G153</f>
        <v>0</v>
      </c>
      <c r="O153" s="59">
        <f t="shared" si="50"/>
        <v>6.75</v>
      </c>
      <c r="P153" s="60">
        <f t="shared" si="50"/>
        <v>1924.6638742471664</v>
      </c>
      <c r="Q153" s="61">
        <f t="shared" si="50"/>
        <v>0.73770491803278682</v>
      </c>
    </row>
    <row r="154" spans="1:17" ht="15">
      <c r="A154" s="40">
        <v>14</v>
      </c>
      <c r="B154" s="41" t="s">
        <v>292</v>
      </c>
      <c r="C154" s="42"/>
      <c r="D154" s="43"/>
      <c r="E154" s="43"/>
      <c r="F154" s="43"/>
      <c r="G154" s="43"/>
      <c r="H154" s="62"/>
      <c r="I154" s="44"/>
      <c r="J154" s="45"/>
      <c r="K154" s="46"/>
      <c r="L154" s="48"/>
      <c r="M154" s="48">
        <f>SUM(M155:M181)</f>
        <v>246.70595397308043</v>
      </c>
      <c r="N154" s="46"/>
      <c r="O154" s="45"/>
      <c r="P154" s="48">
        <f>SUM(P155:P181)</f>
        <v>409806.32785475976</v>
      </c>
      <c r="Q154" s="46"/>
    </row>
    <row r="155" spans="1:17" ht="36">
      <c r="A155" s="49" t="s">
        <v>293</v>
      </c>
      <c r="B155" s="50" t="s">
        <v>294</v>
      </c>
      <c r="C155" s="51" t="s">
        <v>34</v>
      </c>
      <c r="D155" s="52">
        <v>2876.76</v>
      </c>
      <c r="E155" s="52">
        <v>0</v>
      </c>
      <c r="F155" s="52"/>
      <c r="G155" s="52">
        <f t="shared" ref="G155:G181" si="51">D155+E155-F155</f>
        <v>2876.76</v>
      </c>
      <c r="H155" s="53">
        <v>70.050109508987504</v>
      </c>
      <c r="I155" s="54">
        <v>2226.2399999999998</v>
      </c>
      <c r="J155" s="55">
        <f t="shared" ref="J155:J181" si="52">I155*H155</f>
        <v>155948.35579328833</v>
      </c>
      <c r="K155" s="56">
        <f t="shared" ref="K155:K181" si="53">I155/G155</f>
        <v>0.77387060442998357</v>
      </c>
      <c r="L155" s="57">
        <f>IFERROR(VLOOKUP(A155,'MEMO CALCULO 14'!$B$12:$E$343,4,0),0)</f>
        <v>0</v>
      </c>
      <c r="M155" s="58">
        <f t="shared" ref="M155:M181" si="54">L155*H155</f>
        <v>0</v>
      </c>
      <c r="N155" s="56">
        <f t="shared" ref="N155:N181" si="55">L155/G155</f>
        <v>0</v>
      </c>
      <c r="O155" s="59">
        <f t="shared" ref="O155:O181" si="56">I155+L155</f>
        <v>2226.2399999999998</v>
      </c>
      <c r="P155" s="60">
        <f t="shared" ref="P155:P181" si="57">J155+M155</f>
        <v>155948.35579328833</v>
      </c>
      <c r="Q155" s="61">
        <f t="shared" ref="Q155:Q181" si="58">K155+N155</f>
        <v>0.77387060442998357</v>
      </c>
    </row>
    <row r="156" spans="1:17" ht="48">
      <c r="A156" s="49" t="s">
        <v>295</v>
      </c>
      <c r="B156" s="50" t="s">
        <v>296</v>
      </c>
      <c r="C156" s="51" t="s">
        <v>34</v>
      </c>
      <c r="D156" s="52">
        <v>76.08</v>
      </c>
      <c r="E156" s="52">
        <v>0</v>
      </c>
      <c r="F156" s="52"/>
      <c r="G156" s="52">
        <f t="shared" si="51"/>
        <v>76.08</v>
      </c>
      <c r="H156" s="53">
        <v>154.36557412400501</v>
      </c>
      <c r="I156" s="54">
        <v>76.08</v>
      </c>
      <c r="J156" s="55">
        <f t="shared" si="52"/>
        <v>11744.132879354302</v>
      </c>
      <c r="K156" s="56">
        <f t="shared" si="53"/>
        <v>1</v>
      </c>
      <c r="L156" s="57">
        <f>IFERROR(VLOOKUP(A156,'MEMO CALCULO 14'!$B$12:$E$343,4,0),0)</f>
        <v>0</v>
      </c>
      <c r="M156" s="58">
        <f t="shared" si="54"/>
        <v>0</v>
      </c>
      <c r="N156" s="56">
        <f t="shared" si="55"/>
        <v>0</v>
      </c>
      <c r="O156" s="59">
        <f t="shared" si="56"/>
        <v>76.08</v>
      </c>
      <c r="P156" s="60">
        <f t="shared" si="57"/>
        <v>11744.132879354302</v>
      </c>
      <c r="Q156" s="61">
        <f t="shared" si="58"/>
        <v>1</v>
      </c>
    </row>
    <row r="157" spans="1:17" ht="36">
      <c r="A157" s="49" t="s">
        <v>297</v>
      </c>
      <c r="B157" s="50" t="s">
        <v>298</v>
      </c>
      <c r="C157" s="51" t="s">
        <v>91</v>
      </c>
      <c r="D157" s="52">
        <v>577.38</v>
      </c>
      <c r="E157" s="52">
        <v>0</v>
      </c>
      <c r="F157" s="52"/>
      <c r="G157" s="52">
        <f t="shared" si="51"/>
        <v>577.38</v>
      </c>
      <c r="H157" s="53">
        <v>39.532240881379501</v>
      </c>
      <c r="I157" s="54">
        <v>419.24</v>
      </c>
      <c r="J157" s="55">
        <f t="shared" si="52"/>
        <v>16573.496667109543</v>
      </c>
      <c r="K157" s="56">
        <f t="shared" si="53"/>
        <v>0.72610758945581766</v>
      </c>
      <c r="L157" s="57">
        <f>IFERROR(VLOOKUP(A157,'MEMO CALCULO 14'!$B$12:$E$343,4,0),0)</f>
        <v>0</v>
      </c>
      <c r="M157" s="58">
        <f t="shared" si="54"/>
        <v>0</v>
      </c>
      <c r="N157" s="56">
        <f t="shared" si="55"/>
        <v>0</v>
      </c>
      <c r="O157" s="59">
        <f t="shared" si="56"/>
        <v>419.24</v>
      </c>
      <c r="P157" s="60">
        <f t="shared" si="57"/>
        <v>16573.496667109543</v>
      </c>
      <c r="Q157" s="61">
        <f t="shared" si="58"/>
        <v>0.72610758945581766</v>
      </c>
    </row>
    <row r="158" spans="1:17" ht="36">
      <c r="A158" s="49" t="s">
        <v>299</v>
      </c>
      <c r="B158" s="50" t="s">
        <v>300</v>
      </c>
      <c r="C158" s="51" t="s">
        <v>91</v>
      </c>
      <c r="D158" s="52">
        <v>532.13</v>
      </c>
      <c r="E158" s="52">
        <v>0</v>
      </c>
      <c r="F158" s="52"/>
      <c r="G158" s="52">
        <f t="shared" si="51"/>
        <v>532.13</v>
      </c>
      <c r="H158" s="53">
        <v>63.244924544009798</v>
      </c>
      <c r="I158" s="54">
        <v>432.61</v>
      </c>
      <c r="J158" s="55">
        <f t="shared" si="52"/>
        <v>27360.386806984079</v>
      </c>
      <c r="K158" s="56">
        <f t="shared" si="53"/>
        <v>0.81297803168398708</v>
      </c>
      <c r="L158" s="57">
        <f>IFERROR(VLOOKUP(A158,'MEMO CALCULO 14'!$B$12:$E$343,4,0),0)</f>
        <v>0</v>
      </c>
      <c r="M158" s="58">
        <f t="shared" si="54"/>
        <v>0</v>
      </c>
      <c r="N158" s="56">
        <f t="shared" si="55"/>
        <v>0</v>
      </c>
      <c r="O158" s="59">
        <f t="shared" si="56"/>
        <v>432.61</v>
      </c>
      <c r="P158" s="60">
        <f t="shared" si="57"/>
        <v>27360.386806984079</v>
      </c>
      <c r="Q158" s="61">
        <f t="shared" si="58"/>
        <v>0.81297803168398708</v>
      </c>
    </row>
    <row r="159" spans="1:17" ht="24">
      <c r="A159" s="49" t="s">
        <v>301</v>
      </c>
      <c r="B159" s="50" t="s">
        <v>302</v>
      </c>
      <c r="C159" s="51" t="s">
        <v>34</v>
      </c>
      <c r="D159" s="52">
        <v>53.34</v>
      </c>
      <c r="E159" s="52">
        <v>0</v>
      </c>
      <c r="F159" s="52"/>
      <c r="G159" s="52">
        <f t="shared" si="51"/>
        <v>53.34</v>
      </c>
      <c r="H159" s="53">
        <v>182.90738577972701</v>
      </c>
      <c r="I159" s="54">
        <v>26.67</v>
      </c>
      <c r="J159" s="55">
        <f t="shared" si="52"/>
        <v>4878.1399787453192</v>
      </c>
      <c r="K159" s="56">
        <f t="shared" si="53"/>
        <v>0.5</v>
      </c>
      <c r="L159" s="57">
        <f>IFERROR(VLOOKUP(A159,'MEMO CALCULO 14'!$B$12:$E$343,4,0),0)</f>
        <v>0</v>
      </c>
      <c r="M159" s="58">
        <f t="shared" si="54"/>
        <v>0</v>
      </c>
      <c r="N159" s="56">
        <f t="shared" si="55"/>
        <v>0</v>
      </c>
      <c r="O159" s="59">
        <f t="shared" si="56"/>
        <v>26.67</v>
      </c>
      <c r="P159" s="60">
        <f t="shared" si="57"/>
        <v>4878.1399787453192</v>
      </c>
      <c r="Q159" s="61">
        <f t="shared" si="58"/>
        <v>0.5</v>
      </c>
    </row>
    <row r="160" spans="1:17" ht="24">
      <c r="A160" s="49" t="s">
        <v>303</v>
      </c>
      <c r="B160" s="50" t="s">
        <v>304</v>
      </c>
      <c r="C160" s="51" t="s">
        <v>34</v>
      </c>
      <c r="D160" s="52">
        <v>1049.92</v>
      </c>
      <c r="E160" s="52">
        <v>89.98</v>
      </c>
      <c r="F160" s="52"/>
      <c r="G160" s="52">
        <f t="shared" si="51"/>
        <v>1139.9000000000001</v>
      </c>
      <c r="H160" s="53">
        <v>20.582076549867299</v>
      </c>
      <c r="I160" s="54">
        <v>516.14</v>
      </c>
      <c r="J160" s="55">
        <f t="shared" si="52"/>
        <v>10623.232990448507</v>
      </c>
      <c r="K160" s="56">
        <f t="shared" si="53"/>
        <v>0.45279410474603032</v>
      </c>
      <c r="L160" s="57">
        <f>IFERROR(VLOOKUP(A160,'MEMO CALCULO 14'!$B$12:$E$343,4,0),0)</f>
        <v>0</v>
      </c>
      <c r="M160" s="58">
        <f t="shared" si="54"/>
        <v>0</v>
      </c>
      <c r="N160" s="56">
        <f t="shared" si="55"/>
        <v>0</v>
      </c>
      <c r="O160" s="59">
        <f t="shared" si="56"/>
        <v>516.14</v>
      </c>
      <c r="P160" s="60">
        <f t="shared" si="57"/>
        <v>10623.232990448507</v>
      </c>
      <c r="Q160" s="61">
        <f t="shared" si="58"/>
        <v>0.45279410474603032</v>
      </c>
    </row>
    <row r="161" spans="1:17" ht="36">
      <c r="A161" s="49" t="s">
        <v>305</v>
      </c>
      <c r="B161" s="50" t="s">
        <v>306</v>
      </c>
      <c r="C161" s="51" t="s">
        <v>34</v>
      </c>
      <c r="D161" s="52">
        <v>564.86</v>
      </c>
      <c r="E161" s="52">
        <v>0</v>
      </c>
      <c r="F161" s="52"/>
      <c r="G161" s="52">
        <f t="shared" si="51"/>
        <v>564.86</v>
      </c>
      <c r="H161" s="53">
        <v>241.389790992619</v>
      </c>
      <c r="I161" s="54">
        <v>0</v>
      </c>
      <c r="J161" s="55">
        <f t="shared" si="52"/>
        <v>0</v>
      </c>
      <c r="K161" s="56">
        <f t="shared" si="53"/>
        <v>0</v>
      </c>
      <c r="L161" s="57">
        <f>IFERROR(VLOOKUP(A161,'MEMO CALCULO 14'!$B$12:$E$343,4,0),0)</f>
        <v>0</v>
      </c>
      <c r="M161" s="58">
        <f t="shared" si="54"/>
        <v>0</v>
      </c>
      <c r="N161" s="56">
        <f t="shared" si="55"/>
        <v>0</v>
      </c>
      <c r="O161" s="59">
        <f t="shared" si="56"/>
        <v>0</v>
      </c>
      <c r="P161" s="60">
        <f t="shared" si="57"/>
        <v>0</v>
      </c>
      <c r="Q161" s="61">
        <f t="shared" si="58"/>
        <v>0</v>
      </c>
    </row>
    <row r="162" spans="1:17" ht="48">
      <c r="A162" s="49" t="s">
        <v>307</v>
      </c>
      <c r="B162" s="50" t="s">
        <v>308</v>
      </c>
      <c r="C162" s="51" t="s">
        <v>34</v>
      </c>
      <c r="D162" s="52">
        <v>196.52</v>
      </c>
      <c r="E162" s="52">
        <v>0</v>
      </c>
      <c r="F162" s="52"/>
      <c r="G162" s="52">
        <f t="shared" si="51"/>
        <v>196.52</v>
      </c>
      <c r="H162" s="53">
        <v>117.209042186353</v>
      </c>
      <c r="I162" s="54">
        <v>0</v>
      </c>
      <c r="J162" s="55">
        <f t="shared" si="52"/>
        <v>0</v>
      </c>
      <c r="K162" s="56">
        <f t="shared" si="53"/>
        <v>0</v>
      </c>
      <c r="L162" s="57">
        <f>IFERROR(VLOOKUP(A162,'MEMO CALCULO 14'!$B$12:$E$343,4,0),0)</f>
        <v>0</v>
      </c>
      <c r="M162" s="58">
        <f t="shared" si="54"/>
        <v>0</v>
      </c>
      <c r="N162" s="56">
        <f t="shared" si="55"/>
        <v>0</v>
      </c>
      <c r="O162" s="59">
        <f t="shared" si="56"/>
        <v>0</v>
      </c>
      <c r="P162" s="60">
        <f t="shared" si="57"/>
        <v>0</v>
      </c>
      <c r="Q162" s="61">
        <f t="shared" si="58"/>
        <v>0</v>
      </c>
    </row>
    <row r="163" spans="1:17" ht="48">
      <c r="A163" s="49" t="s">
        <v>309</v>
      </c>
      <c r="B163" s="50" t="s">
        <v>310</v>
      </c>
      <c r="C163" s="51" t="s">
        <v>34</v>
      </c>
      <c r="D163" s="52">
        <v>266.89999999999998</v>
      </c>
      <c r="E163" s="52">
        <v>0</v>
      </c>
      <c r="F163" s="52"/>
      <c r="G163" s="52">
        <f t="shared" si="51"/>
        <v>266.89999999999998</v>
      </c>
      <c r="H163" s="53">
        <v>217.18864380884801</v>
      </c>
      <c r="I163" s="54">
        <v>266.89999999999998</v>
      </c>
      <c r="J163" s="55">
        <f t="shared" si="52"/>
        <v>57967.649032581532</v>
      </c>
      <c r="K163" s="56">
        <f t="shared" si="53"/>
        <v>1</v>
      </c>
      <c r="L163" s="57">
        <f>IFERROR(VLOOKUP(A163,'MEMO CALCULO 14'!$B$12:$E$343,4,0),0)</f>
        <v>0</v>
      </c>
      <c r="M163" s="58">
        <f t="shared" si="54"/>
        <v>0</v>
      </c>
      <c r="N163" s="56">
        <f t="shared" si="55"/>
        <v>0</v>
      </c>
      <c r="O163" s="59">
        <f t="shared" si="56"/>
        <v>266.89999999999998</v>
      </c>
      <c r="P163" s="60">
        <f t="shared" si="57"/>
        <v>57967.649032581532</v>
      </c>
      <c r="Q163" s="61">
        <f t="shared" si="58"/>
        <v>1</v>
      </c>
    </row>
    <row r="164" spans="1:17" ht="24">
      <c r="A164" s="49" t="s">
        <v>311</v>
      </c>
      <c r="B164" s="50" t="s">
        <v>312</v>
      </c>
      <c r="C164" s="51" t="s">
        <v>34</v>
      </c>
      <c r="D164" s="52">
        <v>47.78</v>
      </c>
      <c r="E164" s="52">
        <v>244.57</v>
      </c>
      <c r="F164" s="52"/>
      <c r="G164" s="52">
        <f t="shared" si="51"/>
        <v>292.35000000000002</v>
      </c>
      <c r="H164" s="53">
        <v>90.576678840543494</v>
      </c>
      <c r="I164" s="54">
        <v>26.4</v>
      </c>
      <c r="J164" s="55">
        <f t="shared" si="52"/>
        <v>2391.224321390348</v>
      </c>
      <c r="K164" s="56">
        <f t="shared" si="53"/>
        <v>9.0302719343252943E-2</v>
      </c>
      <c r="L164" s="57">
        <f>IFERROR(VLOOKUP(A164,'MEMO CALCULO 14'!$B$12:$E$343,4,0),0)</f>
        <v>0</v>
      </c>
      <c r="M164" s="58">
        <f t="shared" si="54"/>
        <v>0</v>
      </c>
      <c r="N164" s="56">
        <f t="shared" si="55"/>
        <v>0</v>
      </c>
      <c r="O164" s="59">
        <f t="shared" si="56"/>
        <v>26.4</v>
      </c>
      <c r="P164" s="60">
        <f t="shared" si="57"/>
        <v>2391.224321390348</v>
      </c>
      <c r="Q164" s="61">
        <f t="shared" si="58"/>
        <v>9.0302719343252943E-2</v>
      </c>
    </row>
    <row r="165" spans="1:17" ht="24">
      <c r="A165" s="49" t="s">
        <v>313</v>
      </c>
      <c r="B165" s="50" t="s">
        <v>314</v>
      </c>
      <c r="C165" s="51" t="s">
        <v>91</v>
      </c>
      <c r="D165" s="52">
        <v>20</v>
      </c>
      <c r="E165" s="52">
        <v>0</v>
      </c>
      <c r="F165" s="52"/>
      <c r="G165" s="52">
        <f t="shared" si="51"/>
        <v>20</v>
      </c>
      <c r="H165" s="53">
        <v>78.442800917671306</v>
      </c>
      <c r="I165" s="54">
        <v>0</v>
      </c>
      <c r="J165" s="55">
        <f t="shared" si="52"/>
        <v>0</v>
      </c>
      <c r="K165" s="56">
        <f t="shared" si="53"/>
        <v>0</v>
      </c>
      <c r="L165" s="57">
        <f>IFERROR(VLOOKUP(A165,'MEMO CALCULO 14'!$B$12:$E$343,4,0),0)</f>
        <v>0</v>
      </c>
      <c r="M165" s="58">
        <f t="shared" si="54"/>
        <v>0</v>
      </c>
      <c r="N165" s="56">
        <f t="shared" si="55"/>
        <v>0</v>
      </c>
      <c r="O165" s="59">
        <f t="shared" si="56"/>
        <v>0</v>
      </c>
      <c r="P165" s="60">
        <f t="shared" si="57"/>
        <v>0</v>
      </c>
      <c r="Q165" s="61">
        <f t="shared" si="58"/>
        <v>0</v>
      </c>
    </row>
    <row r="166" spans="1:17" ht="15">
      <c r="A166" s="49" t="s">
        <v>315</v>
      </c>
      <c r="B166" s="50" t="s">
        <v>316</v>
      </c>
      <c r="C166" s="51" t="s">
        <v>91</v>
      </c>
      <c r="D166" s="52">
        <v>29.98</v>
      </c>
      <c r="E166" s="52">
        <v>0</v>
      </c>
      <c r="F166" s="52"/>
      <c r="G166" s="52">
        <f t="shared" si="51"/>
        <v>29.98</v>
      </c>
      <c r="H166" s="53">
        <v>56.810954824836003</v>
      </c>
      <c r="I166" s="54">
        <v>29.98</v>
      </c>
      <c r="J166" s="55">
        <f t="shared" si="52"/>
        <v>1703.1924256485834</v>
      </c>
      <c r="K166" s="56">
        <f t="shared" si="53"/>
        <v>1</v>
      </c>
      <c r="L166" s="57">
        <f>IFERROR(VLOOKUP(A166,'MEMO CALCULO 14'!$B$12:$E$343,4,0),0)</f>
        <v>0</v>
      </c>
      <c r="M166" s="58">
        <f t="shared" si="54"/>
        <v>0</v>
      </c>
      <c r="N166" s="56">
        <f t="shared" si="55"/>
        <v>0</v>
      </c>
      <c r="O166" s="59">
        <f t="shared" si="56"/>
        <v>29.98</v>
      </c>
      <c r="P166" s="60">
        <f t="shared" si="57"/>
        <v>1703.1924256485834</v>
      </c>
      <c r="Q166" s="61">
        <f t="shared" si="58"/>
        <v>1</v>
      </c>
    </row>
    <row r="167" spans="1:17" ht="24">
      <c r="A167" s="49" t="s">
        <v>317</v>
      </c>
      <c r="B167" s="50" t="s">
        <v>318</v>
      </c>
      <c r="C167" s="51" t="s">
        <v>37</v>
      </c>
      <c r="D167" s="52">
        <v>2</v>
      </c>
      <c r="E167" s="52">
        <v>4</v>
      </c>
      <c r="F167" s="52"/>
      <c r="G167" s="52">
        <f t="shared" si="51"/>
        <v>6</v>
      </c>
      <c r="H167" s="53">
        <v>1824.63357899741</v>
      </c>
      <c r="I167" s="54">
        <v>6</v>
      </c>
      <c r="J167" s="55">
        <f t="shared" si="52"/>
        <v>10947.80147398446</v>
      </c>
      <c r="K167" s="56">
        <f t="shared" si="53"/>
        <v>1</v>
      </c>
      <c r="L167" s="57">
        <f>IFERROR(VLOOKUP(A167,'MEMO CALCULO 14'!$B$12:$E$343,4,0),0)</f>
        <v>0</v>
      </c>
      <c r="M167" s="58">
        <f t="shared" si="54"/>
        <v>0</v>
      </c>
      <c r="N167" s="56">
        <f t="shared" si="55"/>
        <v>0</v>
      </c>
      <c r="O167" s="59">
        <f t="shared" si="56"/>
        <v>6</v>
      </c>
      <c r="P167" s="60">
        <f t="shared" si="57"/>
        <v>10947.80147398446</v>
      </c>
      <c r="Q167" s="61">
        <f t="shared" si="58"/>
        <v>1</v>
      </c>
    </row>
    <row r="168" spans="1:17" ht="15">
      <c r="A168" s="49" t="s">
        <v>319</v>
      </c>
      <c r="B168" s="50" t="s">
        <v>320</v>
      </c>
      <c r="C168" s="51" t="s">
        <v>37</v>
      </c>
      <c r="D168" s="52">
        <v>8</v>
      </c>
      <c r="E168" s="52">
        <v>0</v>
      </c>
      <c r="F168" s="52"/>
      <c r="G168" s="52">
        <f t="shared" si="51"/>
        <v>8</v>
      </c>
      <c r="H168" s="53">
        <v>161.26337702909601</v>
      </c>
      <c r="I168" s="54">
        <v>0</v>
      </c>
      <c r="J168" s="55">
        <f t="shared" si="52"/>
        <v>0</v>
      </c>
      <c r="K168" s="56">
        <f t="shared" si="53"/>
        <v>0</v>
      </c>
      <c r="L168" s="57">
        <f>IFERROR(VLOOKUP(A168,'MEMO CALCULO 14'!$B$12:$E$343,4,0),0)</f>
        <v>0</v>
      </c>
      <c r="M168" s="58">
        <f t="shared" si="54"/>
        <v>0</v>
      </c>
      <c r="N168" s="56">
        <f t="shared" si="55"/>
        <v>0</v>
      </c>
      <c r="O168" s="59">
        <f t="shared" si="56"/>
        <v>0</v>
      </c>
      <c r="P168" s="60">
        <f t="shared" si="57"/>
        <v>0</v>
      </c>
      <c r="Q168" s="61">
        <f t="shared" si="58"/>
        <v>0</v>
      </c>
    </row>
    <row r="169" spans="1:17" ht="36">
      <c r="A169" s="49" t="s">
        <v>321</v>
      </c>
      <c r="B169" s="50" t="s">
        <v>322</v>
      </c>
      <c r="C169" s="51" t="s">
        <v>37</v>
      </c>
      <c r="D169" s="52">
        <v>4</v>
      </c>
      <c r="E169" s="52">
        <v>0</v>
      </c>
      <c r="F169" s="52"/>
      <c r="G169" s="52">
        <f t="shared" si="51"/>
        <v>4</v>
      </c>
      <c r="H169" s="53">
        <v>1684.59431306908</v>
      </c>
      <c r="I169" s="54">
        <v>4</v>
      </c>
      <c r="J169" s="55">
        <f t="shared" si="52"/>
        <v>6738.3772522763202</v>
      </c>
      <c r="K169" s="56">
        <f t="shared" si="53"/>
        <v>1</v>
      </c>
      <c r="L169" s="57">
        <f>IFERROR(VLOOKUP(A169,'MEMO CALCULO 14'!$B$12:$E$343,4,0),0)</f>
        <v>0</v>
      </c>
      <c r="M169" s="58">
        <f t="shared" si="54"/>
        <v>0</v>
      </c>
      <c r="N169" s="56">
        <f t="shared" si="55"/>
        <v>0</v>
      </c>
      <c r="O169" s="59">
        <f t="shared" si="56"/>
        <v>4</v>
      </c>
      <c r="P169" s="60">
        <f t="shared" si="57"/>
        <v>6738.3772522763202</v>
      </c>
      <c r="Q169" s="61">
        <f t="shared" si="58"/>
        <v>1</v>
      </c>
    </row>
    <row r="170" spans="1:17" ht="24">
      <c r="A170" s="49" t="s">
        <v>323</v>
      </c>
      <c r="B170" s="50" t="s">
        <v>324</v>
      </c>
      <c r="C170" s="51" t="s">
        <v>34</v>
      </c>
      <c r="D170" s="52">
        <v>76.08</v>
      </c>
      <c r="E170" s="52">
        <v>0</v>
      </c>
      <c r="F170" s="52"/>
      <c r="G170" s="52">
        <f t="shared" si="51"/>
        <v>76.08</v>
      </c>
      <c r="H170" s="53">
        <v>18.594918134319201</v>
      </c>
      <c r="I170" s="54">
        <v>76.08</v>
      </c>
      <c r="J170" s="55">
        <f t="shared" si="52"/>
        <v>1414.7013716590047</v>
      </c>
      <c r="K170" s="56">
        <f t="shared" si="53"/>
        <v>1</v>
      </c>
      <c r="L170" s="57">
        <f>IFERROR(VLOOKUP(A170,'MEMO CALCULO 14'!$B$12:$E$343,4,0),0)</f>
        <v>0</v>
      </c>
      <c r="M170" s="58">
        <f t="shared" si="54"/>
        <v>0</v>
      </c>
      <c r="N170" s="56">
        <f t="shared" si="55"/>
        <v>0</v>
      </c>
      <c r="O170" s="59">
        <f t="shared" si="56"/>
        <v>76.08</v>
      </c>
      <c r="P170" s="60">
        <f t="shared" si="57"/>
        <v>1414.7013716590047</v>
      </c>
      <c r="Q170" s="61">
        <f t="shared" si="58"/>
        <v>1</v>
      </c>
    </row>
    <row r="171" spans="1:17" ht="48">
      <c r="A171" s="49" t="s">
        <v>325</v>
      </c>
      <c r="B171" s="50" t="s">
        <v>326</v>
      </c>
      <c r="C171" s="51" t="s">
        <v>91</v>
      </c>
      <c r="D171" s="52">
        <v>41.5</v>
      </c>
      <c r="E171" s="52">
        <v>0</v>
      </c>
      <c r="F171" s="52"/>
      <c r="G171" s="52">
        <f t="shared" si="51"/>
        <v>41.5</v>
      </c>
      <c r="H171" s="53">
        <v>255.55523310568799</v>
      </c>
      <c r="I171" s="54">
        <v>41.5</v>
      </c>
      <c r="J171" s="55">
        <f t="shared" si="52"/>
        <v>10605.542173886051</v>
      </c>
      <c r="K171" s="56">
        <f t="shared" si="53"/>
        <v>1</v>
      </c>
      <c r="L171" s="57">
        <f>IFERROR(VLOOKUP(A171,'MEMO CALCULO 14'!$B$12:$E$343,4,0),0)</f>
        <v>0</v>
      </c>
      <c r="M171" s="58">
        <f t="shared" si="54"/>
        <v>0</v>
      </c>
      <c r="N171" s="56">
        <f t="shared" si="55"/>
        <v>0</v>
      </c>
      <c r="O171" s="59">
        <f t="shared" si="56"/>
        <v>41.5</v>
      </c>
      <c r="P171" s="60">
        <f t="shared" si="57"/>
        <v>10605.542173886051</v>
      </c>
      <c r="Q171" s="61">
        <f t="shared" si="58"/>
        <v>1</v>
      </c>
    </row>
    <row r="172" spans="1:17" ht="15">
      <c r="A172" s="49" t="s">
        <v>327</v>
      </c>
      <c r="B172" s="50" t="s">
        <v>328</v>
      </c>
      <c r="C172" s="51" t="s">
        <v>66</v>
      </c>
      <c r="D172" s="52">
        <v>20.9</v>
      </c>
      <c r="E172" s="52">
        <v>0</v>
      </c>
      <c r="F172" s="52"/>
      <c r="G172" s="52">
        <f t="shared" si="51"/>
        <v>20.9</v>
      </c>
      <c r="H172" s="53">
        <v>244.32057211946099</v>
      </c>
      <c r="I172" s="54">
        <v>20.9</v>
      </c>
      <c r="J172" s="55">
        <f t="shared" si="52"/>
        <v>5106.2999572967346</v>
      </c>
      <c r="K172" s="56">
        <f t="shared" si="53"/>
        <v>1</v>
      </c>
      <c r="L172" s="57">
        <f>IFERROR(VLOOKUP(A172,'MEMO CALCULO 14'!$B$12:$E$343,4,0),0)</f>
        <v>0</v>
      </c>
      <c r="M172" s="58">
        <f t="shared" si="54"/>
        <v>0</v>
      </c>
      <c r="N172" s="56">
        <f t="shared" si="55"/>
        <v>0</v>
      </c>
      <c r="O172" s="59">
        <f t="shared" si="56"/>
        <v>20.9</v>
      </c>
      <c r="P172" s="60">
        <f t="shared" si="57"/>
        <v>5106.2999572967346</v>
      </c>
      <c r="Q172" s="61">
        <f t="shared" si="58"/>
        <v>1</v>
      </c>
    </row>
    <row r="173" spans="1:17" ht="15">
      <c r="A173" s="49" t="s">
        <v>329</v>
      </c>
      <c r="B173" s="50" t="s">
        <v>330</v>
      </c>
      <c r="C173" s="51" t="s">
        <v>66</v>
      </c>
      <c r="D173" s="52">
        <v>7.61</v>
      </c>
      <c r="E173" s="52">
        <v>0</v>
      </c>
      <c r="F173" s="52"/>
      <c r="G173" s="52">
        <f t="shared" si="51"/>
        <v>7.61</v>
      </c>
      <c r="H173" s="53">
        <v>202.41262229435301</v>
      </c>
      <c r="I173" s="54">
        <v>7.61</v>
      </c>
      <c r="J173" s="55">
        <f t="shared" si="52"/>
        <v>1540.3600556600265</v>
      </c>
      <c r="K173" s="56">
        <f t="shared" si="53"/>
        <v>1</v>
      </c>
      <c r="L173" s="57">
        <f>IFERROR(VLOOKUP(A173,'MEMO CALCULO 14'!$B$12:$E$343,4,0),0)</f>
        <v>0</v>
      </c>
      <c r="M173" s="58">
        <f t="shared" si="54"/>
        <v>0</v>
      </c>
      <c r="N173" s="56">
        <f t="shared" si="55"/>
        <v>0</v>
      </c>
      <c r="O173" s="59">
        <f t="shared" si="56"/>
        <v>7.61</v>
      </c>
      <c r="P173" s="60">
        <f t="shared" si="57"/>
        <v>1540.3600556600265</v>
      </c>
      <c r="Q173" s="61">
        <f t="shared" si="58"/>
        <v>1</v>
      </c>
    </row>
    <row r="174" spans="1:17" ht="24">
      <c r="A174" s="49" t="s">
        <v>331</v>
      </c>
      <c r="B174" s="50" t="s">
        <v>332</v>
      </c>
      <c r="C174" s="51" t="s">
        <v>34</v>
      </c>
      <c r="D174" s="52">
        <v>16.625</v>
      </c>
      <c r="E174" s="52">
        <v>0</v>
      </c>
      <c r="F174" s="52"/>
      <c r="G174" s="52">
        <f t="shared" si="51"/>
        <v>16.625</v>
      </c>
      <c r="H174" s="53">
        <v>27.931232254296798</v>
      </c>
      <c r="I174" s="54">
        <v>16.625</v>
      </c>
      <c r="J174" s="55">
        <f t="shared" si="52"/>
        <v>464.35673622768428</v>
      </c>
      <c r="K174" s="56">
        <f t="shared" si="53"/>
        <v>1</v>
      </c>
      <c r="L174" s="57">
        <f>IFERROR(VLOOKUP(A174,'MEMO CALCULO 14'!$B$12:$E$343,4,0),0)</f>
        <v>0</v>
      </c>
      <c r="M174" s="58">
        <f t="shared" si="54"/>
        <v>0</v>
      </c>
      <c r="N174" s="56">
        <f t="shared" si="55"/>
        <v>0</v>
      </c>
      <c r="O174" s="59">
        <f t="shared" si="56"/>
        <v>16.625</v>
      </c>
      <c r="P174" s="60">
        <f t="shared" si="57"/>
        <v>464.35673622768428</v>
      </c>
      <c r="Q174" s="61">
        <f t="shared" si="58"/>
        <v>1</v>
      </c>
    </row>
    <row r="175" spans="1:17" ht="15">
      <c r="A175" s="49" t="s">
        <v>333</v>
      </c>
      <c r="B175" s="50" t="s">
        <v>334</v>
      </c>
      <c r="C175" s="51" t="s">
        <v>34</v>
      </c>
      <c r="D175" s="52">
        <v>85.2</v>
      </c>
      <c r="E175" s="52">
        <v>0</v>
      </c>
      <c r="F175" s="52"/>
      <c r="G175" s="52">
        <f t="shared" si="51"/>
        <v>85.2</v>
      </c>
      <c r="H175" s="53">
        <v>57.394463733988196</v>
      </c>
      <c r="I175" s="54">
        <v>85.2</v>
      </c>
      <c r="J175" s="55">
        <f t="shared" si="52"/>
        <v>4890.0083101357941</v>
      </c>
      <c r="K175" s="56">
        <f t="shared" si="53"/>
        <v>1</v>
      </c>
      <c r="L175" s="57">
        <f>IFERROR(VLOOKUP(A175,'MEMO CALCULO 14'!$B$12:$E$343,4,0),0)</f>
        <v>0</v>
      </c>
      <c r="M175" s="58">
        <f t="shared" si="54"/>
        <v>0</v>
      </c>
      <c r="N175" s="56">
        <f t="shared" si="55"/>
        <v>0</v>
      </c>
      <c r="O175" s="59">
        <f t="shared" si="56"/>
        <v>85.2</v>
      </c>
      <c r="P175" s="60">
        <f t="shared" si="57"/>
        <v>4890.0083101357941</v>
      </c>
      <c r="Q175" s="61">
        <f t="shared" si="58"/>
        <v>1</v>
      </c>
    </row>
    <row r="176" spans="1:17" ht="24">
      <c r="A176" s="49" t="s">
        <v>335</v>
      </c>
      <c r="B176" s="50" t="s">
        <v>336</v>
      </c>
      <c r="C176" s="51" t="s">
        <v>91</v>
      </c>
      <c r="D176" s="52">
        <v>142</v>
      </c>
      <c r="E176" s="52">
        <v>10.199999999999999</v>
      </c>
      <c r="F176" s="52"/>
      <c r="G176" s="52">
        <f t="shared" si="51"/>
        <v>152.19999999999999</v>
      </c>
      <c r="H176" s="53">
        <v>94.886905374261701</v>
      </c>
      <c r="I176" s="54">
        <v>34.6</v>
      </c>
      <c r="J176" s="55">
        <f t="shared" si="52"/>
        <v>3283.0869259494548</v>
      </c>
      <c r="K176" s="56">
        <f t="shared" si="53"/>
        <v>0.2273324572930355</v>
      </c>
      <c r="L176" s="57">
        <f>IFERROR(VLOOKUP(A176,'MEMO CALCULO 14'!$B$12:$E$343,4,0),0)</f>
        <v>2.6</v>
      </c>
      <c r="M176" s="58">
        <f t="shared" si="54"/>
        <v>246.70595397308043</v>
      </c>
      <c r="N176" s="56">
        <f t="shared" si="55"/>
        <v>1.7082785808147177E-2</v>
      </c>
      <c r="O176" s="59">
        <f t="shared" si="56"/>
        <v>37.200000000000003</v>
      </c>
      <c r="P176" s="60">
        <f t="shared" si="57"/>
        <v>3529.7928799225351</v>
      </c>
      <c r="Q176" s="61">
        <f t="shared" si="58"/>
        <v>0.24441524310118268</v>
      </c>
    </row>
    <row r="177" spans="1:17" ht="24">
      <c r="A177" s="49" t="s">
        <v>337</v>
      </c>
      <c r="B177" s="50" t="s">
        <v>338</v>
      </c>
      <c r="C177" s="51" t="s">
        <v>34</v>
      </c>
      <c r="D177" s="52">
        <v>339.91</v>
      </c>
      <c r="E177" s="52">
        <v>0</v>
      </c>
      <c r="F177" s="52"/>
      <c r="G177" s="52">
        <f t="shared" si="51"/>
        <v>339.91</v>
      </c>
      <c r="H177" s="53">
        <v>81.651673208253399</v>
      </c>
      <c r="I177" s="54">
        <v>326.8</v>
      </c>
      <c r="J177" s="55">
        <f t="shared" si="52"/>
        <v>26683.766804457213</v>
      </c>
      <c r="K177" s="56">
        <f t="shared" si="53"/>
        <v>0.96143096702068187</v>
      </c>
      <c r="L177" s="57">
        <f>IFERROR(VLOOKUP(A177,'MEMO CALCULO 14'!$B$12:$E$343,4,0),0)</f>
        <v>0</v>
      </c>
      <c r="M177" s="58">
        <f t="shared" si="54"/>
        <v>0</v>
      </c>
      <c r="N177" s="56">
        <f t="shared" si="55"/>
        <v>0</v>
      </c>
      <c r="O177" s="59">
        <f t="shared" si="56"/>
        <v>326.8</v>
      </c>
      <c r="P177" s="60">
        <f t="shared" si="57"/>
        <v>26683.766804457213</v>
      </c>
      <c r="Q177" s="61">
        <f t="shared" si="58"/>
        <v>0.96143096702068187</v>
      </c>
    </row>
    <row r="178" spans="1:17" ht="36">
      <c r="A178" s="49" t="s">
        <v>339</v>
      </c>
      <c r="B178" s="50" t="s">
        <v>340</v>
      </c>
      <c r="C178" s="51" t="s">
        <v>34</v>
      </c>
      <c r="D178" s="52">
        <v>518.45000000000005</v>
      </c>
      <c r="E178" s="52">
        <v>0</v>
      </c>
      <c r="F178" s="52"/>
      <c r="G178" s="52">
        <f t="shared" si="51"/>
        <v>518.45000000000005</v>
      </c>
      <c r="H178" s="53">
        <v>67.210581953640101</v>
      </c>
      <c r="I178" s="54">
        <v>518.45000000000005</v>
      </c>
      <c r="J178" s="55">
        <f t="shared" si="52"/>
        <v>34845.326213864711</v>
      </c>
      <c r="K178" s="56">
        <f t="shared" si="53"/>
        <v>1</v>
      </c>
      <c r="L178" s="57">
        <f>IFERROR(VLOOKUP(A178,'MEMO CALCULO 14'!$B$12:$E$343,4,0),0)</f>
        <v>0</v>
      </c>
      <c r="M178" s="58">
        <f t="shared" si="54"/>
        <v>0</v>
      </c>
      <c r="N178" s="56">
        <f t="shared" si="55"/>
        <v>0</v>
      </c>
      <c r="O178" s="59">
        <f t="shared" si="56"/>
        <v>518.45000000000005</v>
      </c>
      <c r="P178" s="60">
        <f t="shared" si="57"/>
        <v>34845.326213864711</v>
      </c>
      <c r="Q178" s="61">
        <f t="shared" si="58"/>
        <v>1</v>
      </c>
    </row>
    <row r="179" spans="1:17" ht="15">
      <c r="A179" s="49" t="s">
        <v>341</v>
      </c>
      <c r="B179" s="50" t="s">
        <v>342</v>
      </c>
      <c r="C179" s="51" t="s">
        <v>343</v>
      </c>
      <c r="D179" s="52">
        <v>299.08999999999997</v>
      </c>
      <c r="E179" s="52">
        <v>0</v>
      </c>
      <c r="F179" s="52"/>
      <c r="G179" s="52">
        <f t="shared" si="51"/>
        <v>299.08999999999997</v>
      </c>
      <c r="H179" s="53">
        <v>1.39940802286985</v>
      </c>
      <c r="I179" s="54">
        <v>299.08999999999997</v>
      </c>
      <c r="J179" s="55">
        <f t="shared" si="52"/>
        <v>418.54894556014341</v>
      </c>
      <c r="K179" s="56">
        <f t="shared" si="53"/>
        <v>1</v>
      </c>
      <c r="L179" s="57">
        <f>IFERROR(VLOOKUP(A179,'MEMO CALCULO 14'!$B$12:$E$343,4,0),0)</f>
        <v>0</v>
      </c>
      <c r="M179" s="58">
        <f t="shared" si="54"/>
        <v>0</v>
      </c>
      <c r="N179" s="56">
        <f t="shared" si="55"/>
        <v>0</v>
      </c>
      <c r="O179" s="59">
        <f t="shared" si="56"/>
        <v>299.08999999999997</v>
      </c>
      <c r="P179" s="60">
        <f t="shared" si="57"/>
        <v>418.54894556014341</v>
      </c>
      <c r="Q179" s="61">
        <f t="shared" si="58"/>
        <v>1</v>
      </c>
    </row>
    <row r="180" spans="1:17" ht="24">
      <c r="A180" s="49" t="s">
        <v>344</v>
      </c>
      <c r="B180" s="50" t="s">
        <v>345</v>
      </c>
      <c r="C180" s="51" t="s">
        <v>34</v>
      </c>
      <c r="D180" s="52">
        <v>10.6</v>
      </c>
      <c r="E180" s="52">
        <v>0</v>
      </c>
      <c r="F180" s="52"/>
      <c r="G180" s="52">
        <f t="shared" si="51"/>
        <v>10.6</v>
      </c>
      <c r="H180" s="53">
        <v>844.66053478007598</v>
      </c>
      <c r="I180" s="54">
        <v>10.6</v>
      </c>
      <c r="J180" s="55">
        <f t="shared" si="52"/>
        <v>8953.4016686688046</v>
      </c>
      <c r="K180" s="56">
        <f t="shared" si="53"/>
        <v>1</v>
      </c>
      <c r="L180" s="57">
        <f>IFERROR(VLOOKUP(A180,'MEMO CALCULO 14'!$B$12:$E$343,4,0),0)</f>
        <v>0</v>
      </c>
      <c r="M180" s="58">
        <f t="shared" si="54"/>
        <v>0</v>
      </c>
      <c r="N180" s="56">
        <f t="shared" si="55"/>
        <v>0</v>
      </c>
      <c r="O180" s="59">
        <f t="shared" si="56"/>
        <v>10.6</v>
      </c>
      <c r="P180" s="60">
        <f t="shared" si="57"/>
        <v>8953.4016686688046</v>
      </c>
      <c r="Q180" s="61">
        <f t="shared" si="58"/>
        <v>1</v>
      </c>
    </row>
    <row r="181" spans="1:17" ht="48">
      <c r="A181" s="49" t="s">
        <v>346</v>
      </c>
      <c r="B181" s="50" t="s">
        <v>347</v>
      </c>
      <c r="C181" s="51" t="s">
        <v>34</v>
      </c>
      <c r="D181" s="52">
        <v>46.55</v>
      </c>
      <c r="E181" s="52">
        <v>0</v>
      </c>
      <c r="F181" s="52"/>
      <c r="G181" s="52">
        <f t="shared" si="51"/>
        <v>46.55</v>
      </c>
      <c r="H181" s="53">
        <v>96.202644803647502</v>
      </c>
      <c r="I181" s="54">
        <v>46.55</v>
      </c>
      <c r="J181" s="55">
        <f t="shared" si="52"/>
        <v>4478.2331156097907</v>
      </c>
      <c r="K181" s="56">
        <f t="shared" si="53"/>
        <v>1</v>
      </c>
      <c r="L181" s="57">
        <f>IFERROR(VLOOKUP(A181,'MEMO CALCULO 14'!$B$12:$E$343,4,0),0)</f>
        <v>0</v>
      </c>
      <c r="M181" s="58">
        <f t="shared" si="54"/>
        <v>0</v>
      </c>
      <c r="N181" s="56">
        <f t="shared" si="55"/>
        <v>0</v>
      </c>
      <c r="O181" s="59">
        <f t="shared" si="56"/>
        <v>46.55</v>
      </c>
      <c r="P181" s="60">
        <f t="shared" si="57"/>
        <v>4478.2331156097907</v>
      </c>
      <c r="Q181" s="61">
        <f t="shared" si="58"/>
        <v>1</v>
      </c>
    </row>
    <row r="182" spans="1:17" ht="15">
      <c r="A182" s="40">
        <v>15</v>
      </c>
      <c r="B182" s="41" t="s">
        <v>348</v>
      </c>
      <c r="C182" s="42"/>
      <c r="D182" s="43"/>
      <c r="E182" s="43"/>
      <c r="F182" s="43"/>
      <c r="G182" s="43"/>
      <c r="H182" s="62"/>
      <c r="I182" s="44"/>
      <c r="J182" s="45"/>
      <c r="K182" s="46"/>
      <c r="L182" s="48"/>
      <c r="M182" s="48">
        <f>SUM(M183:M202)</f>
        <v>0</v>
      </c>
      <c r="N182" s="46"/>
      <c r="O182" s="45"/>
      <c r="P182" s="48">
        <f>SUM(P183:P202)</f>
        <v>41063.471220786101</v>
      </c>
      <c r="Q182" s="46"/>
    </row>
    <row r="183" spans="1:17" ht="24">
      <c r="A183" s="49" t="s">
        <v>349</v>
      </c>
      <c r="B183" s="50" t="s">
        <v>350</v>
      </c>
      <c r="C183" s="51" t="s">
        <v>37</v>
      </c>
      <c r="D183" s="52">
        <v>1</v>
      </c>
      <c r="E183" s="52">
        <v>0</v>
      </c>
      <c r="F183" s="52"/>
      <c r="G183" s="52">
        <f t="shared" ref="G183:G193" si="59">D183+E183-F183</f>
        <v>1</v>
      </c>
      <c r="H183" s="53">
        <v>258.15297092266201</v>
      </c>
      <c r="I183" s="54">
        <v>1</v>
      </c>
      <c r="J183" s="55">
        <f t="shared" ref="J183:J202" si="60">I183*H183</f>
        <v>258.15297092266201</v>
      </c>
      <c r="K183" s="56">
        <f t="shared" ref="K183:K202" si="61">I183/G183</f>
        <v>1</v>
      </c>
      <c r="L183" s="57">
        <f>IFERROR(VLOOKUP(A183,'MEMO CALCULO 14'!$B$12:$E$343,4,0),0)</f>
        <v>0</v>
      </c>
      <c r="M183" s="58">
        <f t="shared" ref="M183:M202" si="62">L183*H183</f>
        <v>0</v>
      </c>
      <c r="N183" s="56">
        <f t="shared" ref="N183:N202" si="63">L183/G183</f>
        <v>0</v>
      </c>
      <c r="O183" s="59">
        <f t="shared" ref="O183:O202" si="64">I183+L183</f>
        <v>1</v>
      </c>
      <c r="P183" s="60">
        <f t="shared" ref="P183:P202" si="65">J183+M183</f>
        <v>258.15297092266201</v>
      </c>
      <c r="Q183" s="61">
        <f t="shared" ref="Q183:Q202" si="66">K183+N183</f>
        <v>1</v>
      </c>
    </row>
    <row r="184" spans="1:17" ht="24">
      <c r="A184" s="49" t="s">
        <v>351</v>
      </c>
      <c r="B184" s="50" t="s">
        <v>352</v>
      </c>
      <c r="C184" s="51" t="s">
        <v>37</v>
      </c>
      <c r="D184" s="52">
        <v>2</v>
      </c>
      <c r="E184" s="52">
        <v>1</v>
      </c>
      <c r="F184" s="52"/>
      <c r="G184" s="52">
        <f t="shared" si="59"/>
        <v>3</v>
      </c>
      <c r="H184" s="53">
        <v>572.82339152999202</v>
      </c>
      <c r="I184" s="54">
        <v>3</v>
      </c>
      <c r="J184" s="55">
        <f t="shared" si="60"/>
        <v>1718.4701745899761</v>
      </c>
      <c r="K184" s="56">
        <f t="shared" si="61"/>
        <v>1</v>
      </c>
      <c r="L184" s="57">
        <f>IFERROR(VLOOKUP(A184,'MEMO CALCULO 14'!$B$12:$E$343,4,0),0)</f>
        <v>0</v>
      </c>
      <c r="M184" s="58">
        <f t="shared" si="62"/>
        <v>0</v>
      </c>
      <c r="N184" s="56">
        <f t="shared" si="63"/>
        <v>0</v>
      </c>
      <c r="O184" s="59">
        <f t="shared" si="64"/>
        <v>3</v>
      </c>
      <c r="P184" s="60">
        <f t="shared" si="65"/>
        <v>1718.4701745899761</v>
      </c>
      <c r="Q184" s="61">
        <f t="shared" si="66"/>
        <v>1</v>
      </c>
    </row>
    <row r="185" spans="1:17" ht="24">
      <c r="A185" s="49" t="s">
        <v>353</v>
      </c>
      <c r="B185" s="50" t="s">
        <v>354</v>
      </c>
      <c r="C185" s="51" t="s">
        <v>37</v>
      </c>
      <c r="D185" s="52">
        <v>1</v>
      </c>
      <c r="E185" s="52">
        <v>1</v>
      </c>
      <c r="F185" s="52"/>
      <c r="G185" s="52">
        <f t="shared" si="59"/>
        <v>2</v>
      </c>
      <c r="H185" s="53">
        <v>24.3787702823671</v>
      </c>
      <c r="I185" s="54">
        <v>1</v>
      </c>
      <c r="J185" s="55">
        <f t="shared" si="60"/>
        <v>24.3787702823671</v>
      </c>
      <c r="K185" s="56">
        <f t="shared" si="61"/>
        <v>0.5</v>
      </c>
      <c r="L185" s="57">
        <f>IFERROR(VLOOKUP(A185,'MEMO CALCULO 14'!$B$12:$E$343,4,0),0)</f>
        <v>0</v>
      </c>
      <c r="M185" s="58">
        <f t="shared" si="62"/>
        <v>0</v>
      </c>
      <c r="N185" s="56">
        <f t="shared" si="63"/>
        <v>0</v>
      </c>
      <c r="O185" s="59">
        <f t="shared" si="64"/>
        <v>1</v>
      </c>
      <c r="P185" s="60">
        <f t="shared" si="65"/>
        <v>24.3787702823671</v>
      </c>
      <c r="Q185" s="61">
        <f t="shared" si="66"/>
        <v>0.5</v>
      </c>
    </row>
    <row r="186" spans="1:17" ht="24">
      <c r="A186" s="49" t="s">
        <v>355</v>
      </c>
      <c r="B186" s="50" t="s">
        <v>356</v>
      </c>
      <c r="C186" s="51" t="s">
        <v>37</v>
      </c>
      <c r="D186" s="52">
        <v>2</v>
      </c>
      <c r="E186" s="52">
        <v>0</v>
      </c>
      <c r="F186" s="52"/>
      <c r="G186" s="52">
        <f t="shared" si="59"/>
        <v>2</v>
      </c>
      <c r="H186" s="53">
        <v>70.971529332956806</v>
      </c>
      <c r="I186" s="54">
        <v>0</v>
      </c>
      <c r="J186" s="55">
        <f t="shared" si="60"/>
        <v>0</v>
      </c>
      <c r="K186" s="56">
        <f t="shared" si="61"/>
        <v>0</v>
      </c>
      <c r="L186" s="57">
        <f>IFERROR(VLOOKUP(A186,'MEMO CALCULO 14'!$B$12:$E$343,4,0),0)</f>
        <v>0</v>
      </c>
      <c r="M186" s="58">
        <f t="shared" si="62"/>
        <v>0</v>
      </c>
      <c r="N186" s="56">
        <f t="shared" si="63"/>
        <v>0</v>
      </c>
      <c r="O186" s="59">
        <f t="shared" si="64"/>
        <v>0</v>
      </c>
      <c r="P186" s="60">
        <f t="shared" si="65"/>
        <v>0</v>
      </c>
      <c r="Q186" s="61">
        <f t="shared" si="66"/>
        <v>0</v>
      </c>
    </row>
    <row r="187" spans="1:17" ht="24">
      <c r="A187" s="49" t="s">
        <v>357</v>
      </c>
      <c r="B187" s="50" t="s">
        <v>358</v>
      </c>
      <c r="C187" s="51" t="s">
        <v>37</v>
      </c>
      <c r="D187" s="52">
        <v>3</v>
      </c>
      <c r="E187" s="52">
        <v>3</v>
      </c>
      <c r="F187" s="52"/>
      <c r="G187" s="52">
        <f t="shared" si="59"/>
        <v>6</v>
      </c>
      <c r="H187" s="53">
        <v>70.971529332956806</v>
      </c>
      <c r="I187" s="54">
        <v>4</v>
      </c>
      <c r="J187" s="55">
        <f t="shared" si="60"/>
        <v>283.88611733182722</v>
      </c>
      <c r="K187" s="56">
        <f t="shared" si="61"/>
        <v>0.66666666666666663</v>
      </c>
      <c r="L187" s="57">
        <f>IFERROR(VLOOKUP(A187,'MEMO CALCULO 14'!$B$12:$E$343,4,0),0)</f>
        <v>0</v>
      </c>
      <c r="M187" s="58">
        <f t="shared" si="62"/>
        <v>0</v>
      </c>
      <c r="N187" s="56">
        <f t="shared" si="63"/>
        <v>0</v>
      </c>
      <c r="O187" s="59">
        <f t="shared" si="64"/>
        <v>4</v>
      </c>
      <c r="P187" s="60">
        <f t="shared" si="65"/>
        <v>283.88611733182722</v>
      </c>
      <c r="Q187" s="61">
        <f t="shared" si="66"/>
        <v>0.66666666666666663</v>
      </c>
    </row>
    <row r="188" spans="1:17" ht="24">
      <c r="A188" s="49" t="s">
        <v>359</v>
      </c>
      <c r="B188" s="50" t="s">
        <v>360</v>
      </c>
      <c r="C188" s="51" t="s">
        <v>37</v>
      </c>
      <c r="D188" s="52">
        <v>2</v>
      </c>
      <c r="E188" s="52">
        <v>0</v>
      </c>
      <c r="F188" s="52"/>
      <c r="G188" s="52">
        <f t="shared" si="59"/>
        <v>2</v>
      </c>
      <c r="H188" s="53">
        <v>95.8942703547756</v>
      </c>
      <c r="I188" s="54">
        <v>1</v>
      </c>
      <c r="J188" s="55">
        <f t="shared" si="60"/>
        <v>95.8942703547756</v>
      </c>
      <c r="K188" s="56">
        <f t="shared" si="61"/>
        <v>0.5</v>
      </c>
      <c r="L188" s="57">
        <f>IFERROR(VLOOKUP(A188,'MEMO CALCULO 14'!$B$12:$E$343,4,0),0)</f>
        <v>0</v>
      </c>
      <c r="M188" s="58">
        <f t="shared" si="62"/>
        <v>0</v>
      </c>
      <c r="N188" s="56">
        <f t="shared" si="63"/>
        <v>0</v>
      </c>
      <c r="O188" s="59">
        <f t="shared" si="64"/>
        <v>1</v>
      </c>
      <c r="P188" s="60">
        <f t="shared" si="65"/>
        <v>95.8942703547756</v>
      </c>
      <c r="Q188" s="61">
        <f t="shared" si="66"/>
        <v>0.5</v>
      </c>
    </row>
    <row r="189" spans="1:17" ht="24">
      <c r="A189" s="49" t="s">
        <v>361</v>
      </c>
      <c r="B189" s="50" t="s">
        <v>362</v>
      </c>
      <c r="C189" s="51" t="s">
        <v>91</v>
      </c>
      <c r="D189" s="52">
        <v>390.8</v>
      </c>
      <c r="E189" s="52">
        <v>40.99</v>
      </c>
      <c r="F189" s="52"/>
      <c r="G189" s="52">
        <f t="shared" si="59"/>
        <v>431.79</v>
      </c>
      <c r="H189" s="53">
        <v>7.5156773593636403</v>
      </c>
      <c r="I189" s="54">
        <v>0</v>
      </c>
      <c r="J189" s="55">
        <f t="shared" si="60"/>
        <v>0</v>
      </c>
      <c r="K189" s="56">
        <f t="shared" si="61"/>
        <v>0</v>
      </c>
      <c r="L189" s="57">
        <f>IFERROR(VLOOKUP(A189,'MEMO CALCULO 14'!$B$12:$E$343,4,0),0)</f>
        <v>0</v>
      </c>
      <c r="M189" s="58">
        <f t="shared" si="62"/>
        <v>0</v>
      </c>
      <c r="N189" s="56">
        <f t="shared" si="63"/>
        <v>0</v>
      </c>
      <c r="O189" s="59">
        <f t="shared" si="64"/>
        <v>0</v>
      </c>
      <c r="P189" s="60">
        <f t="shared" si="65"/>
        <v>0</v>
      </c>
      <c r="Q189" s="61">
        <f t="shared" si="66"/>
        <v>0</v>
      </c>
    </row>
    <row r="190" spans="1:17" ht="24">
      <c r="A190" s="49" t="s">
        <v>363</v>
      </c>
      <c r="B190" s="50" t="s">
        <v>364</v>
      </c>
      <c r="C190" s="51" t="s">
        <v>91</v>
      </c>
      <c r="D190" s="52">
        <v>41.75</v>
      </c>
      <c r="E190" s="52">
        <v>0</v>
      </c>
      <c r="F190" s="52"/>
      <c r="G190" s="52">
        <f t="shared" si="59"/>
        <v>41.75</v>
      </c>
      <c r="H190" s="53">
        <v>12.244892359494999</v>
      </c>
      <c r="I190" s="54">
        <v>0</v>
      </c>
      <c r="J190" s="55">
        <f t="shared" si="60"/>
        <v>0</v>
      </c>
      <c r="K190" s="56">
        <f t="shared" si="61"/>
        <v>0</v>
      </c>
      <c r="L190" s="57">
        <f>IFERROR(VLOOKUP(A190,'MEMO CALCULO 14'!$B$12:$E$343,4,0),0)</f>
        <v>0</v>
      </c>
      <c r="M190" s="58">
        <f t="shared" si="62"/>
        <v>0</v>
      </c>
      <c r="N190" s="56">
        <f t="shared" si="63"/>
        <v>0</v>
      </c>
      <c r="O190" s="59">
        <f t="shared" si="64"/>
        <v>0</v>
      </c>
      <c r="P190" s="60">
        <f t="shared" si="65"/>
        <v>0</v>
      </c>
      <c r="Q190" s="61">
        <f t="shared" si="66"/>
        <v>0</v>
      </c>
    </row>
    <row r="191" spans="1:17" ht="24">
      <c r="A191" s="49" t="s">
        <v>365</v>
      </c>
      <c r="B191" s="50" t="s">
        <v>366</v>
      </c>
      <c r="C191" s="51" t="s">
        <v>91</v>
      </c>
      <c r="D191" s="52">
        <v>1640.03</v>
      </c>
      <c r="E191" s="52">
        <v>94.41</v>
      </c>
      <c r="F191" s="52"/>
      <c r="G191" s="52">
        <f t="shared" si="59"/>
        <v>1734.44</v>
      </c>
      <c r="H191" s="53">
        <v>9.6804588735082593</v>
      </c>
      <c r="I191" s="54">
        <v>1639.075</v>
      </c>
      <c r="J191" s="55">
        <f t="shared" si="60"/>
        <v>15866.998128095551</v>
      </c>
      <c r="K191" s="56">
        <f t="shared" si="61"/>
        <v>0.94501683540508752</v>
      </c>
      <c r="L191" s="57">
        <f>IFERROR(VLOOKUP(A191,'MEMO CALCULO 14'!$B$12:$E$343,4,0),0)</f>
        <v>0</v>
      </c>
      <c r="M191" s="58">
        <f t="shared" si="62"/>
        <v>0</v>
      </c>
      <c r="N191" s="56">
        <f t="shared" si="63"/>
        <v>0</v>
      </c>
      <c r="O191" s="59">
        <f t="shared" si="64"/>
        <v>1639.075</v>
      </c>
      <c r="P191" s="60">
        <f t="shared" si="65"/>
        <v>15866.998128095551</v>
      </c>
      <c r="Q191" s="61">
        <f t="shared" si="66"/>
        <v>0.94501683540508752</v>
      </c>
    </row>
    <row r="192" spans="1:17" ht="24">
      <c r="A192" s="49" t="s">
        <v>367</v>
      </c>
      <c r="B192" s="50" t="s">
        <v>368</v>
      </c>
      <c r="C192" s="51" t="s">
        <v>91</v>
      </c>
      <c r="D192" s="52">
        <v>109</v>
      </c>
      <c r="E192" s="52">
        <v>0</v>
      </c>
      <c r="F192" s="52"/>
      <c r="G192" s="52">
        <f t="shared" si="59"/>
        <v>109</v>
      </c>
      <c r="H192" s="53">
        <v>6.9050979579382297</v>
      </c>
      <c r="I192" s="54">
        <v>0</v>
      </c>
      <c r="J192" s="55">
        <f t="shared" si="60"/>
        <v>0</v>
      </c>
      <c r="K192" s="56">
        <f t="shared" si="61"/>
        <v>0</v>
      </c>
      <c r="L192" s="57">
        <f>IFERROR(VLOOKUP(A192,'MEMO CALCULO 14'!$B$12:$E$343,4,0),0)</f>
        <v>0</v>
      </c>
      <c r="M192" s="58">
        <f t="shared" si="62"/>
        <v>0</v>
      </c>
      <c r="N192" s="56">
        <f t="shared" si="63"/>
        <v>0</v>
      </c>
      <c r="O192" s="59">
        <f t="shared" si="64"/>
        <v>0</v>
      </c>
      <c r="P192" s="60">
        <f t="shared" si="65"/>
        <v>0</v>
      </c>
      <c r="Q192" s="61">
        <f t="shared" si="66"/>
        <v>0</v>
      </c>
    </row>
    <row r="193" spans="1:22" ht="15">
      <c r="A193" s="49" t="s">
        <v>369</v>
      </c>
      <c r="B193" s="50" t="s">
        <v>370</v>
      </c>
      <c r="C193" s="51" t="s">
        <v>91</v>
      </c>
      <c r="D193" s="52">
        <v>143.71</v>
      </c>
      <c r="E193" s="52">
        <v>110.09</v>
      </c>
      <c r="F193" s="52"/>
      <c r="G193" s="52">
        <f t="shared" si="59"/>
        <v>253.8</v>
      </c>
      <c r="H193" s="53">
        <v>18.861352782213899</v>
      </c>
      <c r="I193" s="54">
        <v>185.75</v>
      </c>
      <c r="J193" s="55">
        <f t="shared" si="60"/>
        <v>3503.4962792962319</v>
      </c>
      <c r="K193" s="56">
        <f t="shared" si="61"/>
        <v>0.73187549251379036</v>
      </c>
      <c r="L193" s="57">
        <f>IFERROR(VLOOKUP(A193,'MEMO CALCULO 14'!$B$12:$E$343,4,0),0)</f>
        <v>0</v>
      </c>
      <c r="M193" s="58">
        <f t="shared" si="62"/>
        <v>0</v>
      </c>
      <c r="N193" s="56">
        <f t="shared" si="63"/>
        <v>0</v>
      </c>
      <c r="O193" s="59">
        <f t="shared" si="64"/>
        <v>185.75</v>
      </c>
      <c r="P193" s="60">
        <f t="shared" si="65"/>
        <v>3503.4962792962319</v>
      </c>
      <c r="Q193" s="61">
        <f t="shared" si="66"/>
        <v>0.73187549251379036</v>
      </c>
    </row>
    <row r="194" spans="1:22" ht="15">
      <c r="A194" s="49" t="s">
        <v>371</v>
      </c>
      <c r="B194" s="50" t="s">
        <v>372</v>
      </c>
      <c r="C194" s="51" t="s">
        <v>91</v>
      </c>
      <c r="D194" s="52">
        <v>173.11</v>
      </c>
      <c r="E194" s="52">
        <v>16.2</v>
      </c>
      <c r="G194" s="52">
        <f>D194+E194-F195</f>
        <v>189.31</v>
      </c>
      <c r="H194" s="53">
        <v>20.1935260216875</v>
      </c>
      <c r="I194" s="54">
        <v>146.61000000000001</v>
      </c>
      <c r="J194" s="55">
        <f t="shared" si="60"/>
        <v>2960.5728500396049</v>
      </c>
      <c r="K194" s="56">
        <f t="shared" si="61"/>
        <v>0.7744440335956897</v>
      </c>
      <c r="L194" s="57">
        <f>IFERROR(VLOOKUP(A194,'MEMO CALCULO 14'!$B$12:$E$343,4,0),0)</f>
        <v>0</v>
      </c>
      <c r="M194" s="58">
        <f t="shared" si="62"/>
        <v>0</v>
      </c>
      <c r="N194" s="56">
        <f t="shared" si="63"/>
        <v>0</v>
      </c>
      <c r="O194" s="59">
        <f t="shared" si="64"/>
        <v>146.61000000000001</v>
      </c>
      <c r="P194" s="60">
        <f t="shared" si="65"/>
        <v>2960.5728500396049</v>
      </c>
      <c r="Q194" s="61">
        <f t="shared" si="66"/>
        <v>0.7744440335956897</v>
      </c>
    </row>
    <row r="195" spans="1:22" ht="24">
      <c r="A195" s="49" t="s">
        <v>373</v>
      </c>
      <c r="B195" s="50" t="s">
        <v>374</v>
      </c>
      <c r="C195" s="51" t="s">
        <v>91</v>
      </c>
      <c r="D195" s="52">
        <v>16.05</v>
      </c>
      <c r="E195" s="52">
        <v>42.15</v>
      </c>
      <c r="F195" s="52"/>
      <c r="G195" s="52">
        <f>D195+E195-F196</f>
        <v>58.2</v>
      </c>
      <c r="H195" s="53">
        <v>32.1497808459632</v>
      </c>
      <c r="I195" s="54">
        <v>16.05</v>
      </c>
      <c r="J195" s="55">
        <f t="shared" si="60"/>
        <v>516.00398257770939</v>
      </c>
      <c r="K195" s="56">
        <f t="shared" si="61"/>
        <v>0.27577319587628868</v>
      </c>
      <c r="L195" s="57">
        <f>IFERROR(VLOOKUP(A195,'MEMO CALCULO 14'!$B$12:$E$343,4,0),0)</f>
        <v>0</v>
      </c>
      <c r="M195" s="58">
        <f t="shared" si="62"/>
        <v>0</v>
      </c>
      <c r="N195" s="56">
        <f t="shared" si="63"/>
        <v>0</v>
      </c>
      <c r="O195" s="59">
        <f t="shared" si="64"/>
        <v>16.05</v>
      </c>
      <c r="P195" s="60">
        <f t="shared" si="65"/>
        <v>516.00398257770939</v>
      </c>
      <c r="Q195" s="61">
        <f t="shared" si="66"/>
        <v>0.27577319587628868</v>
      </c>
    </row>
    <row r="196" spans="1:22" ht="48">
      <c r="A196" s="49" t="s">
        <v>375</v>
      </c>
      <c r="B196" s="50" t="s">
        <v>376</v>
      </c>
      <c r="C196" s="51" t="s">
        <v>37</v>
      </c>
      <c r="D196" s="52">
        <v>14</v>
      </c>
      <c r="E196" s="52">
        <v>3</v>
      </c>
      <c r="F196" s="52"/>
      <c r="G196" s="52">
        <f t="shared" ref="G196:G202" si="67">D196+E196-F196</f>
        <v>17</v>
      </c>
      <c r="H196" s="53">
        <v>250.34865602807901</v>
      </c>
      <c r="I196" s="54">
        <v>0</v>
      </c>
      <c r="J196" s="55">
        <f t="shared" si="60"/>
        <v>0</v>
      </c>
      <c r="K196" s="56">
        <f t="shared" si="61"/>
        <v>0</v>
      </c>
      <c r="L196" s="57">
        <f>IFERROR(VLOOKUP(A196,'MEMO CALCULO 14'!$B$12:$E$343,4,0),0)</f>
        <v>0</v>
      </c>
      <c r="M196" s="58">
        <f t="shared" si="62"/>
        <v>0</v>
      </c>
      <c r="N196" s="56">
        <f t="shared" si="63"/>
        <v>0</v>
      </c>
      <c r="O196" s="59">
        <f t="shared" si="64"/>
        <v>0</v>
      </c>
      <c r="P196" s="60">
        <f t="shared" si="65"/>
        <v>0</v>
      </c>
      <c r="Q196" s="61">
        <f t="shared" si="66"/>
        <v>0</v>
      </c>
    </row>
    <row r="197" spans="1:22" ht="36">
      <c r="A197" s="49" t="s">
        <v>377</v>
      </c>
      <c r="B197" s="50" t="s">
        <v>378</v>
      </c>
      <c r="C197" s="51" t="s">
        <v>37</v>
      </c>
      <c r="D197" s="52">
        <v>4</v>
      </c>
      <c r="E197" s="52">
        <v>0</v>
      </c>
      <c r="F197" s="52"/>
      <c r="G197" s="52">
        <f t="shared" si="67"/>
        <v>4</v>
      </c>
      <c r="H197" s="53">
        <v>65.842662360983397</v>
      </c>
      <c r="I197" s="54">
        <v>1</v>
      </c>
      <c r="J197" s="55">
        <f t="shared" si="60"/>
        <v>65.842662360983397</v>
      </c>
      <c r="K197" s="56">
        <f t="shared" si="61"/>
        <v>0.25</v>
      </c>
      <c r="L197" s="57">
        <f>IFERROR(VLOOKUP(A197,'MEMO CALCULO 14'!$B$12:$E$343,4,0),0)</f>
        <v>0</v>
      </c>
      <c r="M197" s="58">
        <f t="shared" si="62"/>
        <v>0</v>
      </c>
      <c r="N197" s="56">
        <f t="shared" si="63"/>
        <v>0</v>
      </c>
      <c r="O197" s="59">
        <f t="shared" si="64"/>
        <v>1</v>
      </c>
      <c r="P197" s="60">
        <f t="shared" si="65"/>
        <v>65.842662360983397</v>
      </c>
      <c r="Q197" s="61">
        <f t="shared" si="66"/>
        <v>0.25</v>
      </c>
    </row>
    <row r="198" spans="1:22" ht="15">
      <c r="A198" s="49" t="s">
        <v>379</v>
      </c>
      <c r="B198" s="50" t="s">
        <v>380</v>
      </c>
      <c r="C198" s="51" t="s">
        <v>37</v>
      </c>
      <c r="D198" s="52">
        <v>9</v>
      </c>
      <c r="E198" s="52">
        <v>7</v>
      </c>
      <c r="F198" s="52"/>
      <c r="G198" s="52">
        <f t="shared" si="67"/>
        <v>16</v>
      </c>
      <c r="H198" s="53">
        <v>36.878995846094497</v>
      </c>
      <c r="I198" s="54">
        <v>10</v>
      </c>
      <c r="J198" s="55">
        <f t="shared" si="60"/>
        <v>368.78995846094494</v>
      </c>
      <c r="K198" s="56">
        <f t="shared" si="61"/>
        <v>0.625</v>
      </c>
      <c r="L198" s="57">
        <f>IFERROR(VLOOKUP(A198,'MEMO CALCULO 14'!$B$12:$E$343,4,0),0)</f>
        <v>0</v>
      </c>
      <c r="M198" s="58">
        <f t="shared" si="62"/>
        <v>0</v>
      </c>
      <c r="N198" s="56">
        <f t="shared" si="63"/>
        <v>0</v>
      </c>
      <c r="O198" s="59">
        <f t="shared" si="64"/>
        <v>10</v>
      </c>
      <c r="P198" s="60">
        <f t="shared" si="65"/>
        <v>368.78995846094494</v>
      </c>
      <c r="Q198" s="61">
        <f t="shared" si="66"/>
        <v>0.625</v>
      </c>
    </row>
    <row r="199" spans="1:22" ht="24">
      <c r="A199" s="49" t="s">
        <v>381</v>
      </c>
      <c r="B199" s="50" t="s">
        <v>382</v>
      </c>
      <c r="C199" s="51" t="s">
        <v>37</v>
      </c>
      <c r="D199" s="52">
        <v>16</v>
      </c>
      <c r="E199" s="52">
        <v>0</v>
      </c>
      <c r="F199" s="52"/>
      <c r="G199" s="52">
        <f t="shared" si="67"/>
        <v>16</v>
      </c>
      <c r="H199" s="53">
        <v>47.214439895677302</v>
      </c>
      <c r="I199" s="54">
        <v>0</v>
      </c>
      <c r="J199" s="55">
        <f t="shared" si="60"/>
        <v>0</v>
      </c>
      <c r="K199" s="56">
        <f t="shared" si="61"/>
        <v>0</v>
      </c>
      <c r="L199" s="57">
        <f>IFERROR(VLOOKUP(A199,'MEMO CALCULO 14'!$B$12:$E$343,4,0),0)</f>
        <v>0</v>
      </c>
      <c r="M199" s="58">
        <f t="shared" si="62"/>
        <v>0</v>
      </c>
      <c r="N199" s="56">
        <f t="shared" si="63"/>
        <v>0</v>
      </c>
      <c r="O199" s="59">
        <f t="shared" si="64"/>
        <v>0</v>
      </c>
      <c r="P199" s="60">
        <f t="shared" si="65"/>
        <v>0</v>
      </c>
      <c r="Q199" s="61">
        <f t="shared" si="66"/>
        <v>0</v>
      </c>
    </row>
    <row r="200" spans="1:22" ht="24">
      <c r="A200" s="49" t="s">
        <v>383</v>
      </c>
      <c r="B200" s="50" t="s">
        <v>384</v>
      </c>
      <c r="C200" s="51" t="s">
        <v>37</v>
      </c>
      <c r="D200" s="52">
        <v>6</v>
      </c>
      <c r="E200" s="52">
        <v>0</v>
      </c>
      <c r="F200" s="52"/>
      <c r="G200" s="52">
        <f t="shared" si="67"/>
        <v>6</v>
      </c>
      <c r="H200" s="53">
        <v>41.164153099734698</v>
      </c>
      <c r="I200" s="54">
        <v>4</v>
      </c>
      <c r="J200" s="55">
        <f t="shared" si="60"/>
        <v>164.65661239893879</v>
      </c>
      <c r="K200" s="56">
        <f t="shared" si="61"/>
        <v>0.66666666666666663</v>
      </c>
      <c r="L200" s="57">
        <f>IFERROR(VLOOKUP(A200,'MEMO CALCULO 14'!$B$12:$E$343,4,0),0)</f>
        <v>0</v>
      </c>
      <c r="M200" s="58">
        <f t="shared" si="62"/>
        <v>0</v>
      </c>
      <c r="N200" s="56">
        <f t="shared" si="63"/>
        <v>0</v>
      </c>
      <c r="O200" s="59">
        <f t="shared" si="64"/>
        <v>4</v>
      </c>
      <c r="P200" s="60">
        <f t="shared" si="65"/>
        <v>164.65661239893879</v>
      </c>
      <c r="Q200" s="61">
        <f t="shared" si="66"/>
        <v>0.66666666666666663</v>
      </c>
    </row>
    <row r="201" spans="1:22" ht="24">
      <c r="A201" s="49" t="s">
        <v>385</v>
      </c>
      <c r="B201" s="50" t="s">
        <v>386</v>
      </c>
      <c r="C201" s="51" t="s">
        <v>37</v>
      </c>
      <c r="D201" s="52">
        <v>16</v>
      </c>
      <c r="E201" s="52">
        <v>3</v>
      </c>
      <c r="F201" s="52"/>
      <c r="G201" s="52">
        <f t="shared" si="67"/>
        <v>19</v>
      </c>
      <c r="H201" s="53">
        <v>68.4059857026038</v>
      </c>
      <c r="I201" s="54">
        <v>15</v>
      </c>
      <c r="J201" s="55">
        <f t="shared" si="60"/>
        <v>1026.0897855390569</v>
      </c>
      <c r="K201" s="56">
        <f t="shared" si="61"/>
        <v>0.78947368421052633</v>
      </c>
      <c r="L201" s="57">
        <f>IFERROR(VLOOKUP(A201,'MEMO CALCULO 14'!$B$12:$E$343,4,0),0)</f>
        <v>0</v>
      </c>
      <c r="M201" s="58">
        <f t="shared" si="62"/>
        <v>0</v>
      </c>
      <c r="N201" s="56">
        <f t="shared" si="63"/>
        <v>0</v>
      </c>
      <c r="O201" s="59">
        <f t="shared" si="64"/>
        <v>15</v>
      </c>
      <c r="P201" s="60">
        <f t="shared" si="65"/>
        <v>1026.0897855390569</v>
      </c>
      <c r="Q201" s="61">
        <f t="shared" si="66"/>
        <v>0.78947368421052633</v>
      </c>
    </row>
    <row r="202" spans="1:22" ht="24">
      <c r="A202" s="49" t="s">
        <v>387</v>
      </c>
      <c r="B202" s="50" t="s">
        <v>388</v>
      </c>
      <c r="C202" s="51" t="s">
        <v>389</v>
      </c>
      <c r="D202" s="52">
        <v>60</v>
      </c>
      <c r="E202" s="52">
        <v>0</v>
      </c>
      <c r="F202" s="52"/>
      <c r="G202" s="52">
        <f t="shared" si="67"/>
        <v>60</v>
      </c>
      <c r="H202" s="53">
        <v>296.04663871948901</v>
      </c>
      <c r="I202" s="54">
        <v>48</v>
      </c>
      <c r="J202" s="55">
        <f t="shared" si="60"/>
        <v>14210.238658535472</v>
      </c>
      <c r="K202" s="56">
        <f t="shared" si="61"/>
        <v>0.8</v>
      </c>
      <c r="L202" s="57">
        <f>IFERROR(VLOOKUP(A202,'MEMO CALCULO 14'!$B$12:$E$343,4,0),0)</f>
        <v>0</v>
      </c>
      <c r="M202" s="58">
        <f t="shared" si="62"/>
        <v>0</v>
      </c>
      <c r="N202" s="56">
        <f t="shared" si="63"/>
        <v>0</v>
      </c>
      <c r="O202" s="59">
        <f t="shared" si="64"/>
        <v>48</v>
      </c>
      <c r="P202" s="60">
        <f t="shared" si="65"/>
        <v>14210.238658535472</v>
      </c>
      <c r="Q202" s="61">
        <f t="shared" si="66"/>
        <v>0.8</v>
      </c>
    </row>
    <row r="203" spans="1:22" ht="15">
      <c r="A203" s="40">
        <v>16</v>
      </c>
      <c r="B203" s="41" t="s">
        <v>390</v>
      </c>
      <c r="C203" s="42"/>
      <c r="D203" s="43"/>
      <c r="E203" s="43"/>
      <c r="F203" s="43"/>
      <c r="G203" s="43"/>
      <c r="H203" s="62"/>
      <c r="I203" s="44"/>
      <c r="J203" s="45"/>
      <c r="K203" s="46"/>
      <c r="L203" s="48"/>
      <c r="M203" s="48">
        <f>SUM(M205:M213)</f>
        <v>2572.6080340274243</v>
      </c>
      <c r="N203" s="46"/>
      <c r="O203" s="45"/>
      <c r="P203" s="48">
        <f>SUM(P205:P213)</f>
        <v>256109.71613518713</v>
      </c>
      <c r="Q203" s="46"/>
    </row>
    <row r="204" spans="1:22" ht="15">
      <c r="A204" s="68" t="s">
        <v>391</v>
      </c>
      <c r="B204" s="78" t="s">
        <v>392</v>
      </c>
      <c r="C204" s="70"/>
      <c r="D204" s="71"/>
      <c r="E204" s="71"/>
      <c r="F204" s="71"/>
      <c r="G204" s="71"/>
      <c r="H204" s="72"/>
      <c r="I204" s="73"/>
      <c r="J204" s="74"/>
      <c r="K204" s="75"/>
      <c r="L204" s="76"/>
      <c r="M204" s="76"/>
      <c r="N204" s="75"/>
      <c r="O204" s="74"/>
      <c r="P204" s="76"/>
      <c r="Q204" s="75"/>
      <c r="S204" s="77"/>
      <c r="T204" s="77"/>
      <c r="U204" s="77"/>
      <c r="V204" s="77"/>
    </row>
    <row r="205" spans="1:22" ht="60">
      <c r="A205" s="49" t="s">
        <v>393</v>
      </c>
      <c r="B205" s="50" t="s">
        <v>394</v>
      </c>
      <c r="C205" s="51" t="s">
        <v>34</v>
      </c>
      <c r="D205" s="52">
        <v>22.16</v>
      </c>
      <c r="E205" s="52">
        <v>0</v>
      </c>
      <c r="F205" s="52"/>
      <c r="G205" s="52">
        <f>D205+E205-F205</f>
        <v>22.16</v>
      </c>
      <c r="H205" s="53">
        <v>56.162203487475097</v>
      </c>
      <c r="I205" s="54">
        <v>0</v>
      </c>
      <c r="J205" s="55">
        <f>I205*H205</f>
        <v>0</v>
      </c>
      <c r="K205" s="56">
        <f>I205/G205</f>
        <v>0</v>
      </c>
      <c r="L205" s="57">
        <f>IFERROR(VLOOKUP(A205,'MEMO CALCULO 14'!$B$12:$E$343,4,0),0)</f>
        <v>0</v>
      </c>
      <c r="M205" s="58">
        <f>L205*H205</f>
        <v>0</v>
      </c>
      <c r="N205" s="56">
        <f>L205/G205</f>
        <v>0</v>
      </c>
      <c r="O205" s="59">
        <f t="shared" ref="O205:Q206" si="68">I205+L205</f>
        <v>0</v>
      </c>
      <c r="P205" s="60">
        <f t="shared" si="68"/>
        <v>0</v>
      </c>
      <c r="Q205" s="61">
        <f t="shared" si="68"/>
        <v>0</v>
      </c>
    </row>
    <row r="206" spans="1:22" ht="48">
      <c r="A206" s="49" t="s">
        <v>395</v>
      </c>
      <c r="B206" s="50" t="s">
        <v>396</v>
      </c>
      <c r="C206" s="51" t="s">
        <v>34</v>
      </c>
      <c r="D206" s="52">
        <v>38.6</v>
      </c>
      <c r="E206" s="52">
        <v>0</v>
      </c>
      <c r="F206" s="52"/>
      <c r="G206" s="52">
        <f>D206+E206-F206</f>
        <v>38.6</v>
      </c>
      <c r="H206" s="53">
        <v>51.055539402826199</v>
      </c>
      <c r="I206" s="54">
        <v>16.440000000000001</v>
      </c>
      <c r="J206" s="55">
        <f>I206*H206</f>
        <v>839.35306778246274</v>
      </c>
      <c r="K206" s="56">
        <f>I206/G206</f>
        <v>0.42590673575129534</v>
      </c>
      <c r="L206" s="57">
        <f>IFERROR(VLOOKUP(A206,'MEMO CALCULO 14'!$B$12:$E$343,4,0),0)</f>
        <v>0</v>
      </c>
      <c r="M206" s="58">
        <f>L206*H206</f>
        <v>0</v>
      </c>
      <c r="N206" s="56">
        <f>L206/G206</f>
        <v>0</v>
      </c>
      <c r="O206" s="59">
        <f t="shared" si="68"/>
        <v>16.440000000000001</v>
      </c>
      <c r="P206" s="60">
        <f t="shared" si="68"/>
        <v>839.35306778246274</v>
      </c>
      <c r="Q206" s="61">
        <f t="shared" si="68"/>
        <v>0.42590673575129534</v>
      </c>
    </row>
    <row r="207" spans="1:22" ht="15">
      <c r="A207" s="68" t="s">
        <v>397</v>
      </c>
      <c r="B207" s="78" t="s">
        <v>398</v>
      </c>
      <c r="C207" s="70"/>
      <c r="D207" s="71"/>
      <c r="E207" s="71"/>
      <c r="F207" s="71"/>
      <c r="G207" s="71"/>
      <c r="H207" s="72"/>
      <c r="I207" s="73"/>
      <c r="J207" s="74"/>
      <c r="K207" s="75"/>
      <c r="L207" s="76"/>
      <c r="M207" s="76"/>
      <c r="N207" s="75"/>
      <c r="O207" s="74"/>
      <c r="P207" s="76"/>
      <c r="Q207" s="75"/>
    </row>
    <row r="208" spans="1:22" ht="36">
      <c r="A208" s="49" t="s">
        <v>399</v>
      </c>
      <c r="B208" s="50" t="s">
        <v>400</v>
      </c>
      <c r="C208" s="51" t="s">
        <v>34</v>
      </c>
      <c r="D208" s="52">
        <v>3837.07</v>
      </c>
      <c r="E208" s="52">
        <v>69.62</v>
      </c>
      <c r="F208" s="52"/>
      <c r="G208" s="52">
        <f>D208+E208-F208</f>
        <v>3906.69</v>
      </c>
      <c r="H208" s="53">
        <v>51.599510142278</v>
      </c>
      <c r="I208" s="54">
        <v>3543.2249999999999</v>
      </c>
      <c r="J208" s="55">
        <f>I208*H208</f>
        <v>182828.67432387295</v>
      </c>
      <c r="K208" s="56">
        <f>I208/G208</f>
        <v>0.90696343963815917</v>
      </c>
      <c r="L208" s="57">
        <f>IFERROR(VLOOKUP(A208,'MEMO CALCULO 14'!$B$12:$E$343,4,0),0)</f>
        <v>24</v>
      </c>
      <c r="M208" s="58">
        <f>L208*H208</f>
        <v>1238.3882434146719</v>
      </c>
      <c r="N208" s="56">
        <f>L208/G208</f>
        <v>6.143308017784877E-3</v>
      </c>
      <c r="O208" s="59">
        <f t="shared" ref="O208:Q209" si="69">I208+L208</f>
        <v>3567.2249999999999</v>
      </c>
      <c r="P208" s="60">
        <f t="shared" si="69"/>
        <v>184067.06256728762</v>
      </c>
      <c r="Q208" s="61">
        <f t="shared" si="69"/>
        <v>0.91310674765594402</v>
      </c>
    </row>
    <row r="209" spans="1:22" ht="36">
      <c r="A209" s="49" t="s">
        <v>401</v>
      </c>
      <c r="B209" s="50" t="s">
        <v>402</v>
      </c>
      <c r="C209" s="51" t="s">
        <v>34</v>
      </c>
      <c r="D209" s="52">
        <v>245.66</v>
      </c>
      <c r="E209" s="52">
        <v>1299.78</v>
      </c>
      <c r="F209" s="52"/>
      <c r="G209" s="52">
        <f>D209+E209-F209</f>
        <v>1545.44</v>
      </c>
      <c r="H209" s="53">
        <v>23.812596655590799</v>
      </c>
      <c r="I209" s="54">
        <v>1274.44</v>
      </c>
      <c r="J209" s="55">
        <f>I209*H209</f>
        <v>30347.725681751137</v>
      </c>
      <c r="K209" s="56">
        <f>I209/G209</f>
        <v>0.82464540842737344</v>
      </c>
      <c r="L209" s="57">
        <f>IFERROR(VLOOKUP(A209,'MEMO CALCULO 14'!$B$12:$E$343,4,0),0)</f>
        <v>56.03</v>
      </c>
      <c r="M209" s="58">
        <f>L209*H209</f>
        <v>1334.2197906127524</v>
      </c>
      <c r="N209" s="56">
        <f>L209/G209</f>
        <v>3.6255047106325704E-2</v>
      </c>
      <c r="O209" s="59">
        <f t="shared" si="69"/>
        <v>1330.47</v>
      </c>
      <c r="P209" s="60">
        <f t="shared" si="69"/>
        <v>31681.945472363888</v>
      </c>
      <c r="Q209" s="61">
        <f t="shared" si="69"/>
        <v>0.86090045553369909</v>
      </c>
    </row>
    <row r="210" spans="1:22" ht="15">
      <c r="A210" s="68" t="s">
        <v>403</v>
      </c>
      <c r="B210" s="78" t="s">
        <v>404</v>
      </c>
      <c r="C210" s="70"/>
      <c r="D210" s="71"/>
      <c r="E210" s="71"/>
      <c r="F210" s="71"/>
      <c r="G210" s="71"/>
      <c r="H210" s="72"/>
      <c r="I210" s="73"/>
      <c r="J210" s="74"/>
      <c r="K210" s="75"/>
      <c r="L210" s="76"/>
      <c r="M210" s="76"/>
      <c r="N210" s="75"/>
      <c r="O210" s="74"/>
      <c r="P210" s="76"/>
      <c r="Q210" s="75"/>
      <c r="S210" s="77"/>
      <c r="T210" s="77"/>
      <c r="U210" s="77"/>
      <c r="V210" s="77"/>
    </row>
    <row r="211" spans="1:22" ht="48">
      <c r="A211" s="49" t="s">
        <v>405</v>
      </c>
      <c r="B211" s="50" t="s">
        <v>406</v>
      </c>
      <c r="C211" s="51" t="s">
        <v>34</v>
      </c>
      <c r="D211" s="52">
        <v>450.94</v>
      </c>
      <c r="E211" s="52">
        <v>0</v>
      </c>
      <c r="F211" s="52"/>
      <c r="G211" s="52">
        <f>D211+E211-F211</f>
        <v>450.94</v>
      </c>
      <c r="H211" s="53">
        <v>19.4275264089902</v>
      </c>
      <c r="I211" s="54">
        <v>0</v>
      </c>
      <c r="J211" s="55">
        <f>I211*H211</f>
        <v>0</v>
      </c>
      <c r="K211" s="56">
        <f>I211/G211</f>
        <v>0</v>
      </c>
      <c r="L211" s="57">
        <f>IFERROR(VLOOKUP(A211,'MEMO CALCULO 14'!$B$12:$E$343,4,0),0)</f>
        <v>0</v>
      </c>
      <c r="M211" s="58">
        <f>L211*H211</f>
        <v>0</v>
      </c>
      <c r="N211" s="56">
        <f>L211/G211</f>
        <v>0</v>
      </c>
      <c r="O211" s="59">
        <f t="shared" ref="O211:Q213" si="70">I211+L211</f>
        <v>0</v>
      </c>
      <c r="P211" s="60">
        <f t="shared" si="70"/>
        <v>0</v>
      </c>
      <c r="Q211" s="61">
        <f t="shared" si="70"/>
        <v>0</v>
      </c>
    </row>
    <row r="212" spans="1:22" ht="48">
      <c r="A212" s="49" t="s">
        <v>407</v>
      </c>
      <c r="B212" s="50" t="s">
        <v>408</v>
      </c>
      <c r="C212" s="51" t="s">
        <v>34</v>
      </c>
      <c r="D212" s="52">
        <v>450.94</v>
      </c>
      <c r="E212" s="52">
        <v>194.96</v>
      </c>
      <c r="F212" s="52"/>
      <c r="G212" s="52">
        <f>D212+E212-F212</f>
        <v>645.9</v>
      </c>
      <c r="H212" s="53">
        <v>30.096013768441399</v>
      </c>
      <c r="I212" s="54">
        <v>55.68</v>
      </c>
      <c r="J212" s="55">
        <f>I212*H212</f>
        <v>1675.7460466268171</v>
      </c>
      <c r="K212" s="56">
        <f>I212/G212</f>
        <v>8.6205294937296797E-2</v>
      </c>
      <c r="L212" s="57">
        <f>IFERROR(VLOOKUP(A212,'MEMO CALCULO 14'!$B$12:$E$343,4,0),0)</f>
        <v>0</v>
      </c>
      <c r="M212" s="58">
        <f>L212*H212</f>
        <v>0</v>
      </c>
      <c r="N212" s="56">
        <f>L212/G212</f>
        <v>0</v>
      </c>
      <c r="O212" s="59">
        <f t="shared" si="70"/>
        <v>55.68</v>
      </c>
      <c r="P212" s="60">
        <f t="shared" si="70"/>
        <v>1675.7460466268171</v>
      </c>
      <c r="Q212" s="61">
        <f t="shared" si="70"/>
        <v>8.6205294937296797E-2</v>
      </c>
    </row>
    <row r="213" spans="1:22" ht="48">
      <c r="A213" s="49" t="s">
        <v>409</v>
      </c>
      <c r="B213" s="50" t="s">
        <v>410</v>
      </c>
      <c r="C213" s="51" t="s">
        <v>34</v>
      </c>
      <c r="D213" s="52">
        <v>1455.77</v>
      </c>
      <c r="E213" s="52">
        <v>109.46</v>
      </c>
      <c r="F213" s="52"/>
      <c r="G213" s="52">
        <f>D213+E213-F213</f>
        <v>1565.23</v>
      </c>
      <c r="H213" s="53">
        <v>24.178944296446101</v>
      </c>
      <c r="I213" s="54">
        <v>1565.23</v>
      </c>
      <c r="J213" s="55">
        <f>I213*H213</f>
        <v>37845.60898112633</v>
      </c>
      <c r="K213" s="56">
        <f>I213/G213</f>
        <v>1</v>
      </c>
      <c r="L213" s="57">
        <f>IFERROR(VLOOKUP(A213,'MEMO CALCULO 14'!$B$12:$E$343,4,0),0)</f>
        <v>0</v>
      </c>
      <c r="M213" s="58">
        <f>L213*H213</f>
        <v>0</v>
      </c>
      <c r="N213" s="56">
        <f>L213/G213</f>
        <v>0</v>
      </c>
      <c r="O213" s="59">
        <f t="shared" si="70"/>
        <v>1565.23</v>
      </c>
      <c r="P213" s="60">
        <f t="shared" si="70"/>
        <v>37845.60898112633</v>
      </c>
      <c r="Q213" s="61">
        <f t="shared" si="70"/>
        <v>1</v>
      </c>
    </row>
    <row r="214" spans="1:22" ht="15">
      <c r="A214" s="40">
        <v>17</v>
      </c>
      <c r="B214" s="41" t="s">
        <v>411</v>
      </c>
      <c r="C214" s="42"/>
      <c r="D214" s="43"/>
      <c r="E214" s="43"/>
      <c r="F214" s="43"/>
      <c r="G214" s="43"/>
      <c r="H214" s="62"/>
      <c r="I214" s="44"/>
      <c r="J214" s="45"/>
      <c r="K214" s="46"/>
      <c r="L214" s="48"/>
      <c r="M214" s="48">
        <f>SUM(M215:M220)</f>
        <v>1275.7397167030338</v>
      </c>
      <c r="N214" s="46"/>
      <c r="O214" s="45"/>
      <c r="P214" s="48">
        <f>SUM(P215:P220)</f>
        <v>16511.042165354291</v>
      </c>
      <c r="Q214" s="46"/>
    </row>
    <row r="215" spans="1:22" ht="36">
      <c r="A215" s="49" t="s">
        <v>412</v>
      </c>
      <c r="B215" s="50" t="s">
        <v>413</v>
      </c>
      <c r="C215" s="51" t="s">
        <v>34</v>
      </c>
      <c r="D215" s="52">
        <v>121.68</v>
      </c>
      <c r="E215" s="52">
        <v>0</v>
      </c>
      <c r="F215" s="52"/>
      <c r="G215" s="52">
        <f t="shared" ref="G215:G220" si="71">D215+E215-F215</f>
        <v>121.68</v>
      </c>
      <c r="H215" s="53">
        <v>50.478264332387702</v>
      </c>
      <c r="I215" s="54">
        <v>0</v>
      </c>
      <c r="J215" s="55">
        <f t="shared" ref="J215:J220" si="72">I215*H215</f>
        <v>0</v>
      </c>
      <c r="K215" s="56">
        <f t="shared" ref="K215:K220" si="73">I215/G215</f>
        <v>0</v>
      </c>
      <c r="L215" s="57">
        <f>IFERROR(VLOOKUP(A215,'MEMO CALCULO 14'!$B$12:$E$343,4,0),0)</f>
        <v>0</v>
      </c>
      <c r="M215" s="58">
        <f t="shared" ref="M215:M220" si="74">L215*H215</f>
        <v>0</v>
      </c>
      <c r="N215" s="56">
        <f t="shared" ref="N215:N220" si="75">L215/G215</f>
        <v>0</v>
      </c>
      <c r="O215" s="59">
        <f t="shared" ref="O215:Q220" si="76">I215+L215</f>
        <v>0</v>
      </c>
      <c r="P215" s="60">
        <f t="shared" si="76"/>
        <v>0</v>
      </c>
      <c r="Q215" s="61">
        <f t="shared" si="76"/>
        <v>0</v>
      </c>
    </row>
    <row r="216" spans="1:22" ht="15">
      <c r="A216" s="49" t="s">
        <v>414</v>
      </c>
      <c r="B216" s="50" t="s">
        <v>415</v>
      </c>
      <c r="C216" s="51" t="s">
        <v>91</v>
      </c>
      <c r="D216" s="52">
        <v>24.6</v>
      </c>
      <c r="E216" s="52">
        <v>0</v>
      </c>
      <c r="F216" s="52"/>
      <c r="G216" s="52">
        <f t="shared" si="71"/>
        <v>24.6</v>
      </c>
      <c r="H216" s="53">
        <v>243.954224478605</v>
      </c>
      <c r="I216" s="54">
        <v>0</v>
      </c>
      <c r="J216" s="55">
        <f t="shared" si="72"/>
        <v>0</v>
      </c>
      <c r="K216" s="56">
        <f t="shared" si="73"/>
        <v>0</v>
      </c>
      <c r="L216" s="57">
        <f>IFERROR(VLOOKUP(A216,'MEMO CALCULO 14'!$B$12:$E$343,4,0),0)</f>
        <v>0</v>
      </c>
      <c r="M216" s="58">
        <f t="shared" si="74"/>
        <v>0</v>
      </c>
      <c r="N216" s="56">
        <f t="shared" si="75"/>
        <v>0</v>
      </c>
      <c r="O216" s="59">
        <f t="shared" si="76"/>
        <v>0</v>
      </c>
      <c r="P216" s="60">
        <f t="shared" si="76"/>
        <v>0</v>
      </c>
      <c r="Q216" s="61">
        <f t="shared" si="76"/>
        <v>0</v>
      </c>
    </row>
    <row r="217" spans="1:22" ht="48">
      <c r="A217" s="49" t="s">
        <v>416</v>
      </c>
      <c r="B217" s="50" t="s">
        <v>417</v>
      </c>
      <c r="C217" s="51" t="s">
        <v>115</v>
      </c>
      <c r="D217" s="52">
        <v>415.34</v>
      </c>
      <c r="E217" s="52">
        <v>167.44</v>
      </c>
      <c r="F217" s="52"/>
      <c r="G217" s="52">
        <f t="shared" si="71"/>
        <v>582.78</v>
      </c>
      <c r="H217" s="53">
        <v>36.701372747498098</v>
      </c>
      <c r="I217" s="54">
        <v>132.68</v>
      </c>
      <c r="J217" s="55">
        <f t="shared" si="72"/>
        <v>4869.5381361380478</v>
      </c>
      <c r="K217" s="56">
        <f t="shared" si="73"/>
        <v>0.22766738735028658</v>
      </c>
      <c r="L217" s="57">
        <f>IFERROR(VLOOKUP(A217,'MEMO CALCULO 14'!$B$12:$E$343,4,0),0)</f>
        <v>34.76</v>
      </c>
      <c r="M217" s="58">
        <f t="shared" si="74"/>
        <v>1275.7397167030338</v>
      </c>
      <c r="N217" s="56">
        <f t="shared" si="75"/>
        <v>5.9645149112872782E-2</v>
      </c>
      <c r="O217" s="59">
        <f t="shared" si="76"/>
        <v>167.44</v>
      </c>
      <c r="P217" s="60">
        <f t="shared" si="76"/>
        <v>6145.2778528410818</v>
      </c>
      <c r="Q217" s="61">
        <f t="shared" si="76"/>
        <v>0.28731253646315935</v>
      </c>
    </row>
    <row r="218" spans="1:22" ht="15">
      <c r="A218" s="49" t="s">
        <v>418</v>
      </c>
      <c r="B218" s="50" t="s">
        <v>419</v>
      </c>
      <c r="C218" s="51" t="s">
        <v>91</v>
      </c>
      <c r="D218" s="52">
        <v>67.2</v>
      </c>
      <c r="E218" s="52">
        <v>6.3</v>
      </c>
      <c r="F218" s="52"/>
      <c r="G218" s="52">
        <f t="shared" si="71"/>
        <v>73.5</v>
      </c>
      <c r="H218" s="53">
        <v>38.410995071489197</v>
      </c>
      <c r="I218" s="54">
        <v>6.3</v>
      </c>
      <c r="J218" s="55">
        <f t="shared" si="72"/>
        <v>241.98926895038193</v>
      </c>
      <c r="K218" s="56">
        <f t="shared" si="73"/>
        <v>8.5714285714285715E-2</v>
      </c>
      <c r="L218" s="57">
        <f>IFERROR(VLOOKUP(A218,'MEMO CALCULO 14'!$B$12:$E$343,4,0),0)</f>
        <v>0</v>
      </c>
      <c r="M218" s="58">
        <f t="shared" si="74"/>
        <v>0</v>
      </c>
      <c r="N218" s="56">
        <f t="shared" si="75"/>
        <v>0</v>
      </c>
      <c r="O218" s="59">
        <f t="shared" si="76"/>
        <v>6.3</v>
      </c>
      <c r="P218" s="60">
        <f t="shared" si="76"/>
        <v>241.98926895038193</v>
      </c>
      <c r="Q218" s="61">
        <f t="shared" si="76"/>
        <v>8.5714285714285715E-2</v>
      </c>
    </row>
    <row r="219" spans="1:22" ht="15">
      <c r="A219" s="49" t="s">
        <v>420</v>
      </c>
      <c r="B219" s="50" t="s">
        <v>421</v>
      </c>
      <c r="C219" s="51" t="s">
        <v>34</v>
      </c>
      <c r="D219" s="52">
        <v>75.8</v>
      </c>
      <c r="E219" s="52">
        <v>41.4</v>
      </c>
      <c r="F219" s="52"/>
      <c r="G219" s="52">
        <f t="shared" si="71"/>
        <v>117.19999999999999</v>
      </c>
      <c r="H219" s="53">
        <v>86.3803331362016</v>
      </c>
      <c r="I219" s="54">
        <v>117.2</v>
      </c>
      <c r="J219" s="55">
        <f t="shared" si="72"/>
        <v>10123.775043562828</v>
      </c>
      <c r="K219" s="56">
        <f t="shared" si="73"/>
        <v>1.0000000000000002</v>
      </c>
      <c r="L219" s="57">
        <f>IFERROR(VLOOKUP(A219,'MEMO CALCULO 14'!$B$12:$E$343,4,0),0)</f>
        <v>0</v>
      </c>
      <c r="M219" s="58">
        <f t="shared" si="74"/>
        <v>0</v>
      </c>
      <c r="N219" s="56">
        <f t="shared" si="75"/>
        <v>0</v>
      </c>
      <c r="O219" s="59">
        <f t="shared" si="76"/>
        <v>117.2</v>
      </c>
      <c r="P219" s="60">
        <f t="shared" si="76"/>
        <v>10123.775043562828</v>
      </c>
      <c r="Q219" s="61">
        <f t="shared" si="76"/>
        <v>1.0000000000000002</v>
      </c>
    </row>
    <row r="220" spans="1:22" ht="36">
      <c r="A220" s="49" t="s">
        <v>422</v>
      </c>
      <c r="B220" s="50" t="s">
        <v>423</v>
      </c>
      <c r="C220" s="51" t="s">
        <v>34</v>
      </c>
      <c r="D220" s="52">
        <v>106.86</v>
      </c>
      <c r="E220" s="52">
        <v>0</v>
      </c>
      <c r="F220" s="52"/>
      <c r="G220" s="52">
        <f t="shared" si="71"/>
        <v>106.86</v>
      </c>
      <c r="H220" s="53">
        <v>57.073632012148302</v>
      </c>
      <c r="I220" s="54">
        <v>0</v>
      </c>
      <c r="J220" s="55">
        <f t="shared" si="72"/>
        <v>0</v>
      </c>
      <c r="K220" s="56">
        <f t="shared" si="73"/>
        <v>0</v>
      </c>
      <c r="L220" s="57">
        <f>IFERROR(VLOOKUP(A220,'MEMO CALCULO 14'!$B$12:$E$343,4,0),0)</f>
        <v>0</v>
      </c>
      <c r="M220" s="58">
        <f t="shared" si="74"/>
        <v>0</v>
      </c>
      <c r="N220" s="56">
        <f t="shared" si="75"/>
        <v>0</v>
      </c>
      <c r="O220" s="59">
        <f t="shared" si="76"/>
        <v>0</v>
      </c>
      <c r="P220" s="60">
        <f t="shared" si="76"/>
        <v>0</v>
      </c>
      <c r="Q220" s="61">
        <f t="shared" si="76"/>
        <v>0</v>
      </c>
    </row>
    <row r="221" spans="1:22" ht="15">
      <c r="A221" s="40">
        <v>18</v>
      </c>
      <c r="B221" s="41" t="s">
        <v>424</v>
      </c>
      <c r="C221" s="42"/>
      <c r="D221" s="43"/>
      <c r="E221" s="43"/>
      <c r="F221" s="43"/>
      <c r="G221" s="43"/>
      <c r="H221" s="62"/>
      <c r="I221" s="44"/>
      <c r="J221" s="45"/>
      <c r="K221" s="46"/>
      <c r="L221" s="48"/>
      <c r="M221" s="48">
        <f>SUM(M222:M228)</f>
        <v>0</v>
      </c>
      <c r="N221" s="46"/>
      <c r="O221" s="45"/>
      <c r="P221" s="48">
        <f>SUM(P222:P228)</f>
        <v>4257.6783833452182</v>
      </c>
      <c r="Q221" s="46"/>
    </row>
    <row r="222" spans="1:22" ht="15">
      <c r="A222" s="49" t="s">
        <v>425</v>
      </c>
      <c r="B222" s="50" t="s">
        <v>426</v>
      </c>
      <c r="C222" s="51" t="s">
        <v>66</v>
      </c>
      <c r="D222" s="52">
        <v>0.26</v>
      </c>
      <c r="E222" s="52">
        <v>0</v>
      </c>
      <c r="F222" s="52"/>
      <c r="G222" s="52">
        <f t="shared" ref="G222:G228" si="77">D222+E222-F222</f>
        <v>0.26</v>
      </c>
      <c r="H222" s="53">
        <v>3161.2470972708802</v>
      </c>
      <c r="I222" s="54">
        <v>0.26</v>
      </c>
      <c r="J222" s="55">
        <f t="shared" ref="J222:J228" si="78">I222*H222</f>
        <v>821.92424529042887</v>
      </c>
      <c r="K222" s="56">
        <f t="shared" ref="K222:K228" si="79">I222/G222</f>
        <v>1</v>
      </c>
      <c r="L222" s="57">
        <f>IFERROR(VLOOKUP(A222,'MEMO CALCULO 14'!$B$12:$E$343,4,0),0)</f>
        <v>0</v>
      </c>
      <c r="M222" s="58">
        <f t="shared" ref="M222:M228" si="80">L222*H222</f>
        <v>0</v>
      </c>
      <c r="N222" s="56">
        <f t="shared" ref="N222:N228" si="81">L222/G222</f>
        <v>0</v>
      </c>
      <c r="O222" s="59">
        <f t="shared" ref="O222:Q228" si="82">I222+L222</f>
        <v>0.26</v>
      </c>
      <c r="P222" s="60">
        <f t="shared" si="82"/>
        <v>821.92424529042887</v>
      </c>
      <c r="Q222" s="61">
        <f t="shared" si="82"/>
        <v>1</v>
      </c>
    </row>
    <row r="223" spans="1:22" ht="36">
      <c r="A223" s="49" t="s">
        <v>427</v>
      </c>
      <c r="B223" s="50" t="s">
        <v>428</v>
      </c>
      <c r="C223" s="51" t="s">
        <v>34</v>
      </c>
      <c r="D223" s="52">
        <v>0.65625999999999995</v>
      </c>
      <c r="E223" s="52">
        <v>0</v>
      </c>
      <c r="F223" s="52"/>
      <c r="G223" s="52">
        <f t="shared" si="77"/>
        <v>0.65625999999999995</v>
      </c>
      <c r="H223" s="53">
        <v>28.108855352893201</v>
      </c>
      <c r="I223" s="54">
        <v>0.65625999999999995</v>
      </c>
      <c r="J223" s="55">
        <f t="shared" si="78"/>
        <v>18.44671741388969</v>
      </c>
      <c r="K223" s="56">
        <f t="shared" si="79"/>
        <v>1</v>
      </c>
      <c r="L223" s="57">
        <f>IFERROR(VLOOKUP(A223,'MEMO CALCULO 14'!$B$12:$E$343,4,0),0)</f>
        <v>0</v>
      </c>
      <c r="M223" s="58">
        <f t="shared" si="80"/>
        <v>0</v>
      </c>
      <c r="N223" s="56">
        <f t="shared" si="81"/>
        <v>0</v>
      </c>
      <c r="O223" s="59">
        <f t="shared" si="82"/>
        <v>0.65625999999999995</v>
      </c>
      <c r="P223" s="60">
        <f t="shared" si="82"/>
        <v>18.44671741388969</v>
      </c>
      <c r="Q223" s="61">
        <f t="shared" si="82"/>
        <v>1</v>
      </c>
    </row>
    <row r="224" spans="1:22" ht="24">
      <c r="A224" s="49" t="s">
        <v>429</v>
      </c>
      <c r="B224" s="50" t="s">
        <v>430</v>
      </c>
      <c r="C224" s="51" t="s">
        <v>66</v>
      </c>
      <c r="D224" s="52">
        <v>0.26</v>
      </c>
      <c r="E224" s="52">
        <v>0</v>
      </c>
      <c r="F224" s="52"/>
      <c r="G224" s="52">
        <f t="shared" si="77"/>
        <v>0.26</v>
      </c>
      <c r="H224" s="53">
        <v>9681.3025832265903</v>
      </c>
      <c r="I224" s="54">
        <v>0.26</v>
      </c>
      <c r="J224" s="55">
        <f t="shared" si="78"/>
        <v>2517.1386716389134</v>
      </c>
      <c r="K224" s="56">
        <f t="shared" si="79"/>
        <v>1</v>
      </c>
      <c r="L224" s="57">
        <f>IFERROR(VLOOKUP(A224,'MEMO CALCULO 14'!$B$12:$E$343,4,0),0)</f>
        <v>0</v>
      </c>
      <c r="M224" s="58">
        <f t="shared" si="80"/>
        <v>0</v>
      </c>
      <c r="N224" s="56">
        <f t="shared" si="81"/>
        <v>0</v>
      </c>
      <c r="O224" s="59">
        <f t="shared" si="82"/>
        <v>0.26</v>
      </c>
      <c r="P224" s="60">
        <f t="shared" si="82"/>
        <v>2517.1386716389134</v>
      </c>
      <c r="Q224" s="61">
        <f t="shared" si="82"/>
        <v>1</v>
      </c>
    </row>
    <row r="225" spans="1:17" ht="15">
      <c r="A225" s="49" t="s">
        <v>431</v>
      </c>
      <c r="B225" s="50" t="s">
        <v>432</v>
      </c>
      <c r="C225" s="51" t="s">
        <v>115</v>
      </c>
      <c r="D225" s="52">
        <v>3.38</v>
      </c>
      <c r="E225" s="52">
        <v>0</v>
      </c>
      <c r="F225" s="52"/>
      <c r="G225" s="52">
        <f t="shared" si="77"/>
        <v>3.38</v>
      </c>
      <c r="H225" s="53">
        <v>5.5840261621269001</v>
      </c>
      <c r="I225" s="54">
        <v>3.38</v>
      </c>
      <c r="J225" s="55">
        <f t="shared" si="78"/>
        <v>18.874008427988922</v>
      </c>
      <c r="K225" s="56">
        <f t="shared" si="79"/>
        <v>1</v>
      </c>
      <c r="L225" s="57">
        <f>IFERROR(VLOOKUP(A225,'MEMO CALCULO 14'!$B$12:$E$343,4,0),0)</f>
        <v>0</v>
      </c>
      <c r="M225" s="58">
        <f t="shared" si="80"/>
        <v>0</v>
      </c>
      <c r="N225" s="56">
        <f t="shared" si="81"/>
        <v>0</v>
      </c>
      <c r="O225" s="59">
        <f t="shared" si="82"/>
        <v>3.38</v>
      </c>
      <c r="P225" s="60">
        <f t="shared" si="82"/>
        <v>18.874008427988922</v>
      </c>
      <c r="Q225" s="61">
        <f t="shared" si="82"/>
        <v>1</v>
      </c>
    </row>
    <row r="226" spans="1:17" ht="24">
      <c r="A226" s="49" t="s">
        <v>433</v>
      </c>
      <c r="B226" s="50" t="s">
        <v>434</v>
      </c>
      <c r="C226" s="51" t="s">
        <v>34</v>
      </c>
      <c r="D226" s="52">
        <v>0.65625999999999995</v>
      </c>
      <c r="E226" s="52">
        <v>0</v>
      </c>
      <c r="F226" s="52"/>
      <c r="G226" s="52">
        <f t="shared" si="77"/>
        <v>0.65625999999999995</v>
      </c>
      <c r="H226" s="53">
        <v>16.552252500459598</v>
      </c>
      <c r="I226" s="54">
        <v>0.65625999999999995</v>
      </c>
      <c r="J226" s="55">
        <f t="shared" si="78"/>
        <v>10.862581225951615</v>
      </c>
      <c r="K226" s="56">
        <f t="shared" si="79"/>
        <v>1</v>
      </c>
      <c r="L226" s="57">
        <f>IFERROR(VLOOKUP(A226,'MEMO CALCULO 14'!$B$12:$E$343,4,0),0)</f>
        <v>0</v>
      </c>
      <c r="M226" s="58">
        <f t="shared" si="80"/>
        <v>0</v>
      </c>
      <c r="N226" s="56">
        <f t="shared" si="81"/>
        <v>0</v>
      </c>
      <c r="O226" s="59">
        <f t="shared" si="82"/>
        <v>0.65625999999999995</v>
      </c>
      <c r="P226" s="60">
        <f t="shared" si="82"/>
        <v>10.862581225951615</v>
      </c>
      <c r="Q226" s="61">
        <f t="shared" si="82"/>
        <v>1</v>
      </c>
    </row>
    <row r="227" spans="1:17" ht="24">
      <c r="A227" s="49" t="s">
        <v>435</v>
      </c>
      <c r="B227" s="50" t="s">
        <v>114</v>
      </c>
      <c r="C227" s="51" t="s">
        <v>115</v>
      </c>
      <c r="D227" s="52">
        <v>3.88</v>
      </c>
      <c r="E227" s="52">
        <v>0</v>
      </c>
      <c r="F227" s="52"/>
      <c r="G227" s="52">
        <f t="shared" si="77"/>
        <v>3.88</v>
      </c>
      <c r="H227" s="53">
        <v>12.333703908793201</v>
      </c>
      <c r="I227" s="54">
        <v>3.88</v>
      </c>
      <c r="J227" s="55">
        <f t="shared" si="78"/>
        <v>47.854771166117615</v>
      </c>
      <c r="K227" s="56">
        <f t="shared" si="79"/>
        <v>1</v>
      </c>
      <c r="L227" s="57">
        <f>IFERROR(VLOOKUP(A227,'MEMO CALCULO 14'!$B$12:$E$343,4,0),0)</f>
        <v>0</v>
      </c>
      <c r="M227" s="58">
        <f t="shared" si="80"/>
        <v>0</v>
      </c>
      <c r="N227" s="56">
        <f t="shared" si="81"/>
        <v>0</v>
      </c>
      <c r="O227" s="59">
        <f t="shared" si="82"/>
        <v>3.88</v>
      </c>
      <c r="P227" s="60">
        <f t="shared" si="82"/>
        <v>47.854771166117615</v>
      </c>
      <c r="Q227" s="61">
        <f t="shared" si="82"/>
        <v>1</v>
      </c>
    </row>
    <row r="228" spans="1:17" ht="24">
      <c r="A228" s="49" t="s">
        <v>436</v>
      </c>
      <c r="B228" s="50" t="s">
        <v>437</v>
      </c>
      <c r="C228" s="51" t="s">
        <v>66</v>
      </c>
      <c r="D228" s="52">
        <v>47.27</v>
      </c>
      <c r="E228" s="52">
        <v>0</v>
      </c>
      <c r="F228" s="52"/>
      <c r="G228" s="52">
        <f t="shared" si="77"/>
        <v>47.27</v>
      </c>
      <c r="H228" s="53">
        <v>17.401679462278999</v>
      </c>
      <c r="I228" s="54">
        <v>47.27</v>
      </c>
      <c r="J228" s="55">
        <f t="shared" si="78"/>
        <v>822.57738818192831</v>
      </c>
      <c r="K228" s="56">
        <f t="shared" si="79"/>
        <v>1</v>
      </c>
      <c r="L228" s="57">
        <f>IFERROR(VLOOKUP(A228,'MEMO CALCULO 14'!$B$12:$E$343,4,0),0)</f>
        <v>0</v>
      </c>
      <c r="M228" s="58">
        <f t="shared" si="80"/>
        <v>0</v>
      </c>
      <c r="N228" s="56">
        <f t="shared" si="81"/>
        <v>0</v>
      </c>
      <c r="O228" s="59">
        <f t="shared" si="82"/>
        <v>47.27</v>
      </c>
      <c r="P228" s="60">
        <f t="shared" si="82"/>
        <v>822.57738818192831</v>
      </c>
      <c r="Q228" s="61">
        <f t="shared" si="82"/>
        <v>1</v>
      </c>
    </row>
    <row r="229" spans="1:17" ht="15">
      <c r="A229" s="40">
        <v>19</v>
      </c>
      <c r="B229" s="41" t="s">
        <v>438</v>
      </c>
      <c r="C229" s="42"/>
      <c r="D229" s="43"/>
      <c r="E229" s="43"/>
      <c r="F229" s="43"/>
      <c r="G229" s="43"/>
      <c r="H229" s="62"/>
      <c r="I229" s="44"/>
      <c r="J229" s="45"/>
      <c r="K229" s="46"/>
      <c r="L229" s="48"/>
      <c r="M229" s="48">
        <f>SUM(M230:M231)</f>
        <v>0</v>
      </c>
      <c r="N229" s="46"/>
      <c r="O229" s="45"/>
      <c r="P229" s="48">
        <f>SUM(P230:P231)</f>
        <v>5318.596860970234</v>
      </c>
      <c r="Q229" s="46"/>
    </row>
    <row r="230" spans="1:17" ht="15">
      <c r="A230" s="49" t="s">
        <v>439</v>
      </c>
      <c r="B230" s="50" t="s">
        <v>440</v>
      </c>
      <c r="C230" s="51" t="s">
        <v>34</v>
      </c>
      <c r="D230" s="52">
        <v>3182.8</v>
      </c>
      <c r="E230" s="52">
        <v>0</v>
      </c>
      <c r="F230" s="52"/>
      <c r="G230" s="52">
        <f>D230+E230-F230</f>
        <v>3182.8</v>
      </c>
      <c r="H230" s="53">
        <v>1.30997035214905</v>
      </c>
      <c r="I230" s="54">
        <v>1812.95</v>
      </c>
      <c r="J230" s="55">
        <f>I230*H230</f>
        <v>2374.9107499286201</v>
      </c>
      <c r="K230" s="56">
        <f>I230/G230</f>
        <v>0.56960852079929625</v>
      </c>
      <c r="L230" s="57">
        <f>IFERROR(VLOOKUP(A230,'MEMO CALCULO 14'!$B$12:$E$343,4,0),0)</f>
        <v>0</v>
      </c>
      <c r="M230" s="58">
        <f>L230*H230</f>
        <v>0</v>
      </c>
      <c r="N230" s="56">
        <f>L230/G230</f>
        <v>0</v>
      </c>
      <c r="O230" s="59">
        <f t="shared" ref="O230:Q231" si="83">I230+L230</f>
        <v>1812.95</v>
      </c>
      <c r="P230" s="60">
        <f t="shared" si="83"/>
        <v>2374.9107499286201</v>
      </c>
      <c r="Q230" s="61">
        <f t="shared" si="83"/>
        <v>0.56960852079929625</v>
      </c>
    </row>
    <row r="231" spans="1:17" ht="48">
      <c r="A231" s="49" t="s">
        <v>441</v>
      </c>
      <c r="B231" s="50" t="s">
        <v>442</v>
      </c>
      <c r="C231" s="51" t="s">
        <v>66</v>
      </c>
      <c r="D231" s="52">
        <v>29.422999999999998</v>
      </c>
      <c r="E231" s="52">
        <v>0</v>
      </c>
      <c r="F231" s="52"/>
      <c r="G231" s="52">
        <f>D231+E231-F231</f>
        <v>29.422999999999998</v>
      </c>
      <c r="H231" s="53">
        <v>100.057311728131</v>
      </c>
      <c r="I231" s="54">
        <v>29.42</v>
      </c>
      <c r="J231" s="55">
        <f>I231*H231</f>
        <v>2943.6861110416139</v>
      </c>
      <c r="K231" s="56">
        <f>I231/G231</f>
        <v>0.99989803894912155</v>
      </c>
      <c r="L231" s="57">
        <f>IFERROR(VLOOKUP(A231,'MEMO CALCULO 14'!$B$12:$E$343,4,0),0)</f>
        <v>0</v>
      </c>
      <c r="M231" s="58">
        <f>L231*H231</f>
        <v>0</v>
      </c>
      <c r="N231" s="56">
        <f>L231/G231</f>
        <v>0</v>
      </c>
      <c r="O231" s="59">
        <f t="shared" si="83"/>
        <v>29.42</v>
      </c>
      <c r="P231" s="60">
        <f t="shared" si="83"/>
        <v>2943.6861110416139</v>
      </c>
      <c r="Q231" s="61">
        <f t="shared" si="83"/>
        <v>0.99989803894912155</v>
      </c>
    </row>
    <row r="232" spans="1:17" ht="15">
      <c r="A232" s="40">
        <v>20</v>
      </c>
      <c r="B232" s="41" t="s">
        <v>443</v>
      </c>
      <c r="C232" s="42"/>
      <c r="D232" s="43"/>
      <c r="E232" s="43"/>
      <c r="F232" s="43"/>
      <c r="G232" s="43"/>
      <c r="H232" s="43"/>
      <c r="I232" s="44"/>
      <c r="J232" s="45"/>
      <c r="K232" s="46"/>
      <c r="L232" s="48"/>
      <c r="M232" s="48">
        <f>SUM(M233)</f>
        <v>2436.6342844024425</v>
      </c>
      <c r="N232" s="46"/>
      <c r="O232" s="45"/>
      <c r="P232" s="48">
        <f>SUM(P233)</f>
        <v>56203.404794029462</v>
      </c>
      <c r="Q232" s="46"/>
    </row>
    <row r="233" spans="1:17" ht="15">
      <c r="A233" s="49" t="s">
        <v>444</v>
      </c>
      <c r="B233" s="50" t="s">
        <v>445</v>
      </c>
      <c r="C233" s="51" t="s">
        <v>37</v>
      </c>
      <c r="D233" s="52">
        <v>1</v>
      </c>
      <c r="E233" s="79">
        <v>0</v>
      </c>
      <c r="F233" s="52"/>
      <c r="G233" s="52">
        <f>D233+E233-F233</f>
        <v>1</v>
      </c>
      <c r="H233" s="53">
        <v>80203.723012825794</v>
      </c>
      <c r="I233" s="80">
        <v>0.67037748984581302</v>
      </c>
      <c r="J233" s="55">
        <f>I233*H233</f>
        <v>53766.770509627022</v>
      </c>
      <c r="K233" s="56">
        <f>I233/G233</f>
        <v>0.67037748984581302</v>
      </c>
      <c r="L233" s="57">
        <f>IFERROR(VLOOKUP(A233,'MEMO CALCULO 14'!$B$12:$E$343,4,0),0)</f>
        <v>3.0380563306428899E-2</v>
      </c>
      <c r="M233" s="58">
        <f>L233*H233</f>
        <v>2436.6342844024425</v>
      </c>
      <c r="N233" s="56">
        <f>L233/G233</f>
        <v>3.0380563306428899E-2</v>
      </c>
      <c r="O233" s="81">
        <f>I233+L233</f>
        <v>0.70075805315224193</v>
      </c>
      <c r="P233" s="60">
        <f>J233+M233</f>
        <v>56203.404794029462</v>
      </c>
      <c r="Q233" s="61">
        <f>K233+N233</f>
        <v>0.70075805315224193</v>
      </c>
    </row>
    <row r="234" spans="1:17" ht="15">
      <c r="A234" s="40">
        <v>21</v>
      </c>
      <c r="B234" s="41" t="s">
        <v>446</v>
      </c>
      <c r="C234" s="42"/>
      <c r="D234" s="43"/>
      <c r="E234" s="43"/>
      <c r="F234" s="43"/>
      <c r="G234" s="43"/>
      <c r="H234" s="62"/>
      <c r="I234" s="44"/>
      <c r="J234" s="45"/>
      <c r="K234" s="46"/>
      <c r="L234" s="48"/>
      <c r="M234" s="48">
        <f>SUM(M235:M261)</f>
        <v>596.56882558930022</v>
      </c>
      <c r="N234" s="46"/>
      <c r="O234" s="45"/>
      <c r="P234" s="48">
        <f>SUM(P235:P261)</f>
        <v>21021.265943031671</v>
      </c>
      <c r="Q234" s="46"/>
    </row>
    <row r="235" spans="1:17" ht="15">
      <c r="A235" s="49" t="s">
        <v>447</v>
      </c>
      <c r="B235" s="50" t="s">
        <v>448</v>
      </c>
      <c r="C235" s="51" t="s">
        <v>37</v>
      </c>
      <c r="D235" s="52">
        <v>0</v>
      </c>
      <c r="E235" s="52">
        <v>3</v>
      </c>
      <c r="F235" s="52"/>
      <c r="G235" s="52">
        <f t="shared" ref="G235:G261" si="84">D235+E235-F235</f>
        <v>3</v>
      </c>
      <c r="H235" s="53">
        <v>10.459930206536599</v>
      </c>
      <c r="I235" s="80">
        <v>3</v>
      </c>
      <c r="J235" s="55">
        <f t="shared" ref="J235:J261" si="85">I235*H235</f>
        <v>31.3797906196098</v>
      </c>
      <c r="K235" s="56">
        <f t="shared" ref="K235:K261" si="86">I235/G235</f>
        <v>1</v>
      </c>
      <c r="L235" s="57">
        <f>IFERROR(VLOOKUP(A235,'MEMO CALCULO 14'!$B$12:$E$343,4,0),0)</f>
        <v>0</v>
      </c>
      <c r="M235" s="58">
        <f t="shared" ref="M235:M261" si="87">L235*H235</f>
        <v>0</v>
      </c>
      <c r="N235" s="56">
        <f t="shared" ref="N235:N261" si="88">L235/G235</f>
        <v>0</v>
      </c>
      <c r="O235" s="81">
        <f t="shared" ref="O235:O261" si="89">I235+L235</f>
        <v>3</v>
      </c>
      <c r="P235" s="60">
        <f t="shared" ref="P235:P261" si="90">J235+M235</f>
        <v>31.3797906196098</v>
      </c>
      <c r="Q235" s="61">
        <f t="shared" ref="Q235:Q261" si="91">K235+N235</f>
        <v>1</v>
      </c>
    </row>
    <row r="236" spans="1:17" ht="15">
      <c r="A236" s="49" t="s">
        <v>449</v>
      </c>
      <c r="B236" s="50" t="s">
        <v>450</v>
      </c>
      <c r="C236" s="51" t="s">
        <v>37</v>
      </c>
      <c r="D236" s="52">
        <v>0</v>
      </c>
      <c r="E236" s="52">
        <v>1</v>
      </c>
      <c r="F236" s="52"/>
      <c r="G236" s="52">
        <f t="shared" si="84"/>
        <v>1</v>
      </c>
      <c r="H236" s="53">
        <v>12.2854345755811</v>
      </c>
      <c r="I236" s="80">
        <v>1</v>
      </c>
      <c r="J236" s="55">
        <f t="shared" si="85"/>
        <v>12.2854345755811</v>
      </c>
      <c r="K236" s="56">
        <f t="shared" si="86"/>
        <v>1</v>
      </c>
      <c r="L236" s="57">
        <f>IFERROR(VLOOKUP(A236,'MEMO CALCULO 14'!$B$12:$E$343,4,0),0)</f>
        <v>0</v>
      </c>
      <c r="M236" s="58">
        <f t="shared" si="87"/>
        <v>0</v>
      </c>
      <c r="N236" s="56">
        <f t="shared" si="88"/>
        <v>0</v>
      </c>
      <c r="O236" s="81">
        <f t="shared" si="89"/>
        <v>1</v>
      </c>
      <c r="P236" s="60">
        <f t="shared" si="90"/>
        <v>12.2854345755811</v>
      </c>
      <c r="Q236" s="61">
        <f t="shared" si="91"/>
        <v>1</v>
      </c>
    </row>
    <row r="237" spans="1:17" ht="24">
      <c r="A237" s="49" t="s">
        <v>451</v>
      </c>
      <c r="B237" s="50" t="s">
        <v>452</v>
      </c>
      <c r="C237" s="51" t="s">
        <v>37</v>
      </c>
      <c r="D237" s="52">
        <v>0</v>
      </c>
      <c r="E237" s="52">
        <v>1</v>
      </c>
      <c r="F237" s="52"/>
      <c r="G237" s="52">
        <f t="shared" si="84"/>
        <v>1</v>
      </c>
      <c r="H237" s="53">
        <v>54.563595704179399</v>
      </c>
      <c r="I237" s="80">
        <v>1</v>
      </c>
      <c r="J237" s="55">
        <f t="shared" si="85"/>
        <v>54.563595704179399</v>
      </c>
      <c r="K237" s="56">
        <f t="shared" si="86"/>
        <v>1</v>
      </c>
      <c r="L237" s="57">
        <f>IFERROR(VLOOKUP(A237,'MEMO CALCULO 14'!$B$12:$E$343,4,0),0)</f>
        <v>0</v>
      </c>
      <c r="M237" s="58">
        <f t="shared" si="87"/>
        <v>0</v>
      </c>
      <c r="N237" s="56">
        <f t="shared" si="88"/>
        <v>0</v>
      </c>
      <c r="O237" s="81">
        <f t="shared" si="89"/>
        <v>1</v>
      </c>
      <c r="P237" s="60">
        <f t="shared" si="90"/>
        <v>54.563595704179399</v>
      </c>
      <c r="Q237" s="61">
        <f t="shared" si="91"/>
        <v>1</v>
      </c>
    </row>
    <row r="238" spans="1:17" ht="24">
      <c r="A238" s="49" t="s">
        <v>453</v>
      </c>
      <c r="B238" s="50" t="s">
        <v>454</v>
      </c>
      <c r="C238" s="51" t="s">
        <v>37</v>
      </c>
      <c r="D238" s="52">
        <v>0</v>
      </c>
      <c r="E238" s="52">
        <v>3</v>
      </c>
      <c r="F238" s="52"/>
      <c r="G238" s="52">
        <f t="shared" si="84"/>
        <v>3</v>
      </c>
      <c r="H238" s="53">
        <v>61.268867688985999</v>
      </c>
      <c r="I238" s="80">
        <v>3</v>
      </c>
      <c r="J238" s="55">
        <f t="shared" si="85"/>
        <v>183.80660306695799</v>
      </c>
      <c r="K238" s="56">
        <f t="shared" si="86"/>
        <v>1</v>
      </c>
      <c r="L238" s="57">
        <f>IFERROR(VLOOKUP(A238,'MEMO CALCULO 14'!$B$12:$E$343,4,0),0)</f>
        <v>0</v>
      </c>
      <c r="M238" s="58">
        <f t="shared" si="87"/>
        <v>0</v>
      </c>
      <c r="N238" s="56">
        <f t="shared" si="88"/>
        <v>0</v>
      </c>
      <c r="O238" s="81">
        <f t="shared" si="89"/>
        <v>3</v>
      </c>
      <c r="P238" s="60">
        <f t="shared" si="90"/>
        <v>183.80660306695799</v>
      </c>
      <c r="Q238" s="61">
        <f t="shared" si="91"/>
        <v>1</v>
      </c>
    </row>
    <row r="239" spans="1:17" ht="24">
      <c r="A239" s="49" t="s">
        <v>455</v>
      </c>
      <c r="B239" s="50" t="s">
        <v>456</v>
      </c>
      <c r="C239" s="51" t="s">
        <v>457</v>
      </c>
      <c r="D239" s="52">
        <v>0</v>
      </c>
      <c r="E239" s="52">
        <v>2</v>
      </c>
      <c r="F239" s="52"/>
      <c r="G239" s="52">
        <f t="shared" si="84"/>
        <v>2</v>
      </c>
      <c r="H239" s="53">
        <v>111.55840757503501</v>
      </c>
      <c r="I239" s="80">
        <v>2</v>
      </c>
      <c r="J239" s="55">
        <f t="shared" si="85"/>
        <v>223.11681515007001</v>
      </c>
      <c r="K239" s="56">
        <f t="shared" si="86"/>
        <v>1</v>
      </c>
      <c r="L239" s="57">
        <f>IFERROR(VLOOKUP(A239,'MEMO CALCULO 14'!$B$12:$E$343,4,0),0)</f>
        <v>0</v>
      </c>
      <c r="M239" s="58">
        <f t="shared" si="87"/>
        <v>0</v>
      </c>
      <c r="N239" s="56">
        <f t="shared" si="88"/>
        <v>0</v>
      </c>
      <c r="O239" s="81">
        <f t="shared" si="89"/>
        <v>2</v>
      </c>
      <c r="P239" s="60">
        <f t="shared" si="90"/>
        <v>223.11681515007001</v>
      </c>
      <c r="Q239" s="61">
        <f t="shared" si="91"/>
        <v>1</v>
      </c>
    </row>
    <row r="240" spans="1:17" ht="15">
      <c r="A240" s="49" t="s">
        <v>458</v>
      </c>
      <c r="B240" s="50" t="s">
        <v>459</v>
      </c>
      <c r="C240" s="51" t="s">
        <v>457</v>
      </c>
      <c r="D240" s="52">
        <v>0</v>
      </c>
      <c r="E240" s="52">
        <v>2</v>
      </c>
      <c r="F240" s="52"/>
      <c r="G240" s="52">
        <f t="shared" si="84"/>
        <v>2</v>
      </c>
      <c r="H240" s="53">
        <v>121.138953473857</v>
      </c>
      <c r="I240" s="80">
        <v>2</v>
      </c>
      <c r="J240" s="55">
        <f t="shared" si="85"/>
        <v>242.277906947714</v>
      </c>
      <c r="K240" s="56">
        <f t="shared" si="86"/>
        <v>1</v>
      </c>
      <c r="L240" s="57">
        <f>IFERROR(VLOOKUP(A240,'MEMO CALCULO 14'!$B$12:$E$343,4,0),0)</f>
        <v>0</v>
      </c>
      <c r="M240" s="58">
        <f t="shared" si="87"/>
        <v>0</v>
      </c>
      <c r="N240" s="56">
        <f t="shared" si="88"/>
        <v>0</v>
      </c>
      <c r="O240" s="81">
        <f t="shared" si="89"/>
        <v>2</v>
      </c>
      <c r="P240" s="60">
        <f t="shared" si="90"/>
        <v>242.277906947714</v>
      </c>
      <c r="Q240" s="61">
        <f t="shared" si="91"/>
        <v>1</v>
      </c>
    </row>
    <row r="241" spans="1:17" ht="24">
      <c r="A241" s="49" t="s">
        <v>460</v>
      </c>
      <c r="B241" s="50" t="s">
        <v>461</v>
      </c>
      <c r="C241" s="51" t="s">
        <v>37</v>
      </c>
      <c r="D241" s="52">
        <v>0</v>
      </c>
      <c r="E241" s="52">
        <v>1</v>
      </c>
      <c r="F241" s="52"/>
      <c r="G241" s="52">
        <f t="shared" si="84"/>
        <v>1</v>
      </c>
      <c r="H241" s="53">
        <v>2166.0137785225102</v>
      </c>
      <c r="I241" s="80">
        <v>1</v>
      </c>
      <c r="J241" s="55">
        <f t="shared" si="85"/>
        <v>2166.0137785225102</v>
      </c>
      <c r="K241" s="56">
        <f t="shared" si="86"/>
        <v>1</v>
      </c>
      <c r="L241" s="57">
        <f>IFERROR(VLOOKUP(A241,'MEMO CALCULO 14'!$B$12:$E$343,4,0),0)</f>
        <v>0</v>
      </c>
      <c r="M241" s="58">
        <f t="shared" si="87"/>
        <v>0</v>
      </c>
      <c r="N241" s="56">
        <f t="shared" si="88"/>
        <v>0</v>
      </c>
      <c r="O241" s="81">
        <f t="shared" si="89"/>
        <v>1</v>
      </c>
      <c r="P241" s="60">
        <f t="shared" si="90"/>
        <v>2166.0137785225102</v>
      </c>
      <c r="Q241" s="61">
        <f t="shared" si="91"/>
        <v>1</v>
      </c>
    </row>
    <row r="242" spans="1:17" ht="15">
      <c r="A242" s="49" t="s">
        <v>462</v>
      </c>
      <c r="B242" s="50" t="s">
        <v>463</v>
      </c>
      <c r="C242" s="51" t="s">
        <v>37</v>
      </c>
      <c r="D242" s="52">
        <v>0</v>
      </c>
      <c r="E242" s="79">
        <v>1</v>
      </c>
      <c r="F242" s="52"/>
      <c r="G242" s="52">
        <f t="shared" si="84"/>
        <v>1</v>
      </c>
      <c r="H242" s="53">
        <v>80.030307514024301</v>
      </c>
      <c r="I242" s="80">
        <v>0</v>
      </c>
      <c r="J242" s="55">
        <f t="shared" si="85"/>
        <v>0</v>
      </c>
      <c r="K242" s="56">
        <f t="shared" si="86"/>
        <v>0</v>
      </c>
      <c r="L242" s="57">
        <f>IFERROR(VLOOKUP(A242,'MEMO CALCULO 14'!$B$12:$E$343,4,0),0)</f>
        <v>0</v>
      </c>
      <c r="M242" s="58">
        <f t="shared" si="87"/>
        <v>0</v>
      </c>
      <c r="N242" s="56">
        <f t="shared" si="88"/>
        <v>0</v>
      </c>
      <c r="O242" s="81">
        <f t="shared" si="89"/>
        <v>0</v>
      </c>
      <c r="P242" s="60">
        <f t="shared" si="90"/>
        <v>0</v>
      </c>
      <c r="Q242" s="61">
        <f t="shared" si="91"/>
        <v>0</v>
      </c>
    </row>
    <row r="243" spans="1:17" ht="24">
      <c r="A243" s="49" t="s">
        <v>464</v>
      </c>
      <c r="B243" s="50" t="s">
        <v>465</v>
      </c>
      <c r="C243" s="51" t="s">
        <v>91</v>
      </c>
      <c r="D243" s="52">
        <v>0</v>
      </c>
      <c r="E243" s="79">
        <v>169.8</v>
      </c>
      <c r="F243" s="52"/>
      <c r="G243" s="52">
        <f t="shared" si="84"/>
        <v>169.8</v>
      </c>
      <c r="H243" s="53">
        <v>23.701582264175599</v>
      </c>
      <c r="I243" s="80">
        <v>144.63</v>
      </c>
      <c r="J243" s="55">
        <f t="shared" si="85"/>
        <v>3427.9598428677168</v>
      </c>
      <c r="K243" s="56">
        <f t="shared" si="86"/>
        <v>0.8517667844522967</v>
      </c>
      <c r="L243" s="57">
        <f>IFERROR(VLOOKUP(A243,'MEMO CALCULO 14'!$B$12:$E$343,4,0),0)</f>
        <v>25.170000000000016</v>
      </c>
      <c r="M243" s="58">
        <f t="shared" si="87"/>
        <v>596.56882558930022</v>
      </c>
      <c r="N243" s="56">
        <f t="shared" si="88"/>
        <v>0.14823321554770327</v>
      </c>
      <c r="O243" s="81">
        <f t="shared" si="89"/>
        <v>169.8</v>
      </c>
      <c r="P243" s="60">
        <f t="shared" si="90"/>
        <v>4024.5286684570169</v>
      </c>
      <c r="Q243" s="61">
        <f t="shared" si="91"/>
        <v>1</v>
      </c>
    </row>
    <row r="244" spans="1:17" ht="15">
      <c r="A244" s="49" t="s">
        <v>466</v>
      </c>
      <c r="B244" s="50" t="s">
        <v>467</v>
      </c>
      <c r="C244" s="51" t="s">
        <v>124</v>
      </c>
      <c r="D244" s="52">
        <v>0</v>
      </c>
      <c r="E244" s="79">
        <v>20</v>
      </c>
      <c r="F244" s="52"/>
      <c r="G244" s="52">
        <f t="shared" si="84"/>
        <v>20</v>
      </c>
      <c r="H244" s="53">
        <v>104.147527829708</v>
      </c>
      <c r="I244" s="80">
        <v>20</v>
      </c>
      <c r="J244" s="55">
        <f t="shared" si="85"/>
        <v>2082.9505565941599</v>
      </c>
      <c r="K244" s="56">
        <f t="shared" si="86"/>
        <v>1</v>
      </c>
      <c r="L244" s="57">
        <f>IFERROR(VLOOKUP(A244,'MEMO CALCULO 14'!$B$12:$E$343,4,0),0)</f>
        <v>0</v>
      </c>
      <c r="M244" s="58">
        <f t="shared" si="87"/>
        <v>0</v>
      </c>
      <c r="N244" s="56">
        <f t="shared" si="88"/>
        <v>0</v>
      </c>
      <c r="O244" s="81">
        <f t="shared" si="89"/>
        <v>20</v>
      </c>
      <c r="P244" s="60">
        <f t="shared" si="90"/>
        <v>2082.9505565941599</v>
      </c>
      <c r="Q244" s="61">
        <f t="shared" si="91"/>
        <v>1</v>
      </c>
    </row>
    <row r="245" spans="1:17" ht="15">
      <c r="A245" s="49" t="s">
        <v>468</v>
      </c>
      <c r="B245" s="50" t="s">
        <v>469</v>
      </c>
      <c r="C245" s="51" t="s">
        <v>37</v>
      </c>
      <c r="D245" s="52">
        <v>0</v>
      </c>
      <c r="E245" s="79">
        <v>3</v>
      </c>
      <c r="F245" s="52"/>
      <c r="G245" s="52">
        <f t="shared" si="84"/>
        <v>3</v>
      </c>
      <c r="H245" s="53">
        <v>82.131810803302301</v>
      </c>
      <c r="I245" s="80">
        <v>3</v>
      </c>
      <c r="J245" s="55">
        <f t="shared" si="85"/>
        <v>246.3954324099069</v>
      </c>
      <c r="K245" s="56">
        <f t="shared" si="86"/>
        <v>1</v>
      </c>
      <c r="L245" s="57">
        <f>IFERROR(VLOOKUP(A245,'MEMO CALCULO 14'!$B$12:$E$343,4,0),0)</f>
        <v>0</v>
      </c>
      <c r="M245" s="58">
        <f t="shared" si="87"/>
        <v>0</v>
      </c>
      <c r="N245" s="56">
        <f t="shared" si="88"/>
        <v>0</v>
      </c>
      <c r="O245" s="81">
        <f t="shared" si="89"/>
        <v>3</v>
      </c>
      <c r="P245" s="60">
        <f t="shared" si="90"/>
        <v>246.3954324099069</v>
      </c>
      <c r="Q245" s="61">
        <f t="shared" si="91"/>
        <v>1</v>
      </c>
    </row>
    <row r="246" spans="1:17" ht="15">
      <c r="A246" s="49" t="s">
        <v>470</v>
      </c>
      <c r="B246" s="50" t="s">
        <v>471</v>
      </c>
      <c r="C246" s="51" t="s">
        <v>124</v>
      </c>
      <c r="D246" s="52">
        <v>0</v>
      </c>
      <c r="E246" s="79">
        <v>116.75</v>
      </c>
      <c r="F246" s="52"/>
      <c r="G246" s="52">
        <f t="shared" si="84"/>
        <v>116.75</v>
      </c>
      <c r="H246" s="53">
        <v>7.6581088961574997</v>
      </c>
      <c r="I246" s="80">
        <v>69.510000000000005</v>
      </c>
      <c r="J246" s="55">
        <f t="shared" si="85"/>
        <v>532.31514937190786</v>
      </c>
      <c r="K246" s="56">
        <f t="shared" si="86"/>
        <v>0.59537473233404714</v>
      </c>
      <c r="L246" s="57">
        <f>IFERROR(VLOOKUP(A246,'MEMO CALCULO 14'!$B$12:$E$343,4,0),0)</f>
        <v>0</v>
      </c>
      <c r="M246" s="58">
        <f t="shared" si="87"/>
        <v>0</v>
      </c>
      <c r="N246" s="56">
        <f t="shared" si="88"/>
        <v>0</v>
      </c>
      <c r="O246" s="81">
        <f t="shared" si="89"/>
        <v>69.510000000000005</v>
      </c>
      <c r="P246" s="60">
        <f t="shared" si="90"/>
        <v>532.31514937190786</v>
      </c>
      <c r="Q246" s="61">
        <f t="shared" si="91"/>
        <v>0.59537473233404714</v>
      </c>
    </row>
    <row r="247" spans="1:17" ht="15">
      <c r="A247" s="49" t="s">
        <v>472</v>
      </c>
      <c r="B247" s="50" t="s">
        <v>473</v>
      </c>
      <c r="C247" s="51" t="s">
        <v>124</v>
      </c>
      <c r="D247" s="52">
        <v>0</v>
      </c>
      <c r="E247" s="79">
        <v>219.53</v>
      </c>
      <c r="F247" s="52"/>
      <c r="G247" s="52">
        <f t="shared" si="84"/>
        <v>219.53</v>
      </c>
      <c r="H247" s="53">
        <v>12.164961988329599</v>
      </c>
      <c r="I247" s="80">
        <v>0</v>
      </c>
      <c r="J247" s="55">
        <f t="shared" si="85"/>
        <v>0</v>
      </c>
      <c r="K247" s="56">
        <f t="shared" si="86"/>
        <v>0</v>
      </c>
      <c r="L247" s="57">
        <f>IFERROR(VLOOKUP(A247,'MEMO CALCULO 14'!$B$12:$E$343,4,0),0)</f>
        <v>0</v>
      </c>
      <c r="M247" s="58">
        <f t="shared" si="87"/>
        <v>0</v>
      </c>
      <c r="N247" s="56">
        <f t="shared" si="88"/>
        <v>0</v>
      </c>
      <c r="O247" s="81">
        <f t="shared" si="89"/>
        <v>0</v>
      </c>
      <c r="P247" s="60">
        <f t="shared" si="90"/>
        <v>0</v>
      </c>
      <c r="Q247" s="61">
        <f t="shared" si="91"/>
        <v>0</v>
      </c>
    </row>
    <row r="248" spans="1:17" ht="24">
      <c r="A248" s="49" t="s">
        <v>474</v>
      </c>
      <c r="B248" s="50" t="s">
        <v>475</v>
      </c>
      <c r="C248" s="51" t="s">
        <v>37</v>
      </c>
      <c r="D248" s="52">
        <v>0</v>
      </c>
      <c r="E248" s="79">
        <v>55</v>
      </c>
      <c r="F248" s="52"/>
      <c r="G248" s="52">
        <f t="shared" si="84"/>
        <v>55</v>
      </c>
      <c r="H248" s="53">
        <v>29.344312871151399</v>
      </c>
      <c r="I248" s="80">
        <v>0</v>
      </c>
      <c r="J248" s="55">
        <f t="shared" si="85"/>
        <v>0</v>
      </c>
      <c r="K248" s="56">
        <f t="shared" si="86"/>
        <v>0</v>
      </c>
      <c r="L248" s="57">
        <f>IFERROR(VLOOKUP(A248,'MEMO CALCULO 14'!$B$12:$E$343,4,0),0)</f>
        <v>0</v>
      </c>
      <c r="M248" s="58">
        <f t="shared" si="87"/>
        <v>0</v>
      </c>
      <c r="N248" s="56">
        <f t="shared" si="88"/>
        <v>0</v>
      </c>
      <c r="O248" s="81">
        <f t="shared" si="89"/>
        <v>0</v>
      </c>
      <c r="P248" s="60">
        <f t="shared" si="90"/>
        <v>0</v>
      </c>
      <c r="Q248" s="61">
        <f t="shared" si="91"/>
        <v>0</v>
      </c>
    </row>
    <row r="249" spans="1:17" ht="24">
      <c r="A249" s="49" t="s">
        <v>476</v>
      </c>
      <c r="B249" s="50" t="s">
        <v>477</v>
      </c>
      <c r="C249" s="51" t="s">
        <v>91</v>
      </c>
      <c r="D249" s="52">
        <v>0</v>
      </c>
      <c r="E249" s="79">
        <v>124</v>
      </c>
      <c r="F249" s="52"/>
      <c r="G249" s="52">
        <f t="shared" si="84"/>
        <v>124</v>
      </c>
      <c r="H249" s="53">
        <v>26.187195504901101</v>
      </c>
      <c r="I249" s="80">
        <v>124</v>
      </c>
      <c r="J249" s="55">
        <f t="shared" si="85"/>
        <v>3247.2122426077367</v>
      </c>
      <c r="K249" s="56">
        <f t="shared" si="86"/>
        <v>1</v>
      </c>
      <c r="L249" s="57">
        <f>IFERROR(VLOOKUP(A249,'MEMO CALCULO 14'!$B$12:$E$343,4,0),0)</f>
        <v>0</v>
      </c>
      <c r="M249" s="58">
        <f t="shared" si="87"/>
        <v>0</v>
      </c>
      <c r="N249" s="56">
        <f t="shared" si="88"/>
        <v>0</v>
      </c>
      <c r="O249" s="81">
        <f t="shared" si="89"/>
        <v>124</v>
      </c>
      <c r="P249" s="60">
        <f t="shared" si="90"/>
        <v>3247.2122426077367</v>
      </c>
      <c r="Q249" s="61">
        <f t="shared" si="91"/>
        <v>1</v>
      </c>
    </row>
    <row r="250" spans="1:17" ht="15">
      <c r="A250" s="49" t="s">
        <v>478</v>
      </c>
      <c r="B250" s="50" t="s">
        <v>479</v>
      </c>
      <c r="C250" s="51" t="s">
        <v>389</v>
      </c>
      <c r="D250" s="52">
        <v>0</v>
      </c>
      <c r="E250" s="79">
        <v>30</v>
      </c>
      <c r="F250" s="52"/>
      <c r="G250" s="52">
        <f t="shared" si="84"/>
        <v>30</v>
      </c>
      <c r="H250" s="53">
        <v>47.828349821427501</v>
      </c>
      <c r="I250" s="80">
        <v>14</v>
      </c>
      <c r="J250" s="55">
        <f t="shared" si="85"/>
        <v>669.59689749998506</v>
      </c>
      <c r="K250" s="56">
        <f t="shared" si="86"/>
        <v>0.46666666666666667</v>
      </c>
      <c r="L250" s="57">
        <f>IFERROR(VLOOKUP(A250,'MEMO CALCULO 14'!$B$12:$E$343,4,0),0)</f>
        <v>0</v>
      </c>
      <c r="M250" s="58">
        <f t="shared" si="87"/>
        <v>0</v>
      </c>
      <c r="N250" s="56">
        <f t="shared" si="88"/>
        <v>0</v>
      </c>
      <c r="O250" s="81">
        <f t="shared" si="89"/>
        <v>14</v>
      </c>
      <c r="P250" s="60">
        <f t="shared" si="90"/>
        <v>669.59689749998506</v>
      </c>
      <c r="Q250" s="61">
        <f t="shared" si="91"/>
        <v>0.46666666666666667</v>
      </c>
    </row>
    <row r="251" spans="1:17" ht="15">
      <c r="A251" s="49" t="s">
        <v>480</v>
      </c>
      <c r="B251" s="50" t="s">
        <v>481</v>
      </c>
      <c r="C251" s="51" t="s">
        <v>96</v>
      </c>
      <c r="D251" s="52">
        <v>0</v>
      </c>
      <c r="E251" s="79">
        <v>120.93</v>
      </c>
      <c r="F251" s="52"/>
      <c r="G251" s="52">
        <f t="shared" si="84"/>
        <v>120.93</v>
      </c>
      <c r="H251" s="53">
        <v>49.6125235058513</v>
      </c>
      <c r="I251" s="80">
        <v>120.93</v>
      </c>
      <c r="J251" s="55">
        <f t="shared" si="85"/>
        <v>5999.6424675625976</v>
      </c>
      <c r="K251" s="56">
        <f t="shared" si="86"/>
        <v>1</v>
      </c>
      <c r="L251" s="57">
        <f>IFERROR(VLOOKUP(A251,'MEMO CALCULO 14'!$B$12:$E$343,4,0),0)</f>
        <v>0</v>
      </c>
      <c r="M251" s="58">
        <f t="shared" si="87"/>
        <v>0</v>
      </c>
      <c r="N251" s="56">
        <f t="shared" si="88"/>
        <v>0</v>
      </c>
      <c r="O251" s="81">
        <f t="shared" si="89"/>
        <v>120.93</v>
      </c>
      <c r="P251" s="60">
        <f t="shared" si="90"/>
        <v>5999.6424675625976</v>
      </c>
      <c r="Q251" s="61">
        <f t="shared" si="91"/>
        <v>1</v>
      </c>
    </row>
    <row r="252" spans="1:17" ht="15">
      <c r="A252" s="49" t="s">
        <v>482</v>
      </c>
      <c r="B252" s="50" t="s">
        <v>483</v>
      </c>
      <c r="C252" s="51" t="s">
        <v>37</v>
      </c>
      <c r="D252" s="52">
        <v>0</v>
      </c>
      <c r="E252" s="79">
        <v>1</v>
      </c>
      <c r="F252" s="52"/>
      <c r="G252" s="52">
        <f t="shared" si="84"/>
        <v>1</v>
      </c>
      <c r="H252" s="53">
        <v>210.86193146790501</v>
      </c>
      <c r="I252" s="80">
        <v>1</v>
      </c>
      <c r="J252" s="55">
        <f t="shared" si="85"/>
        <v>210.86193146790501</v>
      </c>
      <c r="K252" s="56">
        <f t="shared" si="86"/>
        <v>1</v>
      </c>
      <c r="L252" s="57">
        <f>IFERROR(VLOOKUP(A252,'MEMO CALCULO 14'!$B$12:$E$343,4,0),0)</f>
        <v>0</v>
      </c>
      <c r="M252" s="58">
        <f t="shared" si="87"/>
        <v>0</v>
      </c>
      <c r="N252" s="56">
        <f t="shared" si="88"/>
        <v>0</v>
      </c>
      <c r="O252" s="81">
        <f t="shared" si="89"/>
        <v>1</v>
      </c>
      <c r="P252" s="60">
        <f t="shared" si="90"/>
        <v>210.86193146790501</v>
      </c>
      <c r="Q252" s="61">
        <f t="shared" si="91"/>
        <v>1</v>
      </c>
    </row>
    <row r="253" spans="1:17" ht="24">
      <c r="A253" s="49" t="s">
        <v>484</v>
      </c>
      <c r="B253" s="50" t="s">
        <v>485</v>
      </c>
      <c r="C253" s="51" t="s">
        <v>37</v>
      </c>
      <c r="D253" s="52">
        <v>0</v>
      </c>
      <c r="E253" s="79">
        <v>100</v>
      </c>
      <c r="F253" s="52"/>
      <c r="G253" s="52">
        <f t="shared" si="84"/>
        <v>100</v>
      </c>
      <c r="H253" s="53">
        <v>2.5554601010125002</v>
      </c>
      <c r="I253" s="80">
        <v>100</v>
      </c>
      <c r="J253" s="55">
        <f t="shared" si="85"/>
        <v>255.54601010125003</v>
      </c>
      <c r="K253" s="56">
        <f t="shared" si="86"/>
        <v>1</v>
      </c>
      <c r="L253" s="57">
        <f>IFERROR(VLOOKUP(A253,'MEMO CALCULO 14'!$B$12:$E$343,4,0),0)</f>
        <v>0</v>
      </c>
      <c r="M253" s="58">
        <f t="shared" si="87"/>
        <v>0</v>
      </c>
      <c r="N253" s="56">
        <f t="shared" si="88"/>
        <v>0</v>
      </c>
      <c r="O253" s="81">
        <f t="shared" si="89"/>
        <v>100</v>
      </c>
      <c r="P253" s="60">
        <f t="shared" si="90"/>
        <v>255.54601010125003</v>
      </c>
      <c r="Q253" s="61">
        <f t="shared" si="91"/>
        <v>1</v>
      </c>
    </row>
    <row r="254" spans="1:17" ht="24">
      <c r="A254" s="49" t="s">
        <v>486</v>
      </c>
      <c r="B254" s="50" t="s">
        <v>487</v>
      </c>
      <c r="C254" s="51" t="s">
        <v>91</v>
      </c>
      <c r="D254" s="52">
        <v>0</v>
      </c>
      <c r="E254" s="79">
        <v>126.45</v>
      </c>
      <c r="F254" s="52"/>
      <c r="G254" s="52">
        <f t="shared" si="84"/>
        <v>126.45</v>
      </c>
      <c r="H254" s="53">
        <v>18.1064546477145</v>
      </c>
      <c r="I254" s="80">
        <v>0</v>
      </c>
      <c r="J254" s="55">
        <f t="shared" si="85"/>
        <v>0</v>
      </c>
      <c r="K254" s="56">
        <f t="shared" si="86"/>
        <v>0</v>
      </c>
      <c r="L254" s="57">
        <f>IFERROR(VLOOKUP(A254,'MEMO CALCULO 14'!$B$12:$E$343,4,0),0)</f>
        <v>0</v>
      </c>
      <c r="M254" s="58">
        <f t="shared" si="87"/>
        <v>0</v>
      </c>
      <c r="N254" s="56">
        <f t="shared" si="88"/>
        <v>0</v>
      </c>
      <c r="O254" s="81">
        <f t="shared" si="89"/>
        <v>0</v>
      </c>
      <c r="P254" s="60">
        <f t="shared" si="90"/>
        <v>0</v>
      </c>
      <c r="Q254" s="61">
        <f t="shared" si="91"/>
        <v>0</v>
      </c>
    </row>
    <row r="255" spans="1:17" ht="24">
      <c r="A255" s="49" t="s">
        <v>488</v>
      </c>
      <c r="B255" s="50" t="s">
        <v>489</v>
      </c>
      <c r="C255" s="51" t="s">
        <v>37</v>
      </c>
      <c r="D255" s="52">
        <v>0</v>
      </c>
      <c r="E255" s="79">
        <v>16</v>
      </c>
      <c r="F255" s="52"/>
      <c r="G255" s="52">
        <f t="shared" si="84"/>
        <v>16</v>
      </c>
      <c r="H255" s="53">
        <v>56.739478666136499</v>
      </c>
      <c r="I255" s="80">
        <v>0</v>
      </c>
      <c r="J255" s="55">
        <f t="shared" si="85"/>
        <v>0</v>
      </c>
      <c r="K255" s="56">
        <f t="shared" si="86"/>
        <v>0</v>
      </c>
      <c r="L255" s="57">
        <f>IFERROR(VLOOKUP(A255,'MEMO CALCULO 14'!$B$12:$E$343,4,0),0)</f>
        <v>0</v>
      </c>
      <c r="M255" s="58">
        <f t="shared" si="87"/>
        <v>0</v>
      </c>
      <c r="N255" s="56">
        <f t="shared" si="88"/>
        <v>0</v>
      </c>
      <c r="O255" s="81">
        <f t="shared" si="89"/>
        <v>0</v>
      </c>
      <c r="P255" s="60">
        <f t="shared" si="90"/>
        <v>0</v>
      </c>
      <c r="Q255" s="61">
        <f t="shared" si="91"/>
        <v>0</v>
      </c>
    </row>
    <row r="256" spans="1:17" ht="24">
      <c r="A256" s="49" t="s">
        <v>490</v>
      </c>
      <c r="B256" s="50" t="s">
        <v>491</v>
      </c>
      <c r="C256" s="51" t="s">
        <v>37</v>
      </c>
      <c r="D256" s="52">
        <v>0</v>
      </c>
      <c r="E256" s="79">
        <v>12</v>
      </c>
      <c r="F256" s="52"/>
      <c r="G256" s="52">
        <f t="shared" si="84"/>
        <v>12</v>
      </c>
      <c r="H256" s="53">
        <v>62.589706356999798</v>
      </c>
      <c r="I256" s="80">
        <v>11</v>
      </c>
      <c r="J256" s="55">
        <f t="shared" si="85"/>
        <v>688.48676992699779</v>
      </c>
      <c r="K256" s="56">
        <f t="shared" si="86"/>
        <v>0.91666666666666663</v>
      </c>
      <c r="L256" s="57">
        <f>IFERROR(VLOOKUP(A256,'MEMO CALCULO 14'!$B$12:$E$343,4,0),0)</f>
        <v>0</v>
      </c>
      <c r="M256" s="58">
        <f t="shared" si="87"/>
        <v>0</v>
      </c>
      <c r="N256" s="56">
        <f t="shared" si="88"/>
        <v>0</v>
      </c>
      <c r="O256" s="81">
        <f t="shared" si="89"/>
        <v>11</v>
      </c>
      <c r="P256" s="60">
        <f t="shared" si="90"/>
        <v>688.48676992699779</v>
      </c>
      <c r="Q256" s="61">
        <f t="shared" si="91"/>
        <v>0.91666666666666663</v>
      </c>
    </row>
    <row r="257" spans="1:20" ht="15">
      <c r="A257" s="49" t="s">
        <v>492</v>
      </c>
      <c r="B257" s="50" t="s">
        <v>493</v>
      </c>
      <c r="C257" s="51" t="s">
        <v>37</v>
      </c>
      <c r="D257" s="52">
        <v>0</v>
      </c>
      <c r="E257" s="79">
        <v>30</v>
      </c>
      <c r="F257" s="52"/>
      <c r="G257" s="52">
        <f t="shared" si="84"/>
        <v>30</v>
      </c>
      <c r="H257" s="53">
        <v>10.7347066032562</v>
      </c>
      <c r="I257" s="80">
        <v>14</v>
      </c>
      <c r="J257" s="55">
        <f t="shared" si="85"/>
        <v>150.2858924455868</v>
      </c>
      <c r="K257" s="56">
        <f t="shared" si="86"/>
        <v>0.46666666666666667</v>
      </c>
      <c r="L257" s="57">
        <f>IFERROR(VLOOKUP(A257,'MEMO CALCULO 14'!$B$12:$E$343,4,0),0)</f>
        <v>0</v>
      </c>
      <c r="M257" s="58">
        <f t="shared" si="87"/>
        <v>0</v>
      </c>
      <c r="N257" s="56">
        <f t="shared" si="88"/>
        <v>0</v>
      </c>
      <c r="O257" s="81">
        <f t="shared" si="89"/>
        <v>14</v>
      </c>
      <c r="P257" s="60">
        <f t="shared" si="90"/>
        <v>150.2858924455868</v>
      </c>
      <c r="Q257" s="61">
        <f t="shared" si="91"/>
        <v>0.46666666666666667</v>
      </c>
    </row>
    <row r="258" spans="1:20" ht="15">
      <c r="A258" s="49" t="s">
        <v>494</v>
      </c>
      <c r="B258" s="50" t="s">
        <v>495</v>
      </c>
      <c r="C258" s="51" t="s">
        <v>37</v>
      </c>
      <c r="D258" s="52">
        <v>0</v>
      </c>
      <c r="E258" s="79">
        <v>1</v>
      </c>
      <c r="F258" s="52"/>
      <c r="G258" s="52">
        <f t="shared" si="84"/>
        <v>1</v>
      </c>
      <c r="H258" s="53">
        <v>69.946920391387707</v>
      </c>
      <c r="I258" s="80">
        <v>0</v>
      </c>
      <c r="J258" s="55">
        <f t="shared" si="85"/>
        <v>0</v>
      </c>
      <c r="K258" s="56">
        <f t="shared" si="86"/>
        <v>0</v>
      </c>
      <c r="L258" s="57">
        <f>IFERROR(VLOOKUP(A258,'MEMO CALCULO 14'!$B$12:$E$343,4,0),0)</f>
        <v>0</v>
      </c>
      <c r="M258" s="58">
        <f t="shared" si="87"/>
        <v>0</v>
      </c>
      <c r="N258" s="56">
        <f t="shared" si="88"/>
        <v>0</v>
      </c>
      <c r="O258" s="81">
        <f t="shared" si="89"/>
        <v>0</v>
      </c>
      <c r="P258" s="60">
        <f t="shared" si="90"/>
        <v>0</v>
      </c>
      <c r="Q258" s="61">
        <f t="shared" si="91"/>
        <v>0</v>
      </c>
    </row>
    <row r="259" spans="1:20" ht="15">
      <c r="A259" s="49" t="s">
        <v>496</v>
      </c>
      <c r="B259" s="50" t="s">
        <v>497</v>
      </c>
      <c r="C259" s="51" t="s">
        <v>37</v>
      </c>
      <c r="D259" s="52">
        <v>0</v>
      </c>
      <c r="E259" s="79">
        <v>1</v>
      </c>
      <c r="F259" s="52"/>
      <c r="G259" s="52">
        <f t="shared" si="84"/>
        <v>1</v>
      </c>
      <c r="H259" s="53">
        <v>51.294408287017603</v>
      </c>
      <c r="I259" s="80">
        <v>0</v>
      </c>
      <c r="J259" s="55">
        <f t="shared" si="85"/>
        <v>0</v>
      </c>
      <c r="K259" s="56">
        <f t="shared" si="86"/>
        <v>0</v>
      </c>
      <c r="L259" s="57">
        <f>IFERROR(VLOOKUP(A259,'MEMO CALCULO 14'!$B$12:$E$343,4,0),0)</f>
        <v>0</v>
      </c>
      <c r="M259" s="58">
        <f t="shared" si="87"/>
        <v>0</v>
      </c>
      <c r="N259" s="56">
        <f t="shared" si="88"/>
        <v>0</v>
      </c>
      <c r="O259" s="81">
        <f t="shared" si="89"/>
        <v>0</v>
      </c>
      <c r="P259" s="60">
        <f t="shared" si="90"/>
        <v>0</v>
      </c>
      <c r="Q259" s="61">
        <f t="shared" si="91"/>
        <v>0</v>
      </c>
    </row>
    <row r="260" spans="1:20" ht="24">
      <c r="A260" s="49" t="s">
        <v>498</v>
      </c>
      <c r="B260" s="50" t="s">
        <v>499</v>
      </c>
      <c r="C260" s="51" t="s">
        <v>37</v>
      </c>
      <c r="D260" s="52">
        <v>0</v>
      </c>
      <c r="E260" s="79">
        <v>2</v>
      </c>
      <c r="F260" s="52"/>
      <c r="G260" s="52">
        <f t="shared" si="84"/>
        <v>2</v>
      </c>
      <c r="H260" s="53">
        <v>129.935893763498</v>
      </c>
      <c r="I260" s="80">
        <v>0</v>
      </c>
      <c r="J260" s="55">
        <f t="shared" si="85"/>
        <v>0</v>
      </c>
      <c r="K260" s="56">
        <f t="shared" si="86"/>
        <v>0</v>
      </c>
      <c r="L260" s="57">
        <f>IFERROR(VLOOKUP(A260,'MEMO CALCULO 14'!$B$12:$E$343,4,0),0)</f>
        <v>0</v>
      </c>
      <c r="M260" s="58">
        <f t="shared" si="87"/>
        <v>0</v>
      </c>
      <c r="N260" s="56">
        <f t="shared" si="88"/>
        <v>0</v>
      </c>
      <c r="O260" s="81">
        <f t="shared" si="89"/>
        <v>0</v>
      </c>
      <c r="P260" s="60">
        <f t="shared" si="90"/>
        <v>0</v>
      </c>
      <c r="Q260" s="61">
        <f t="shared" si="91"/>
        <v>0</v>
      </c>
    </row>
    <row r="261" spans="1:20" ht="24">
      <c r="A261" s="49" t="s">
        <v>500</v>
      </c>
      <c r="B261" s="50" t="s">
        <v>501</v>
      </c>
      <c r="C261" s="51" t="s">
        <v>502</v>
      </c>
      <c r="D261" s="52">
        <v>0</v>
      </c>
      <c r="E261" s="79">
        <v>184</v>
      </c>
      <c r="F261" s="52"/>
      <c r="G261" s="52">
        <f t="shared" si="84"/>
        <v>184</v>
      </c>
      <c r="H261" s="53">
        <v>6.0183073671273597</v>
      </c>
      <c r="I261" s="80">
        <v>0</v>
      </c>
      <c r="J261" s="55">
        <f t="shared" si="85"/>
        <v>0</v>
      </c>
      <c r="K261" s="56">
        <f t="shared" si="86"/>
        <v>0</v>
      </c>
      <c r="L261" s="57">
        <f>IFERROR(VLOOKUP(A261,'MEMO CALCULO 14'!$B$12:$E$343,4,0),0)</f>
        <v>0</v>
      </c>
      <c r="M261" s="58">
        <f t="shared" si="87"/>
        <v>0</v>
      </c>
      <c r="N261" s="56">
        <f t="shared" si="88"/>
        <v>0</v>
      </c>
      <c r="O261" s="81">
        <f t="shared" si="89"/>
        <v>0</v>
      </c>
      <c r="P261" s="60">
        <f t="shared" si="90"/>
        <v>0</v>
      </c>
      <c r="Q261" s="61">
        <f t="shared" si="91"/>
        <v>0</v>
      </c>
    </row>
    <row r="262" spans="1:20" ht="13.9" customHeight="1">
      <c r="A262" s="147" t="s">
        <v>503</v>
      </c>
      <c r="B262" s="147"/>
      <c r="C262" s="42"/>
      <c r="D262" s="43"/>
      <c r="E262" s="43"/>
      <c r="F262" s="43"/>
      <c r="G262" s="43"/>
      <c r="H262" s="43"/>
      <c r="I262" s="82"/>
      <c r="J262" s="83"/>
      <c r="K262" s="84"/>
      <c r="L262" s="82"/>
      <c r="M262" s="85">
        <f>M20+M24+M52+M56+M71+M84+M86+M92+M101+M106+M125+M148+M151+M154+M182+M203+M214+M221+M229+M232+M234</f>
        <v>51510.24517758163</v>
      </c>
      <c r="N262" s="84"/>
      <c r="O262" s="83"/>
      <c r="P262" s="85">
        <f>P20+P24+P52+P56+P71+P84+P86+P92+P101+P106+P125+P148+P151+P154+P182+P203+P214+P221+P229+P232+P234</f>
        <v>1188134.6414559481</v>
      </c>
      <c r="Q262" s="84"/>
    </row>
    <row r="263" spans="1:20" ht="15">
      <c r="A263" s="148"/>
      <c r="B263" s="148"/>
      <c r="C263" s="148"/>
      <c r="D263" s="148"/>
      <c r="E263" s="148"/>
      <c r="F263" s="148"/>
      <c r="G263" s="148"/>
      <c r="H263" s="148"/>
      <c r="I263" s="148"/>
      <c r="J263" s="148"/>
      <c r="K263" s="148"/>
      <c r="L263" s="148"/>
      <c r="M263" s="148"/>
      <c r="N263" s="148"/>
      <c r="O263" s="148"/>
      <c r="P263" s="148"/>
      <c r="Q263" s="148"/>
    </row>
    <row r="264" spans="1:20" ht="15">
      <c r="A264" s="149"/>
      <c r="B264" s="149"/>
      <c r="C264" s="149"/>
      <c r="D264" s="149"/>
      <c r="E264" s="149"/>
      <c r="F264" s="149"/>
      <c r="G264" s="149"/>
      <c r="H264" s="149"/>
      <c r="I264" s="149"/>
      <c r="J264" s="149"/>
      <c r="K264" s="149"/>
      <c r="L264" s="149"/>
      <c r="M264" s="149"/>
      <c r="N264" s="149"/>
      <c r="O264" s="149"/>
      <c r="P264" s="149"/>
      <c r="Q264" s="149"/>
    </row>
    <row r="265" spans="1:20" ht="15.75" customHeight="1">
      <c r="A265" s="150" t="s">
        <v>504</v>
      </c>
      <c r="B265" s="150"/>
      <c r="C265" s="151" t="s">
        <v>505</v>
      </c>
      <c r="D265" s="151"/>
      <c r="E265" s="151"/>
      <c r="F265" s="87"/>
      <c r="G265" s="87"/>
      <c r="H265" s="88"/>
      <c r="I265" s="152" t="s">
        <v>506</v>
      </c>
      <c r="J265" s="152"/>
      <c r="K265" s="152"/>
      <c r="L265" s="152"/>
      <c r="M265" s="152"/>
      <c r="N265" s="152"/>
      <c r="O265" s="152"/>
      <c r="P265" s="152"/>
      <c r="Q265" s="152"/>
      <c r="R265" s="89"/>
      <c r="S265" s="89"/>
      <c r="T265" s="34"/>
    </row>
    <row r="266" spans="1:20" ht="16.5" customHeight="1">
      <c r="A266" s="150" t="s">
        <v>507</v>
      </c>
      <c r="B266" s="150"/>
      <c r="C266" s="90">
        <f>0.1044</f>
        <v>0.10440000000000001</v>
      </c>
      <c r="D266" s="153">
        <v>177068.68</v>
      </c>
      <c r="E266" s="153"/>
      <c r="F266" s="91"/>
      <c r="G266" s="91"/>
      <c r="H266" s="92"/>
      <c r="I266" s="154" t="str">
        <f>L18</f>
        <v>MEDIÇÃO 14</v>
      </c>
      <c r="J266" s="154"/>
      <c r="K266" s="155">
        <f>M262/C269</f>
        <v>2.7507800235974059E-2</v>
      </c>
      <c r="L266" s="155"/>
      <c r="M266" s="156" t="str">
        <f>L18</f>
        <v>MEDIÇÃO 14</v>
      </c>
      <c r="N266" s="156"/>
      <c r="O266" s="157">
        <f>M262</f>
        <v>51510.24517758163</v>
      </c>
      <c r="P266" s="157"/>
      <c r="Q266" s="157"/>
      <c r="R266" s="93"/>
      <c r="S266" s="15"/>
      <c r="T266" s="34"/>
    </row>
    <row r="267" spans="1:20" ht="13.9" customHeight="1">
      <c r="A267" s="150" t="s">
        <v>508</v>
      </c>
      <c r="B267" s="150"/>
      <c r="C267" s="90">
        <f>K222/C265</f>
        <v>5.8979652020053084E-7</v>
      </c>
      <c r="D267" s="158" t="s">
        <v>509</v>
      </c>
      <c r="E267" s="158"/>
      <c r="F267" s="94"/>
      <c r="G267" s="94"/>
      <c r="H267" s="95"/>
      <c r="I267" s="159" t="s">
        <v>510</v>
      </c>
      <c r="J267" s="159"/>
      <c r="K267" s="160">
        <f>O267/C269</f>
        <v>0.63449456041096886</v>
      </c>
      <c r="L267" s="160"/>
      <c r="M267" s="161" t="s">
        <v>511</v>
      </c>
      <c r="N267" s="161"/>
      <c r="O267" s="162">
        <f>P262</f>
        <v>1188134.6414559481</v>
      </c>
      <c r="P267" s="162"/>
      <c r="Q267" s="162"/>
      <c r="R267" s="93"/>
      <c r="S267" s="15"/>
      <c r="T267" s="34"/>
    </row>
    <row r="268" spans="1:20" ht="13.9" customHeight="1">
      <c r="A268" s="150" t="s">
        <v>512</v>
      </c>
      <c r="B268" s="150"/>
      <c r="C268" s="153">
        <v>177068.68</v>
      </c>
      <c r="D268" s="153"/>
      <c r="E268" s="153"/>
      <c r="F268" s="94"/>
      <c r="G268" s="94"/>
      <c r="H268" s="95"/>
      <c r="I268" s="163" t="s">
        <v>513</v>
      </c>
      <c r="J268" s="163"/>
      <c r="K268" s="164">
        <f>100%-K267</f>
        <v>0.36550543958903114</v>
      </c>
      <c r="L268" s="164"/>
      <c r="M268" s="165" t="s">
        <v>514</v>
      </c>
      <c r="N268" s="165"/>
      <c r="O268" s="166">
        <f>C269-O267</f>
        <v>684434.03854405181</v>
      </c>
      <c r="P268" s="166"/>
      <c r="Q268" s="166"/>
      <c r="R268" s="15"/>
      <c r="S268" s="15"/>
      <c r="T268" s="34"/>
    </row>
    <row r="269" spans="1:20" ht="13.9" customHeight="1">
      <c r="A269" s="167" t="s">
        <v>515</v>
      </c>
      <c r="B269" s="167"/>
      <c r="C269" s="168">
        <f>C265+C268</f>
        <v>1872568.68</v>
      </c>
      <c r="D269" s="168"/>
      <c r="E269" s="168"/>
      <c r="F269" s="94"/>
      <c r="G269" s="94"/>
      <c r="H269" s="95"/>
      <c r="I269" s="96"/>
      <c r="J269" s="97"/>
      <c r="K269" s="97"/>
      <c r="L269" s="98"/>
      <c r="M269" s="99"/>
      <c r="N269" s="100"/>
      <c r="O269" s="101"/>
      <c r="P269" s="102"/>
      <c r="Q269" s="101"/>
      <c r="R269" s="66"/>
    </row>
    <row r="270" spans="1:20" ht="15">
      <c r="A270" s="94"/>
      <c r="B270" s="94"/>
      <c r="C270" s="94"/>
      <c r="D270" s="94"/>
      <c r="E270" s="94"/>
      <c r="F270" s="94"/>
      <c r="G270" s="94"/>
      <c r="H270" s="95"/>
      <c r="I270" s="96"/>
      <c r="J270" s="97"/>
      <c r="K270" s="97"/>
      <c r="L270" s="98"/>
      <c r="M270" s="99"/>
      <c r="N270" s="100"/>
      <c r="O270" s="101"/>
      <c r="P270" s="102"/>
      <c r="Q270" s="101"/>
      <c r="R270" s="66"/>
    </row>
    <row r="271" spans="1:20" ht="15">
      <c r="A271" s="94"/>
      <c r="B271" s="94"/>
      <c r="C271" s="94"/>
      <c r="D271" s="94"/>
      <c r="E271" s="94"/>
      <c r="F271" s="94"/>
      <c r="G271" s="94"/>
      <c r="H271" s="95"/>
      <c r="I271" s="96"/>
      <c r="J271" s="97"/>
      <c r="K271" s="97"/>
      <c r="L271" s="98"/>
      <c r="M271" s="99"/>
      <c r="N271" s="100"/>
      <c r="O271" s="101"/>
      <c r="P271" s="102"/>
      <c r="Q271" s="101"/>
      <c r="R271" s="66"/>
    </row>
    <row r="272" spans="1:20" ht="27.95" customHeight="1">
      <c r="A272" s="204"/>
      <c r="B272" s="204"/>
      <c r="C272" s="204"/>
      <c r="D272" s="204"/>
      <c r="E272" s="204"/>
      <c r="F272" s="204"/>
      <c r="G272" s="204"/>
      <c r="H272" s="204"/>
      <c r="I272" s="96"/>
      <c r="J272" s="97"/>
      <c r="K272" s="97"/>
      <c r="L272" s="98"/>
      <c r="M272" s="99"/>
      <c r="N272" s="100"/>
      <c r="O272" s="101"/>
      <c r="P272" s="102"/>
      <c r="Q272" s="101"/>
      <c r="R272" s="66"/>
    </row>
    <row r="273" spans="1:20" ht="15">
      <c r="A273" s="193"/>
      <c r="B273" s="193"/>
      <c r="C273" s="194"/>
      <c r="D273" s="194"/>
      <c r="E273" s="194"/>
      <c r="F273" s="194"/>
      <c r="G273" s="194"/>
      <c r="H273" s="194"/>
      <c r="M273" s="86"/>
    </row>
    <row r="274" spans="1:20" ht="15">
      <c r="A274" s="195"/>
      <c r="B274" s="196"/>
      <c r="C274" s="197"/>
      <c r="D274" s="197"/>
      <c r="E274" s="197"/>
      <c r="F274" s="197"/>
      <c r="G274" s="197"/>
      <c r="H274" s="197"/>
      <c r="K274" s="103"/>
    </row>
    <row r="275" spans="1:20" ht="15">
      <c r="A275" s="195"/>
      <c r="B275" s="196"/>
      <c r="C275" s="197"/>
      <c r="D275" s="197"/>
      <c r="E275" s="197"/>
      <c r="F275" s="197"/>
      <c r="G275" s="197"/>
      <c r="H275" s="197"/>
      <c r="L275" s="104"/>
    </row>
    <row r="276" spans="1:20" ht="15">
      <c r="A276" s="195"/>
      <c r="B276" s="196"/>
      <c r="C276" s="197"/>
      <c r="D276" s="197"/>
      <c r="E276" s="197"/>
      <c r="F276" s="197"/>
      <c r="G276" s="197"/>
      <c r="H276" s="197"/>
      <c r="R276" s="66"/>
    </row>
    <row r="277" spans="1:20" ht="15">
      <c r="A277" s="195"/>
      <c r="B277" s="196"/>
      <c r="C277" s="197"/>
      <c r="D277" s="197"/>
      <c r="E277" s="197"/>
      <c r="F277" s="197"/>
      <c r="G277" s="197"/>
      <c r="H277" s="197"/>
      <c r="R277" s="66"/>
    </row>
    <row r="278" spans="1:20" ht="15">
      <c r="A278" s="195"/>
      <c r="B278" s="196"/>
      <c r="C278" s="197"/>
      <c r="D278" s="197"/>
      <c r="E278" s="197"/>
      <c r="F278" s="197"/>
      <c r="G278" s="197"/>
      <c r="H278" s="197"/>
      <c r="R278" s="66"/>
    </row>
    <row r="279" spans="1:20" ht="15">
      <c r="A279" s="195"/>
      <c r="B279" s="196"/>
      <c r="C279" s="197"/>
      <c r="D279" s="197"/>
      <c r="E279" s="197"/>
      <c r="F279" s="197"/>
      <c r="G279" s="197"/>
      <c r="H279" s="197"/>
    </row>
    <row r="280" spans="1:20" ht="15">
      <c r="A280" s="195"/>
      <c r="B280" s="196"/>
      <c r="C280" s="197"/>
      <c r="D280" s="197"/>
      <c r="E280" s="197"/>
      <c r="F280" s="197"/>
      <c r="G280" s="197"/>
      <c r="H280" s="197"/>
    </row>
    <row r="281" spans="1:20" ht="15">
      <c r="A281" s="195"/>
      <c r="B281" s="196"/>
      <c r="C281" s="197"/>
      <c r="D281" s="197"/>
      <c r="E281" s="197"/>
      <c r="F281" s="197"/>
      <c r="G281" s="197"/>
      <c r="H281" s="197"/>
      <c r="R281" s="66"/>
      <c r="S281" s="66"/>
      <c r="T281" s="66"/>
    </row>
    <row r="282" spans="1:20" ht="15">
      <c r="A282" s="195"/>
      <c r="B282" s="196"/>
      <c r="C282" s="197"/>
      <c r="D282" s="197"/>
      <c r="E282" s="197"/>
      <c r="F282" s="197"/>
      <c r="G282" s="197"/>
      <c r="H282" s="197"/>
    </row>
    <row r="283" spans="1:20" ht="15">
      <c r="A283" s="195"/>
      <c r="B283" s="196"/>
      <c r="C283" s="197"/>
      <c r="D283" s="197"/>
      <c r="E283" s="197"/>
      <c r="F283" s="197"/>
      <c r="G283" s="197"/>
      <c r="H283" s="197"/>
    </row>
    <row r="284" spans="1:20" ht="15">
      <c r="A284" s="195"/>
      <c r="B284" s="196"/>
      <c r="C284" s="197"/>
      <c r="D284" s="197"/>
      <c r="E284" s="197"/>
      <c r="F284" s="197"/>
      <c r="G284" s="197"/>
      <c r="H284" s="197"/>
    </row>
    <row r="285" spans="1:20" ht="15">
      <c r="A285" s="195"/>
      <c r="B285" s="196"/>
      <c r="C285" s="197"/>
      <c r="D285" s="197"/>
      <c r="E285" s="197"/>
      <c r="F285" s="197"/>
      <c r="G285" s="197"/>
      <c r="H285" s="197"/>
    </row>
    <row r="286" spans="1:20" ht="15">
      <c r="A286" s="195"/>
      <c r="B286" s="196"/>
      <c r="C286" s="197"/>
      <c r="D286" s="197"/>
      <c r="E286" s="197"/>
      <c r="F286" s="197"/>
      <c r="G286" s="197"/>
      <c r="H286" s="197"/>
    </row>
    <row r="287" spans="1:20" ht="13.9" customHeight="1">
      <c r="A287" s="195"/>
      <c r="B287" s="196"/>
      <c r="C287" s="197"/>
      <c r="D287" s="197"/>
      <c r="E287" s="197"/>
      <c r="F287" s="197"/>
      <c r="G287" s="197"/>
      <c r="H287" s="197"/>
      <c r="K287" s="169" t="s">
        <v>516</v>
      </c>
      <c r="L287" s="169"/>
      <c r="M287" s="169"/>
      <c r="N287" s="169"/>
    </row>
    <row r="288" spans="1:20" ht="15">
      <c r="A288" s="195"/>
      <c r="B288" s="196"/>
      <c r="C288" s="197"/>
      <c r="D288" s="197"/>
      <c r="E288" s="197"/>
      <c r="F288" s="197"/>
      <c r="G288" s="197"/>
      <c r="H288" s="197"/>
      <c r="K288" s="169"/>
      <c r="L288" s="169"/>
      <c r="M288" s="169"/>
      <c r="N288" s="169"/>
    </row>
    <row r="289" spans="1:14" ht="15">
      <c r="A289" s="195"/>
      <c r="B289" s="196"/>
      <c r="C289" s="197"/>
      <c r="D289" s="197"/>
      <c r="E289" s="197"/>
      <c r="F289" s="197"/>
      <c r="G289" s="197"/>
      <c r="H289" s="197"/>
      <c r="K289" s="169"/>
      <c r="L289" s="169"/>
      <c r="M289" s="169"/>
      <c r="N289" s="169"/>
    </row>
    <row r="290" spans="1:14" ht="13.9" customHeight="1">
      <c r="A290" s="195"/>
      <c r="B290" s="196"/>
      <c r="C290" s="197"/>
      <c r="D290" s="197"/>
      <c r="E290" s="197"/>
      <c r="F290" s="197"/>
      <c r="G290" s="197"/>
      <c r="H290" s="197"/>
      <c r="K290" s="170" t="s">
        <v>517</v>
      </c>
      <c r="L290" s="170"/>
      <c r="M290" s="170"/>
      <c r="N290" s="170"/>
    </row>
    <row r="291" spans="1:14" ht="13.9" customHeight="1">
      <c r="A291" s="195"/>
      <c r="B291" s="196"/>
      <c r="C291" s="197"/>
      <c r="D291" s="197"/>
      <c r="E291" s="197"/>
      <c r="F291" s="197"/>
      <c r="G291" s="197"/>
      <c r="H291" s="197"/>
      <c r="K291" s="170" t="s">
        <v>518</v>
      </c>
      <c r="L291" s="170"/>
      <c r="M291" s="170"/>
      <c r="N291" s="170"/>
    </row>
    <row r="292" spans="1:14" ht="13.9" customHeight="1">
      <c r="A292" s="195"/>
      <c r="B292" s="196"/>
      <c r="C292" s="197"/>
      <c r="D292" s="197"/>
      <c r="E292" s="197"/>
      <c r="F292" s="197"/>
      <c r="G292" s="197"/>
      <c r="H292" s="197"/>
      <c r="K292" s="170" t="s">
        <v>519</v>
      </c>
      <c r="L292" s="170"/>
      <c r="M292" s="170"/>
      <c r="N292" s="170"/>
    </row>
    <row r="293" spans="1:14" ht="15">
      <c r="A293" s="195"/>
      <c r="B293" s="196"/>
      <c r="C293" s="197"/>
      <c r="D293" s="197"/>
      <c r="E293" s="197"/>
      <c r="F293" s="197"/>
      <c r="G293" s="197"/>
      <c r="H293" s="197"/>
      <c r="K293" s="171" t="s">
        <v>520</v>
      </c>
      <c r="L293" s="171"/>
      <c r="M293" s="171"/>
      <c r="N293" s="171"/>
    </row>
    <row r="294" spans="1:14" ht="15">
      <c r="A294" s="193"/>
      <c r="B294" s="198"/>
      <c r="C294" s="199"/>
      <c r="D294" s="199"/>
      <c r="E294" s="199"/>
      <c r="F294" s="199"/>
      <c r="G294" s="199"/>
      <c r="H294" s="199"/>
      <c r="K294" s="23"/>
      <c r="M294" s="16"/>
      <c r="N294" s="16"/>
    </row>
    <row r="295" spans="1:14" ht="13.9" customHeight="1">
      <c r="A295" s="200"/>
      <c r="B295" s="201"/>
      <c r="C295" s="200"/>
      <c r="D295" s="200"/>
      <c r="E295" s="200"/>
      <c r="F295" s="202"/>
      <c r="G295" s="200"/>
      <c r="H295" s="200"/>
      <c r="J295" s="66"/>
      <c r="L295" s="105"/>
    </row>
    <row r="296" spans="1:14" ht="27.95" customHeight="1">
      <c r="A296" s="203"/>
      <c r="B296" s="203"/>
      <c r="C296" s="203"/>
      <c r="D296" s="203"/>
      <c r="E296" s="203"/>
      <c r="F296" s="203"/>
      <c r="G296" s="203"/>
      <c r="H296" s="203"/>
      <c r="J296" s="66"/>
      <c r="L296" s="105"/>
    </row>
    <row r="297" spans="1:14" ht="13.9" customHeight="1">
      <c r="A297" s="193"/>
      <c r="B297" s="193"/>
      <c r="C297" s="194"/>
      <c r="D297" s="194"/>
      <c r="E297" s="194"/>
      <c r="F297" s="194"/>
      <c r="G297" s="194"/>
      <c r="H297" s="194"/>
      <c r="J297" s="66"/>
    </row>
    <row r="298" spans="1:14" ht="15">
      <c r="A298" s="195"/>
      <c r="B298" s="196"/>
      <c r="C298" s="197"/>
      <c r="D298" s="197"/>
      <c r="E298" s="197"/>
      <c r="F298" s="197"/>
      <c r="G298" s="197"/>
      <c r="H298" s="197"/>
      <c r="J298" s="66"/>
    </row>
    <row r="299" spans="1:14" ht="13.9" customHeight="1">
      <c r="A299" s="195"/>
      <c r="B299" s="196"/>
      <c r="C299" s="197"/>
      <c r="D299" s="197"/>
      <c r="E299" s="197"/>
      <c r="F299" s="197"/>
      <c r="G299" s="197"/>
      <c r="H299" s="197"/>
    </row>
    <row r="300" spans="1:14" ht="13.9" customHeight="1">
      <c r="A300" s="195"/>
      <c r="B300" s="196"/>
      <c r="C300" s="197"/>
      <c r="D300" s="197"/>
      <c r="E300" s="197"/>
      <c r="F300" s="197"/>
      <c r="G300" s="197"/>
      <c r="H300" s="197"/>
    </row>
    <row r="301" spans="1:14" ht="15">
      <c r="A301" s="195"/>
      <c r="B301" s="196"/>
      <c r="C301" s="197"/>
      <c r="D301" s="197"/>
      <c r="E301" s="197"/>
      <c r="F301" s="197"/>
      <c r="G301" s="197"/>
      <c r="H301" s="197"/>
    </row>
    <row r="302" spans="1:14" ht="15">
      <c r="A302" s="195"/>
      <c r="B302" s="196"/>
      <c r="C302" s="197"/>
      <c r="D302" s="197"/>
      <c r="E302" s="197"/>
      <c r="F302" s="197"/>
      <c r="G302" s="197"/>
      <c r="H302" s="197"/>
    </row>
    <row r="303" spans="1:14" ht="15">
      <c r="A303" s="195"/>
      <c r="B303" s="196"/>
      <c r="C303" s="197"/>
      <c r="D303" s="197"/>
      <c r="E303" s="197"/>
      <c r="F303" s="197"/>
      <c r="G303" s="197"/>
      <c r="H303" s="197"/>
    </row>
    <row r="304" spans="1:14" ht="15">
      <c r="A304" s="195"/>
      <c r="B304" s="196"/>
      <c r="C304" s="197"/>
      <c r="D304" s="197"/>
      <c r="E304" s="197"/>
      <c r="F304" s="197"/>
      <c r="G304" s="197"/>
      <c r="H304" s="197"/>
    </row>
    <row r="305" spans="1:14" ht="13.9" customHeight="1">
      <c r="A305" s="195"/>
      <c r="B305" s="196"/>
      <c r="C305" s="197"/>
      <c r="D305" s="197"/>
      <c r="E305" s="197"/>
      <c r="F305" s="197"/>
      <c r="G305" s="197"/>
      <c r="H305" s="197"/>
    </row>
    <row r="306" spans="1:14" ht="13.9" customHeight="1">
      <c r="A306" s="195"/>
      <c r="B306" s="196"/>
      <c r="C306" s="197"/>
      <c r="D306" s="197"/>
      <c r="E306" s="197"/>
      <c r="F306" s="197"/>
      <c r="G306" s="197"/>
      <c r="H306" s="197"/>
    </row>
    <row r="307" spans="1:14" ht="13.9" customHeight="1">
      <c r="A307" s="195"/>
      <c r="B307" s="196"/>
      <c r="C307" s="197"/>
      <c r="D307" s="197"/>
      <c r="E307" s="197"/>
      <c r="F307" s="197"/>
      <c r="G307" s="197"/>
      <c r="H307" s="197"/>
    </row>
    <row r="308" spans="1:14" ht="13.9" customHeight="1">
      <c r="A308" s="195"/>
      <c r="B308" s="196"/>
      <c r="C308" s="197"/>
      <c r="D308" s="197"/>
      <c r="E308" s="197"/>
      <c r="F308" s="197"/>
      <c r="G308" s="197"/>
      <c r="H308" s="197"/>
    </row>
    <row r="309" spans="1:14" ht="13.9" customHeight="1">
      <c r="A309" s="195"/>
      <c r="B309" s="196"/>
      <c r="C309" s="197"/>
      <c r="D309" s="197"/>
      <c r="E309" s="197"/>
      <c r="F309" s="197"/>
      <c r="G309" s="197"/>
      <c r="H309" s="197"/>
    </row>
    <row r="310" spans="1:14" ht="13.9" customHeight="1">
      <c r="A310" s="195"/>
      <c r="B310" s="196"/>
      <c r="C310" s="197"/>
      <c r="D310" s="197"/>
      <c r="E310" s="197"/>
      <c r="F310" s="197"/>
      <c r="G310" s="197"/>
      <c r="H310" s="197"/>
    </row>
    <row r="311" spans="1:14" ht="13.9" customHeight="1">
      <c r="A311" s="195"/>
      <c r="B311" s="196"/>
      <c r="C311" s="197"/>
      <c r="D311" s="197"/>
      <c r="E311" s="197"/>
      <c r="F311" s="197"/>
      <c r="G311" s="197"/>
      <c r="H311" s="197"/>
      <c r="K311" s="169"/>
      <c r="L311" s="169"/>
      <c r="M311" s="169"/>
      <c r="N311" s="169"/>
    </row>
    <row r="312" spans="1:14" ht="13.9" customHeight="1">
      <c r="A312" s="195"/>
      <c r="B312" s="196"/>
      <c r="C312" s="197"/>
      <c r="D312" s="197"/>
      <c r="E312" s="197"/>
      <c r="F312" s="197"/>
      <c r="G312" s="197"/>
      <c r="H312" s="197"/>
      <c r="K312" s="169"/>
      <c r="L312" s="169"/>
      <c r="M312" s="169"/>
      <c r="N312" s="169"/>
    </row>
    <row r="313" spans="1:14" ht="13.9" customHeight="1">
      <c r="A313" s="195"/>
      <c r="B313" s="196"/>
      <c r="C313" s="197"/>
      <c r="D313" s="197"/>
      <c r="E313" s="197"/>
      <c r="F313" s="197"/>
      <c r="G313" s="197"/>
      <c r="H313" s="197"/>
      <c r="K313" s="169"/>
      <c r="L313" s="169"/>
      <c r="M313" s="169"/>
      <c r="N313" s="169"/>
    </row>
    <row r="314" spans="1:14" ht="13.9" customHeight="1">
      <c r="A314" s="195"/>
      <c r="B314" s="196"/>
      <c r="C314" s="197"/>
      <c r="D314" s="197"/>
      <c r="E314" s="197"/>
      <c r="F314" s="197"/>
      <c r="G314" s="197"/>
      <c r="H314" s="197"/>
      <c r="K314" s="170"/>
      <c r="L314" s="170"/>
      <c r="M314" s="170"/>
      <c r="N314" s="170"/>
    </row>
    <row r="315" spans="1:14" ht="13.9" customHeight="1">
      <c r="A315" s="195"/>
      <c r="B315" s="196"/>
      <c r="C315" s="197"/>
      <c r="D315" s="197"/>
      <c r="E315" s="197"/>
      <c r="F315" s="197"/>
      <c r="G315" s="197"/>
      <c r="H315" s="197"/>
      <c r="K315" s="170"/>
      <c r="L315" s="170"/>
      <c r="M315" s="170"/>
      <c r="N315" s="170"/>
    </row>
    <row r="316" spans="1:14" ht="13.9" customHeight="1">
      <c r="A316" s="195"/>
      <c r="B316" s="196"/>
      <c r="C316" s="197"/>
      <c r="D316" s="197"/>
      <c r="E316" s="197"/>
      <c r="F316" s="197"/>
      <c r="G316" s="197"/>
      <c r="H316" s="197"/>
      <c r="K316" s="170"/>
      <c r="L316" s="170"/>
      <c r="M316" s="170"/>
      <c r="N316" s="170"/>
    </row>
    <row r="317" spans="1:14" ht="13.9" customHeight="1">
      <c r="A317" s="195"/>
      <c r="B317" s="196"/>
      <c r="C317" s="197"/>
      <c r="D317" s="197"/>
      <c r="E317" s="197"/>
      <c r="F317" s="197"/>
      <c r="G317" s="197"/>
      <c r="H317" s="197"/>
      <c r="K317" s="171"/>
      <c r="L317" s="171"/>
      <c r="M317" s="171"/>
      <c r="N317" s="171"/>
    </row>
    <row r="318" spans="1:14" ht="13.9" customHeight="1">
      <c r="A318" s="193"/>
      <c r="B318" s="198"/>
      <c r="C318" s="199"/>
      <c r="D318" s="199"/>
      <c r="E318" s="199"/>
      <c r="F318" s="199"/>
      <c r="G318" s="199"/>
      <c r="H318" s="199"/>
    </row>
    <row r="319" spans="1:14" ht="13.9" customHeight="1">
      <c r="A319" s="200"/>
      <c r="B319" s="201"/>
      <c r="C319" s="200"/>
      <c r="D319" s="200"/>
      <c r="E319" s="200"/>
      <c r="F319" s="200"/>
      <c r="G319" s="200"/>
      <c r="H319" s="200"/>
    </row>
    <row r="320" spans="1:14" ht="27.95" customHeight="1">
      <c r="A320" s="203"/>
      <c r="B320" s="203"/>
      <c r="C320" s="203"/>
      <c r="D320" s="203"/>
      <c r="E320" s="203"/>
      <c r="F320" s="203"/>
      <c r="G320" s="203"/>
      <c r="H320" s="203"/>
    </row>
    <row r="321" spans="1:14" ht="13.9" customHeight="1">
      <c r="A321" s="193"/>
      <c r="B321" s="193"/>
      <c r="C321" s="194"/>
      <c r="D321" s="194"/>
      <c r="E321" s="194"/>
      <c r="F321" s="194"/>
      <c r="G321" s="194"/>
      <c r="H321" s="194"/>
    </row>
    <row r="322" spans="1:14" ht="13.9" customHeight="1">
      <c r="A322" s="195"/>
      <c r="B322" s="196"/>
      <c r="C322" s="197"/>
      <c r="D322" s="197"/>
      <c r="E322" s="197"/>
      <c r="F322" s="197"/>
      <c r="G322" s="197"/>
      <c r="H322" s="197"/>
    </row>
    <row r="323" spans="1:14" ht="13.9" customHeight="1">
      <c r="A323" s="195"/>
      <c r="B323" s="196"/>
      <c r="C323" s="197"/>
      <c r="D323" s="197"/>
      <c r="E323" s="197"/>
      <c r="F323" s="197"/>
      <c r="G323" s="197"/>
      <c r="H323" s="197"/>
    </row>
    <row r="324" spans="1:14" ht="13.9" customHeight="1">
      <c r="A324" s="195"/>
      <c r="B324" s="196"/>
      <c r="C324" s="197"/>
      <c r="D324" s="197"/>
      <c r="E324" s="197"/>
      <c r="F324" s="197"/>
      <c r="G324" s="197"/>
      <c r="H324" s="197"/>
    </row>
    <row r="325" spans="1:14" ht="13.9" customHeight="1">
      <c r="A325" s="195"/>
      <c r="B325" s="196"/>
      <c r="C325" s="197"/>
      <c r="D325" s="197"/>
      <c r="E325" s="197"/>
      <c r="F325" s="197"/>
      <c r="G325" s="197"/>
      <c r="H325" s="197"/>
    </row>
    <row r="326" spans="1:14" ht="13.9" customHeight="1">
      <c r="A326" s="195"/>
      <c r="B326" s="196"/>
      <c r="C326" s="197"/>
      <c r="D326" s="197"/>
      <c r="E326" s="197"/>
      <c r="F326" s="197"/>
      <c r="G326" s="197"/>
      <c r="H326" s="197"/>
    </row>
    <row r="327" spans="1:14" ht="13.9" customHeight="1">
      <c r="A327" s="195"/>
      <c r="B327" s="196"/>
      <c r="C327" s="197"/>
      <c r="D327" s="197"/>
      <c r="E327" s="197"/>
      <c r="F327" s="197"/>
      <c r="G327" s="197"/>
      <c r="H327" s="197"/>
    </row>
    <row r="328" spans="1:14" ht="13.9" customHeight="1">
      <c r="A328" s="195"/>
      <c r="B328" s="196"/>
      <c r="C328" s="197"/>
      <c r="D328" s="197"/>
      <c r="E328" s="197"/>
      <c r="F328" s="197"/>
      <c r="G328" s="197"/>
      <c r="H328" s="197"/>
    </row>
    <row r="329" spans="1:14" ht="13.9" customHeight="1">
      <c r="A329" s="195"/>
      <c r="B329" s="196"/>
      <c r="C329" s="197"/>
      <c r="D329" s="197"/>
      <c r="E329" s="197"/>
      <c r="F329" s="197"/>
      <c r="G329" s="197"/>
      <c r="H329" s="197"/>
    </row>
    <row r="330" spans="1:14" ht="13.9" customHeight="1">
      <c r="A330" s="195"/>
      <c r="B330" s="196"/>
      <c r="C330" s="197"/>
      <c r="D330" s="197"/>
      <c r="E330" s="197"/>
      <c r="F330" s="197"/>
      <c r="G330" s="197"/>
      <c r="H330" s="197"/>
    </row>
    <row r="331" spans="1:14" ht="13.9" customHeight="1">
      <c r="A331" s="195"/>
      <c r="B331" s="196"/>
      <c r="C331" s="197"/>
      <c r="D331" s="197"/>
      <c r="E331" s="197"/>
      <c r="F331" s="197"/>
      <c r="G331" s="197"/>
      <c r="H331" s="197"/>
    </row>
    <row r="332" spans="1:14" ht="13.9" customHeight="1">
      <c r="A332" s="195"/>
      <c r="B332" s="196"/>
      <c r="C332" s="197"/>
      <c r="D332" s="197"/>
      <c r="E332" s="197"/>
      <c r="F332" s="197"/>
      <c r="G332" s="197"/>
      <c r="H332" s="197"/>
    </row>
    <row r="333" spans="1:14" ht="13.9" customHeight="1">
      <c r="A333" s="195"/>
      <c r="B333" s="196"/>
      <c r="C333" s="197"/>
      <c r="D333" s="197"/>
      <c r="E333" s="197"/>
      <c r="F333" s="197"/>
      <c r="G333" s="197"/>
      <c r="H333" s="197"/>
    </row>
    <row r="334" spans="1:14" ht="13.9" customHeight="1">
      <c r="A334" s="195"/>
      <c r="B334" s="196"/>
      <c r="C334" s="197"/>
      <c r="D334" s="197"/>
      <c r="E334" s="197"/>
      <c r="F334" s="197"/>
      <c r="G334" s="197"/>
      <c r="H334" s="197"/>
      <c r="K334" s="169"/>
      <c r="L334" s="169"/>
      <c r="M334" s="169"/>
      <c r="N334" s="169"/>
    </row>
    <row r="335" spans="1:14" ht="13.9" customHeight="1">
      <c r="A335" s="195"/>
      <c r="B335" s="196"/>
      <c r="C335" s="197"/>
      <c r="D335" s="197"/>
      <c r="E335" s="197"/>
      <c r="F335" s="197"/>
      <c r="G335" s="197"/>
      <c r="H335" s="197"/>
      <c r="K335" s="169"/>
      <c r="L335" s="169"/>
      <c r="M335" s="169"/>
      <c r="N335" s="169"/>
    </row>
    <row r="336" spans="1:14" ht="13.9" customHeight="1">
      <c r="A336" s="195"/>
      <c r="B336" s="196"/>
      <c r="C336" s="197"/>
      <c r="D336" s="197"/>
      <c r="E336" s="197"/>
      <c r="F336" s="197"/>
      <c r="G336" s="197"/>
      <c r="H336" s="197"/>
      <c r="K336" s="169"/>
      <c r="L336" s="169"/>
      <c r="M336" s="169"/>
      <c r="N336" s="169"/>
    </row>
    <row r="337" spans="1:14" ht="13.9" customHeight="1">
      <c r="A337" s="195"/>
      <c r="B337" s="196"/>
      <c r="C337" s="197"/>
      <c r="D337" s="197"/>
      <c r="E337" s="197"/>
      <c r="F337" s="197"/>
      <c r="G337" s="197"/>
      <c r="H337" s="197"/>
      <c r="K337" s="170"/>
      <c r="L337" s="170"/>
      <c r="M337" s="170"/>
      <c r="N337" s="170"/>
    </row>
    <row r="338" spans="1:14" ht="13.9" customHeight="1">
      <c r="A338" s="195"/>
      <c r="B338" s="196"/>
      <c r="C338" s="197"/>
      <c r="D338" s="197"/>
      <c r="E338" s="197"/>
      <c r="F338" s="197"/>
      <c r="G338" s="197"/>
      <c r="H338" s="197"/>
      <c r="K338" s="170"/>
      <c r="L338" s="170"/>
      <c r="M338" s="170"/>
      <c r="N338" s="170"/>
    </row>
    <row r="339" spans="1:14" ht="13.9" customHeight="1">
      <c r="A339" s="195"/>
      <c r="B339" s="196"/>
      <c r="C339" s="197"/>
      <c r="D339" s="197"/>
      <c r="E339" s="197"/>
      <c r="F339" s="197"/>
      <c r="G339" s="197"/>
      <c r="H339" s="197"/>
      <c r="K339" s="170"/>
      <c r="L339" s="170"/>
      <c r="M339" s="170"/>
      <c r="N339" s="170"/>
    </row>
    <row r="340" spans="1:14" ht="13.9" customHeight="1">
      <c r="A340" s="195"/>
      <c r="B340" s="196"/>
      <c r="C340" s="197"/>
      <c r="D340" s="197"/>
      <c r="E340" s="197"/>
      <c r="F340" s="197"/>
      <c r="G340" s="197"/>
      <c r="H340" s="197"/>
      <c r="K340" s="171"/>
      <c r="L340" s="171"/>
      <c r="M340" s="171"/>
      <c r="N340" s="171"/>
    </row>
    <row r="341" spans="1:14" ht="13.9" customHeight="1">
      <c r="A341" s="195"/>
      <c r="B341" s="196"/>
      <c r="C341" s="197"/>
      <c r="D341" s="197"/>
      <c r="E341" s="197"/>
      <c r="F341" s="197"/>
      <c r="G341" s="197"/>
      <c r="H341" s="197"/>
    </row>
    <row r="342" spans="1:14" ht="13.9" customHeight="1">
      <c r="A342" s="193"/>
      <c r="B342" s="198"/>
      <c r="C342" s="199"/>
      <c r="D342" s="199"/>
      <c r="E342" s="199"/>
      <c r="F342" s="199"/>
      <c r="G342" s="199"/>
      <c r="H342" s="199"/>
    </row>
  </sheetData>
  <mergeCells count="141">
    <mergeCell ref="C340:H340"/>
    <mergeCell ref="K340:N340"/>
    <mergeCell ref="C341:H341"/>
    <mergeCell ref="C342:H342"/>
    <mergeCell ref="K334:N336"/>
    <mergeCell ref="C335:H335"/>
    <mergeCell ref="C336:H336"/>
    <mergeCell ref="C337:H337"/>
    <mergeCell ref="K337:N337"/>
    <mergeCell ref="C338:H338"/>
    <mergeCell ref="K338:N338"/>
    <mergeCell ref="C339:H339"/>
    <mergeCell ref="K339:N339"/>
    <mergeCell ref="C326:H326"/>
    <mergeCell ref="C327:H327"/>
    <mergeCell ref="C328:H328"/>
    <mergeCell ref="C329:H329"/>
    <mergeCell ref="C330:H330"/>
    <mergeCell ref="C331:H331"/>
    <mergeCell ref="C332:H332"/>
    <mergeCell ref="C333:H333"/>
    <mergeCell ref="C334:H334"/>
    <mergeCell ref="C317:H317"/>
    <mergeCell ref="K317:N317"/>
    <mergeCell ref="C318:H318"/>
    <mergeCell ref="A320:H320"/>
    <mergeCell ref="C321:H321"/>
    <mergeCell ref="C322:H322"/>
    <mergeCell ref="C323:H323"/>
    <mergeCell ref="C324:H324"/>
    <mergeCell ref="C325:H325"/>
    <mergeCell ref="C311:H311"/>
    <mergeCell ref="K311:N313"/>
    <mergeCell ref="C312:H312"/>
    <mergeCell ref="C313:H313"/>
    <mergeCell ref="C314:H314"/>
    <mergeCell ref="K314:N314"/>
    <mergeCell ref="C315:H315"/>
    <mergeCell ref="K315:N315"/>
    <mergeCell ref="C316:H316"/>
    <mergeCell ref="K316:N316"/>
    <mergeCell ref="C302:H302"/>
    <mergeCell ref="C303:H303"/>
    <mergeCell ref="C304:H304"/>
    <mergeCell ref="C305:H305"/>
    <mergeCell ref="C306:H306"/>
    <mergeCell ref="C307:H307"/>
    <mergeCell ref="C308:H308"/>
    <mergeCell ref="C309:H309"/>
    <mergeCell ref="C310:H310"/>
    <mergeCell ref="C293:H293"/>
    <mergeCell ref="K293:N293"/>
    <mergeCell ref="C294:H294"/>
    <mergeCell ref="A296:H296"/>
    <mergeCell ref="C297:H297"/>
    <mergeCell ref="C298:H298"/>
    <mergeCell ref="C299:H299"/>
    <mergeCell ref="C300:H300"/>
    <mergeCell ref="C301:H301"/>
    <mergeCell ref="K287:N289"/>
    <mergeCell ref="C288:H288"/>
    <mergeCell ref="C289:H289"/>
    <mergeCell ref="C290:H290"/>
    <mergeCell ref="K290:N290"/>
    <mergeCell ref="C291:H291"/>
    <mergeCell ref="K291:N291"/>
    <mergeCell ref="C292:H292"/>
    <mergeCell ref="K292:N292"/>
    <mergeCell ref="C279:H279"/>
    <mergeCell ref="C280:H280"/>
    <mergeCell ref="C281:H281"/>
    <mergeCell ref="C282:H282"/>
    <mergeCell ref="C283:H283"/>
    <mergeCell ref="C284:H284"/>
    <mergeCell ref="C285:H285"/>
    <mergeCell ref="C286:H286"/>
    <mergeCell ref="C287:H287"/>
    <mergeCell ref="A269:B269"/>
    <mergeCell ref="C269:E269"/>
    <mergeCell ref="A272:H272"/>
    <mergeCell ref="C273:H273"/>
    <mergeCell ref="C274:H274"/>
    <mergeCell ref="C275:H275"/>
    <mergeCell ref="C276:H276"/>
    <mergeCell ref="C277:H277"/>
    <mergeCell ref="C278:H278"/>
    <mergeCell ref="A267:B267"/>
    <mergeCell ref="D267:E267"/>
    <mergeCell ref="I267:J267"/>
    <mergeCell ref="K267:L267"/>
    <mergeCell ref="M267:N267"/>
    <mergeCell ref="O267:Q267"/>
    <mergeCell ref="A268:B268"/>
    <mergeCell ref="C268:E268"/>
    <mergeCell ref="I268:J268"/>
    <mergeCell ref="K268:L268"/>
    <mergeCell ref="M268:N268"/>
    <mergeCell ref="O268:Q268"/>
    <mergeCell ref="A262:B262"/>
    <mergeCell ref="A263:Q263"/>
    <mergeCell ref="A264:Q264"/>
    <mergeCell ref="A265:B265"/>
    <mergeCell ref="C265:E265"/>
    <mergeCell ref="I265:Q265"/>
    <mergeCell ref="A266:B266"/>
    <mergeCell ref="D266:E266"/>
    <mergeCell ref="I266:J266"/>
    <mergeCell ref="K266:L266"/>
    <mergeCell ref="M266:N266"/>
    <mergeCell ref="O266:Q266"/>
    <mergeCell ref="A18:A19"/>
    <mergeCell ref="B18:B19"/>
    <mergeCell ref="C18:C19"/>
    <mergeCell ref="D18:D19"/>
    <mergeCell ref="E18:G18"/>
    <mergeCell ref="H18:H19"/>
    <mergeCell ref="I18:K18"/>
    <mergeCell ref="L18:N18"/>
    <mergeCell ref="O18:Q18"/>
    <mergeCell ref="A16:C16"/>
    <mergeCell ref="D16:H16"/>
    <mergeCell ref="I16:J16"/>
    <mergeCell ref="L16:M16"/>
    <mergeCell ref="N16:O16"/>
    <mergeCell ref="P16:Q16"/>
    <mergeCell ref="A17:H17"/>
    <mergeCell ref="I17:K17"/>
    <mergeCell ref="L17:M17"/>
    <mergeCell ref="A1:Q11"/>
    <mergeCell ref="A12:Q12"/>
    <mergeCell ref="A13:F13"/>
    <mergeCell ref="H13:M13"/>
    <mergeCell ref="N13:Q13"/>
    <mergeCell ref="A14:C15"/>
    <mergeCell ref="D14:H15"/>
    <mergeCell ref="I14:J15"/>
    <mergeCell ref="K14:M15"/>
    <mergeCell ref="N14:O14"/>
    <mergeCell ref="P14:Q14"/>
    <mergeCell ref="N15:O15"/>
    <mergeCell ref="P15:Q15"/>
  </mergeCells>
  <conditionalFormatting sqref="Q20:Q261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1.11944444444444" bottom="2.1944444444444402" header="0.452777777777778" footer="0"/>
  <pageSetup paperSize="9" scale="26" fitToHeight="0" orientation="landscape" horizontalDpi="300" verticalDpi="300" r:id="rId1"/>
  <rowBreaks count="10" manualBreakCount="10">
    <brk id="55" max="16383" man="1"/>
    <brk id="82" max="16383" man="1"/>
    <brk id="105" max="16383" man="1"/>
    <brk id="136" max="16383" man="1"/>
    <brk id="164" max="16383" man="1"/>
    <brk id="194" max="16383" man="1"/>
    <brk id="220" max="16383" man="1"/>
    <brk id="259" max="16383" man="1"/>
    <brk id="295" max="16383" man="1"/>
    <brk id="31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048576"/>
  <sheetViews>
    <sheetView view="pageBreakPreview" topLeftCell="A109" zoomScaleNormal="90" workbookViewId="0">
      <selection activeCell="F1" sqref="F1:G1048576"/>
    </sheetView>
  </sheetViews>
  <sheetFormatPr defaultColWidth="8.7109375" defaultRowHeight="15" customHeight="1"/>
  <cols>
    <col min="1" max="1" width="3.28515625" customWidth="1"/>
    <col min="2" max="2" width="24.28515625" customWidth="1"/>
    <col min="3" max="3" width="115.28515625" customWidth="1"/>
    <col min="4" max="5" width="28.7109375" customWidth="1"/>
  </cols>
  <sheetData>
    <row r="2" spans="2:5" ht="15" customHeight="1">
      <c r="B2" s="172" t="s">
        <v>521</v>
      </c>
      <c r="C2" s="172"/>
      <c r="D2" s="172"/>
      <c r="E2" s="172"/>
    </row>
    <row r="3" spans="2:5">
      <c r="B3" s="172"/>
      <c r="C3" s="172"/>
      <c r="D3" s="172"/>
      <c r="E3" s="172"/>
    </row>
    <row r="4" spans="2:5">
      <c r="B4" s="172"/>
      <c r="C4" s="172"/>
      <c r="D4" s="172"/>
      <c r="E4" s="172"/>
    </row>
    <row r="5" spans="2:5">
      <c r="B5" s="172"/>
      <c r="C5" s="172"/>
      <c r="D5" s="172"/>
      <c r="E5" s="172"/>
    </row>
    <row r="6" spans="2:5">
      <c r="B6" s="172"/>
      <c r="C6" s="172"/>
      <c r="D6" s="172"/>
      <c r="E6" s="172"/>
    </row>
    <row r="7" spans="2:5">
      <c r="B7" s="172"/>
      <c r="C7" s="172"/>
      <c r="D7" s="172"/>
      <c r="E7" s="172"/>
    </row>
    <row r="8" spans="2:5" ht="17.45" customHeight="1">
      <c r="B8" s="173" t="s">
        <v>522</v>
      </c>
      <c r="C8" s="173"/>
      <c r="D8" s="173"/>
      <c r="E8" s="173"/>
    </row>
    <row r="9" spans="2:5" ht="48.75" customHeight="1">
      <c r="B9" s="174" t="s">
        <v>523</v>
      </c>
      <c r="C9" s="174"/>
      <c r="D9" s="175" t="s">
        <v>2</v>
      </c>
      <c r="E9" s="175"/>
    </row>
    <row r="10" spans="2:5" ht="64.150000000000006" customHeight="1">
      <c r="B10" s="174" t="s">
        <v>524</v>
      </c>
      <c r="C10" s="174"/>
      <c r="D10" s="175"/>
      <c r="E10" s="175"/>
    </row>
    <row r="11" spans="2:5" ht="18">
      <c r="B11" s="106" t="s">
        <v>17</v>
      </c>
      <c r="C11" s="107" t="s">
        <v>525</v>
      </c>
      <c r="D11" s="107" t="s">
        <v>526</v>
      </c>
      <c r="E11" s="108" t="s">
        <v>20</v>
      </c>
    </row>
    <row r="12" spans="2:5" ht="18">
      <c r="B12" s="109">
        <v>1</v>
      </c>
      <c r="C12" s="110" t="str">
        <f>VLOOKUP(B12,'MEDIÇÃO 14'!$A$20:$C$262,2,0)</f>
        <v>INSTALAÇÃO DO CANTEIRO DE OBRAS</v>
      </c>
      <c r="D12" s="111"/>
      <c r="E12" s="112"/>
    </row>
    <row r="13" spans="2:5" s="113" customFormat="1" ht="18.75">
      <c r="B13" s="114" t="s">
        <v>32</v>
      </c>
      <c r="C13" s="115" t="str">
        <f>VLOOKUP($B13,'MEDIÇÃO 14'!$A$20:$C$233,2,0)</f>
        <v>Placa de obra nas dimensões de 2.0 x 4.0 m, padrão DER</v>
      </c>
      <c r="D13" s="116" t="str">
        <f>VLOOKUP($B13,'MEDIÇÃO 14'!$A$20:$C$233,3,0)</f>
        <v>m2</v>
      </c>
      <c r="E13" s="176">
        <f>D15</f>
        <v>8</v>
      </c>
    </row>
    <row r="14" spans="2:5" s="113" customFormat="1" ht="17.649999999999999" customHeight="1">
      <c r="B14" s="177" t="s">
        <v>527</v>
      </c>
      <c r="C14" s="177"/>
      <c r="D14" s="117"/>
      <c r="E14" s="176"/>
    </row>
    <row r="15" spans="2:5" s="113" customFormat="1" ht="17.45" customHeight="1">
      <c r="B15" s="178" t="s">
        <v>528</v>
      </c>
      <c r="C15" s="178"/>
      <c r="D15" s="117">
        <v>8</v>
      </c>
      <c r="E15" s="176"/>
    </row>
    <row r="16" spans="2:5" ht="18">
      <c r="B16" s="179"/>
      <c r="C16" s="179"/>
      <c r="D16" s="179"/>
      <c r="E16" s="179"/>
    </row>
    <row r="17" spans="2:5" ht="18">
      <c r="B17" s="109">
        <v>4</v>
      </c>
      <c r="C17" s="110" t="str">
        <f>VLOOKUP(B17,'MEDIÇÃO 14'!$A$20:$C$262,2,0)</f>
        <v>INFRAESTRUTURA E SUPERESTRUTURA</v>
      </c>
      <c r="D17" s="111"/>
      <c r="E17" s="112"/>
    </row>
    <row r="18" spans="2:5" ht="36">
      <c r="B18" s="114" t="s">
        <v>111</v>
      </c>
      <c r="C18" s="115" t="str">
        <f>VLOOKUP($B18,'MEDIÇÃO 14'!$A$20:$C$233,2,0)</f>
        <v>Fôrma de chapa compensada resinada 12mm, levando-se em conta a utilização 3 vezes (incluido o material, corte, montagem, escoramento e desfôrma)</v>
      </c>
      <c r="D18" s="116" t="str">
        <f>VLOOKUP($B18,'MEDIÇÃO 14'!$A$20:$C$233,3,0)</f>
        <v>m2</v>
      </c>
      <c r="E18" s="180">
        <f>SUM(D20)</f>
        <v>2.23</v>
      </c>
    </row>
    <row r="19" spans="2:5" ht="17.45" customHeight="1">
      <c r="B19" s="177" t="s">
        <v>527</v>
      </c>
      <c r="C19" s="177"/>
      <c r="D19" s="118"/>
      <c r="E19" s="180"/>
    </row>
    <row r="20" spans="2:5" ht="17.45" customHeight="1">
      <c r="B20" s="178" t="s">
        <v>529</v>
      </c>
      <c r="C20" s="178"/>
      <c r="D20" s="117">
        <v>2.23</v>
      </c>
      <c r="E20" s="180"/>
    </row>
    <row r="21" spans="2:5" ht="36">
      <c r="B21" s="114" t="s">
        <v>127</v>
      </c>
      <c r="C21" s="115" t="str">
        <f>VLOOKUP($B21,'MEDIÇÃO 14'!$A$20:$C$233,2,0)</f>
        <v>Fornecimento, dobragem e colocação em fôrma, de armadura CA-50 A média, diâmetro de 6.3 a 10.0 mm</v>
      </c>
      <c r="D21" s="116" t="str">
        <f>VLOOKUP($B21,'MEDIÇÃO 14'!$A$20:$C$233,3,0)</f>
        <v>kg</v>
      </c>
      <c r="E21" s="180">
        <f>SUM(D24:D47)</f>
        <v>560.2600000000001</v>
      </c>
    </row>
    <row r="22" spans="2:5" ht="17.45" customHeight="1">
      <c r="B22" s="177" t="s">
        <v>530</v>
      </c>
      <c r="C22" s="177"/>
      <c r="D22" s="118"/>
      <c r="E22" s="180"/>
    </row>
    <row r="23" spans="2:5" ht="17.45" customHeight="1">
      <c r="B23" s="181" t="s">
        <v>531</v>
      </c>
      <c r="C23" s="181"/>
      <c r="D23" s="118"/>
      <c r="E23" s="180"/>
    </row>
    <row r="24" spans="2:5" ht="32.85" customHeight="1">
      <c r="B24" s="182" t="s">
        <v>532</v>
      </c>
      <c r="C24" s="182"/>
      <c r="D24" s="117">
        <v>102.18</v>
      </c>
      <c r="E24" s="180"/>
    </row>
    <row r="25" spans="2:5" ht="17.45" customHeight="1">
      <c r="B25" s="181" t="s">
        <v>533</v>
      </c>
      <c r="C25" s="181"/>
      <c r="D25" s="117"/>
      <c r="E25" s="180"/>
    </row>
    <row r="26" spans="2:5" ht="17.45" customHeight="1">
      <c r="B26" s="178" t="s">
        <v>534</v>
      </c>
      <c r="C26" s="178"/>
      <c r="D26" s="117">
        <v>79.66</v>
      </c>
      <c r="E26" s="180"/>
    </row>
    <row r="27" spans="2:5" ht="17.45" customHeight="1">
      <c r="B27" s="181" t="s">
        <v>535</v>
      </c>
      <c r="C27" s="181"/>
      <c r="D27" s="117"/>
      <c r="E27" s="180"/>
    </row>
    <row r="28" spans="2:5" ht="17.45" customHeight="1">
      <c r="B28" s="178" t="s">
        <v>536</v>
      </c>
      <c r="C28" s="178"/>
      <c r="D28" s="117">
        <v>10.119999999999999</v>
      </c>
      <c r="E28" s="180"/>
    </row>
    <row r="29" spans="2:5" ht="17.45" customHeight="1">
      <c r="B29" s="178" t="s">
        <v>537</v>
      </c>
      <c r="C29" s="178"/>
      <c r="D29" s="117">
        <v>8.65</v>
      </c>
      <c r="E29" s="180"/>
    </row>
    <row r="30" spans="2:5" ht="17.45" customHeight="1">
      <c r="B30" s="181" t="s">
        <v>538</v>
      </c>
      <c r="C30" s="181"/>
      <c r="D30" s="117"/>
      <c r="E30" s="180"/>
    </row>
    <row r="31" spans="2:5" ht="17.45" customHeight="1">
      <c r="B31" s="178" t="s">
        <v>539</v>
      </c>
      <c r="C31" s="178"/>
      <c r="D31" s="117">
        <v>3.46</v>
      </c>
      <c r="E31" s="180"/>
    </row>
    <row r="32" spans="2:5" ht="17.45" customHeight="1">
      <c r="B32" s="181" t="s">
        <v>540</v>
      </c>
      <c r="C32" s="181"/>
      <c r="D32" s="117"/>
      <c r="E32" s="180"/>
    </row>
    <row r="33" spans="2:5" ht="32.85" customHeight="1">
      <c r="B33" s="178" t="s">
        <v>541</v>
      </c>
      <c r="C33" s="178"/>
      <c r="D33" s="117">
        <v>87.3</v>
      </c>
      <c r="E33" s="180"/>
    </row>
    <row r="34" spans="2:5" ht="17.45" customHeight="1">
      <c r="B34" s="181" t="s">
        <v>542</v>
      </c>
      <c r="C34" s="181"/>
      <c r="D34" s="117"/>
      <c r="E34" s="180"/>
    </row>
    <row r="35" spans="2:5" ht="17.45" customHeight="1">
      <c r="B35" s="178" t="s">
        <v>543</v>
      </c>
      <c r="C35" s="178"/>
      <c r="D35" s="117"/>
      <c r="E35" s="180"/>
    </row>
    <row r="36" spans="2:5" ht="17.45" customHeight="1">
      <c r="B36" s="178" t="s">
        <v>544</v>
      </c>
      <c r="C36" s="178"/>
      <c r="D36" s="117">
        <v>90.82</v>
      </c>
      <c r="E36" s="180"/>
    </row>
    <row r="37" spans="2:5" ht="17.45" customHeight="1">
      <c r="B37" s="181" t="s">
        <v>545</v>
      </c>
      <c r="C37" s="181"/>
      <c r="D37" s="117"/>
      <c r="E37" s="180"/>
    </row>
    <row r="38" spans="2:5" ht="17.45" customHeight="1">
      <c r="B38" s="178" t="s">
        <v>543</v>
      </c>
      <c r="C38" s="178"/>
      <c r="D38" s="117"/>
      <c r="E38" s="180"/>
    </row>
    <row r="39" spans="2:5" ht="17.45" customHeight="1">
      <c r="B39" s="178" t="s">
        <v>544</v>
      </c>
      <c r="C39" s="178"/>
      <c r="D39" s="117">
        <v>90.82</v>
      </c>
      <c r="E39" s="180"/>
    </row>
    <row r="40" spans="2:5" ht="17.45" customHeight="1">
      <c r="B40" s="181" t="s">
        <v>546</v>
      </c>
      <c r="C40" s="181"/>
      <c r="D40" s="117"/>
      <c r="E40" s="180"/>
    </row>
    <row r="41" spans="2:5" ht="17.45" customHeight="1">
      <c r="B41" s="178" t="s">
        <v>543</v>
      </c>
      <c r="C41" s="178"/>
      <c r="D41" s="117"/>
      <c r="E41" s="180"/>
    </row>
    <row r="42" spans="2:5" ht="17.45" customHeight="1">
      <c r="B42" s="178" t="s">
        <v>547</v>
      </c>
      <c r="C42" s="178"/>
      <c r="D42" s="117">
        <v>45.41</v>
      </c>
      <c r="E42" s="180"/>
    </row>
    <row r="43" spans="2:5" ht="17.45" customHeight="1">
      <c r="B43" s="177" t="s">
        <v>548</v>
      </c>
      <c r="C43" s="177"/>
      <c r="D43" s="117"/>
      <c r="E43" s="180"/>
    </row>
    <row r="44" spans="2:5" ht="17.45" customHeight="1">
      <c r="B44" s="178" t="s">
        <v>549</v>
      </c>
      <c r="C44" s="178"/>
      <c r="D44" s="117">
        <v>12.71</v>
      </c>
      <c r="E44" s="180"/>
    </row>
    <row r="45" spans="2:5" ht="17.45" customHeight="1">
      <c r="B45" s="178" t="s">
        <v>550</v>
      </c>
      <c r="C45" s="178"/>
      <c r="D45" s="117">
        <v>14.19</v>
      </c>
      <c r="E45" s="180"/>
    </row>
    <row r="46" spans="2:5" ht="17.45" customHeight="1">
      <c r="B46" s="178" t="s">
        <v>551</v>
      </c>
      <c r="C46" s="178"/>
      <c r="D46" s="117">
        <v>7.1</v>
      </c>
      <c r="E46" s="180"/>
    </row>
    <row r="47" spans="2:5" ht="17.45" customHeight="1">
      <c r="B47" s="178" t="s">
        <v>552</v>
      </c>
      <c r="C47" s="178"/>
      <c r="D47" s="117">
        <v>7.84</v>
      </c>
      <c r="E47" s="180"/>
    </row>
    <row r="48" spans="2:5" ht="36">
      <c r="B48" s="114" t="s">
        <v>128</v>
      </c>
      <c r="C48" s="115" t="str">
        <f>VLOOKUP($B48,'MEDIÇÃO 14'!$A$20:$C$233,2,0)</f>
        <v>Fornecimento, dobragem e colocação em fôrma, de armadura CA-50 A grossa, diâmetro de 12.5 a 25.0mm</v>
      </c>
      <c r="D48" s="116" t="str">
        <f>VLOOKUP($B48,'MEDIÇÃO 14'!$A$20:$C$233,3,0)</f>
        <v>kg</v>
      </c>
      <c r="E48" s="180">
        <f>SUM(D51:D55)</f>
        <v>311.24</v>
      </c>
    </row>
    <row r="49" spans="2:5" ht="17.45" customHeight="1">
      <c r="B49" s="177" t="s">
        <v>530</v>
      </c>
      <c r="C49" s="177"/>
      <c r="D49" s="116"/>
      <c r="E49" s="180"/>
    </row>
    <row r="50" spans="2:5" ht="17.45" customHeight="1">
      <c r="B50" s="183" t="s">
        <v>527</v>
      </c>
      <c r="C50" s="183"/>
      <c r="D50" s="119"/>
      <c r="E50" s="180"/>
    </row>
    <row r="51" spans="2:5" ht="17.45" customHeight="1">
      <c r="B51" s="181" t="s">
        <v>553</v>
      </c>
      <c r="C51" s="181"/>
      <c r="D51" s="117"/>
      <c r="E51" s="180"/>
    </row>
    <row r="52" spans="2:5" ht="17.45" customHeight="1">
      <c r="B52" s="178" t="s">
        <v>543</v>
      </c>
      <c r="C52" s="178"/>
      <c r="D52" s="117"/>
      <c r="E52" s="180"/>
    </row>
    <row r="53" spans="2:5" ht="17.45" customHeight="1">
      <c r="B53" s="178" t="s">
        <v>554</v>
      </c>
      <c r="C53" s="178"/>
      <c r="D53" s="117">
        <v>70.88</v>
      </c>
      <c r="E53" s="180"/>
    </row>
    <row r="54" spans="2:5" ht="17.45" customHeight="1">
      <c r="B54" s="181" t="s">
        <v>555</v>
      </c>
      <c r="C54" s="181"/>
      <c r="D54" s="118"/>
      <c r="E54" s="180"/>
    </row>
    <row r="55" spans="2:5" ht="17.45" customHeight="1">
      <c r="B55" s="178" t="s">
        <v>556</v>
      </c>
      <c r="C55" s="178"/>
      <c r="D55" s="117">
        <v>240.36</v>
      </c>
      <c r="E55" s="180"/>
    </row>
    <row r="56" spans="2:5" ht="54">
      <c r="B56" s="114" t="s">
        <v>130</v>
      </c>
      <c r="C56" s="115" t="str">
        <f>VLOOKUP($B56,'MEDIÇÃO 14'!$A$20:$C$233,2,0)</f>
        <v>Fôrma em chapa de madeira compensada plastificada 12mm para estrutura em geral, 5 reaproveitamentos, reforçada com sarrafos de madeira 2.5x10cm (incl material, corte, montagem, escoras em eucalipto e desforma)</v>
      </c>
      <c r="D56" s="116" t="str">
        <f>VLOOKUP($B56,'MEDIÇÃO 14'!$A$20:$C$233,3,0)</f>
        <v>m2</v>
      </c>
      <c r="E56" s="180">
        <f>SUM(D58:D84)</f>
        <v>120.36999999999998</v>
      </c>
    </row>
    <row r="57" spans="2:5" ht="17.45" customHeight="1">
      <c r="B57" s="177" t="s">
        <v>527</v>
      </c>
      <c r="C57" s="177"/>
      <c r="D57" s="118"/>
      <c r="E57" s="180"/>
    </row>
    <row r="58" spans="2:5" ht="17.45" customHeight="1">
      <c r="B58" s="178" t="s">
        <v>557</v>
      </c>
      <c r="C58" s="178"/>
      <c r="D58" s="117">
        <v>4.6100000000000003</v>
      </c>
      <c r="E58" s="180"/>
    </row>
    <row r="59" spans="2:5" ht="17.45" customHeight="1">
      <c r="B59" s="178" t="s">
        <v>558</v>
      </c>
      <c r="C59" s="178"/>
      <c r="D59" s="117">
        <v>3.56</v>
      </c>
      <c r="E59" s="180"/>
    </row>
    <row r="60" spans="2:5" ht="17.45" customHeight="1">
      <c r="B60" s="178" t="s">
        <v>559</v>
      </c>
      <c r="C60" s="178"/>
      <c r="D60" s="117">
        <v>3.73</v>
      </c>
      <c r="E60" s="180"/>
    </row>
    <row r="61" spans="2:5" ht="17.45" customHeight="1">
      <c r="B61" s="178" t="s">
        <v>560</v>
      </c>
      <c r="C61" s="178"/>
      <c r="D61" s="117">
        <v>4.6100000000000003</v>
      </c>
      <c r="E61" s="180"/>
    </row>
    <row r="62" spans="2:5" ht="17.45" customHeight="1">
      <c r="B62" s="178" t="s">
        <v>561</v>
      </c>
      <c r="C62" s="178"/>
      <c r="D62" s="117">
        <v>1.23</v>
      </c>
      <c r="E62" s="180"/>
    </row>
    <row r="63" spans="2:5" ht="17.45" customHeight="1">
      <c r="B63" s="178" t="s">
        <v>562</v>
      </c>
      <c r="C63" s="178"/>
      <c r="D63" s="117">
        <v>4.4800000000000004</v>
      </c>
      <c r="E63" s="180"/>
    </row>
    <row r="64" spans="2:5" ht="17.45" customHeight="1">
      <c r="B64" s="178" t="s">
        <v>563</v>
      </c>
      <c r="C64" s="178"/>
      <c r="D64" s="117">
        <v>0.95</v>
      </c>
      <c r="E64" s="180"/>
    </row>
    <row r="65" spans="2:5" ht="17.45" customHeight="1">
      <c r="B65" s="178" t="s">
        <v>564</v>
      </c>
      <c r="C65" s="178"/>
      <c r="D65" s="117">
        <v>1.68</v>
      </c>
      <c r="E65" s="180"/>
    </row>
    <row r="66" spans="2:5" ht="17.45" customHeight="1">
      <c r="B66" s="178" t="s">
        <v>565</v>
      </c>
      <c r="C66" s="178"/>
      <c r="D66" s="117">
        <v>3.63</v>
      </c>
      <c r="E66" s="180"/>
    </row>
    <row r="67" spans="2:5" ht="17.45" customHeight="1">
      <c r="B67" s="178" t="s">
        <v>566</v>
      </c>
      <c r="C67" s="178"/>
      <c r="D67" s="117">
        <v>3.63</v>
      </c>
      <c r="E67" s="180"/>
    </row>
    <row r="68" spans="2:5" ht="17.45" customHeight="1">
      <c r="B68" s="178" t="s">
        <v>567</v>
      </c>
      <c r="C68" s="178"/>
      <c r="D68" s="117">
        <v>7.58</v>
      </c>
      <c r="E68" s="180"/>
    </row>
    <row r="69" spans="2:5" ht="18">
      <c r="B69" s="120" t="s">
        <v>568</v>
      </c>
      <c r="C69" s="121"/>
      <c r="D69" s="117">
        <v>4.6100000000000003</v>
      </c>
      <c r="E69" s="180"/>
    </row>
    <row r="70" spans="2:5" ht="17.45" customHeight="1">
      <c r="B70" s="178" t="s">
        <v>569</v>
      </c>
      <c r="C70" s="178"/>
      <c r="D70" s="117">
        <v>3.38</v>
      </c>
      <c r="E70" s="180"/>
    </row>
    <row r="71" spans="2:5" ht="17.45" customHeight="1">
      <c r="B71" s="178" t="s">
        <v>570</v>
      </c>
      <c r="C71" s="178"/>
      <c r="D71" s="117">
        <v>3.35</v>
      </c>
      <c r="E71" s="180"/>
    </row>
    <row r="72" spans="2:5" ht="17.45" customHeight="1">
      <c r="B72" s="178" t="s">
        <v>571</v>
      </c>
      <c r="C72" s="178"/>
      <c r="D72" s="117">
        <v>3.63</v>
      </c>
      <c r="E72" s="180"/>
    </row>
    <row r="73" spans="2:5" ht="17.45" customHeight="1">
      <c r="B73" s="178" t="s">
        <v>572</v>
      </c>
      <c r="C73" s="178"/>
      <c r="D73" s="117">
        <v>3.43</v>
      </c>
      <c r="E73" s="180"/>
    </row>
    <row r="74" spans="2:5" ht="17.45" customHeight="1">
      <c r="B74" s="178" t="s">
        <v>573</v>
      </c>
      <c r="C74" s="178"/>
      <c r="D74" s="117">
        <v>4.6100000000000003</v>
      </c>
      <c r="E74" s="180"/>
    </row>
    <row r="75" spans="2:5" ht="17.45" customHeight="1">
      <c r="B75" s="178" t="s">
        <v>574</v>
      </c>
      <c r="C75" s="178"/>
      <c r="D75" s="117">
        <v>1.19</v>
      </c>
      <c r="E75" s="180"/>
    </row>
    <row r="76" spans="2:5" ht="17.45" customHeight="1">
      <c r="B76" s="178" t="s">
        <v>575</v>
      </c>
      <c r="C76" s="178"/>
      <c r="D76" s="117">
        <v>4.22</v>
      </c>
      <c r="E76" s="180"/>
    </row>
    <row r="77" spans="2:5" ht="17.45" customHeight="1">
      <c r="B77" s="181" t="s">
        <v>576</v>
      </c>
      <c r="C77" s="181"/>
      <c r="D77" s="117"/>
      <c r="E77" s="180"/>
    </row>
    <row r="78" spans="2:5" ht="17.45" customHeight="1">
      <c r="B78" s="181" t="s">
        <v>577</v>
      </c>
      <c r="C78" s="181"/>
      <c r="D78" s="117"/>
      <c r="E78" s="180"/>
    </row>
    <row r="79" spans="2:5" ht="33.200000000000003" customHeight="1">
      <c r="B79" s="178" t="s">
        <v>578</v>
      </c>
      <c r="C79" s="178"/>
      <c r="D79" s="117">
        <v>20.52</v>
      </c>
      <c r="E79" s="180"/>
    </row>
    <row r="80" spans="2:5" ht="33.200000000000003" customHeight="1">
      <c r="B80" s="181" t="s">
        <v>579</v>
      </c>
      <c r="C80" s="181"/>
      <c r="D80" s="117"/>
      <c r="E80" s="180"/>
    </row>
    <row r="81" spans="2:5" ht="33.200000000000003" customHeight="1">
      <c r="B81" s="178" t="s">
        <v>580</v>
      </c>
      <c r="C81" s="178"/>
      <c r="D81" s="117">
        <v>17.100000000000001</v>
      </c>
      <c r="E81" s="180"/>
    </row>
    <row r="82" spans="2:5" ht="17.45" customHeight="1">
      <c r="B82" s="178" t="s">
        <v>581</v>
      </c>
      <c r="C82" s="178"/>
      <c r="D82" s="117">
        <v>2.1</v>
      </c>
      <c r="E82" s="180"/>
    </row>
    <row r="83" spans="2:5" ht="17.45" customHeight="1">
      <c r="B83" s="181" t="s">
        <v>582</v>
      </c>
      <c r="C83" s="181"/>
      <c r="D83" s="117"/>
      <c r="E83" s="180"/>
    </row>
    <row r="84" spans="2:5" ht="33.200000000000003" customHeight="1">
      <c r="B84" s="178" t="s">
        <v>583</v>
      </c>
      <c r="C84" s="178"/>
      <c r="D84" s="117">
        <v>12.54</v>
      </c>
      <c r="E84" s="180"/>
    </row>
    <row r="85" spans="2:5" ht="18">
      <c r="B85" s="181"/>
      <c r="C85" s="181"/>
      <c r="D85" s="181"/>
      <c r="E85" s="181"/>
    </row>
    <row r="86" spans="2:5" ht="36">
      <c r="B86" s="114" t="s">
        <v>132</v>
      </c>
      <c r="C86" s="115" t="str">
        <f>VLOOKUP($B86,'MEDIÇÃO 14'!$A$20:$C$233,2,0)</f>
        <v>Fornecimento, preparo e aplicação de concreto Fck=25 MPa (brita 1 e 2) - (5% de perdas já incluído no custo)</v>
      </c>
      <c r="D86" s="116" t="str">
        <f>VLOOKUP($B86,'MEDIÇÃO 14'!$A$20:$C$233,3,0)</f>
        <v>m3</v>
      </c>
      <c r="E86" s="180">
        <f>SUM(D88:D106)</f>
        <v>4.3100000000000005</v>
      </c>
    </row>
    <row r="87" spans="2:5" ht="17.45" customHeight="1">
      <c r="B87" s="177" t="s">
        <v>527</v>
      </c>
      <c r="C87" s="177"/>
      <c r="D87" s="118"/>
      <c r="E87" s="180"/>
    </row>
    <row r="88" spans="2:5" ht="17.45" customHeight="1">
      <c r="B88" s="178" t="s">
        <v>584</v>
      </c>
      <c r="C88" s="178"/>
      <c r="D88" s="117">
        <v>0.28999999999999998</v>
      </c>
      <c r="E88" s="180"/>
    </row>
    <row r="89" spans="2:5" ht="17.45" customHeight="1">
      <c r="B89" s="178" t="s">
        <v>585</v>
      </c>
      <c r="C89" s="178"/>
      <c r="D89" s="117">
        <v>0.22</v>
      </c>
      <c r="E89" s="180"/>
    </row>
    <row r="90" spans="2:5" ht="17.45" customHeight="1">
      <c r="B90" s="178" t="s">
        <v>586</v>
      </c>
      <c r="C90" s="178"/>
      <c r="D90" s="117">
        <v>0.24</v>
      </c>
      <c r="E90" s="180"/>
    </row>
    <row r="91" spans="2:5" ht="17.45" customHeight="1">
      <c r="B91" s="178" t="s">
        <v>587</v>
      </c>
      <c r="C91" s="178"/>
      <c r="D91" s="117">
        <v>0.28999999999999998</v>
      </c>
      <c r="E91" s="180"/>
    </row>
    <row r="92" spans="2:5" ht="17.45" customHeight="1">
      <c r="B92" s="178" t="s">
        <v>588</v>
      </c>
      <c r="C92" s="178"/>
      <c r="D92" s="117">
        <v>0.08</v>
      </c>
      <c r="E92" s="180"/>
    </row>
    <row r="93" spans="2:5" ht="17.45" customHeight="1">
      <c r="B93" s="178" t="s">
        <v>589</v>
      </c>
      <c r="C93" s="178"/>
      <c r="D93" s="117">
        <v>0.28000000000000003</v>
      </c>
      <c r="E93" s="180"/>
    </row>
    <row r="94" spans="2:5" ht="17.45" customHeight="1">
      <c r="B94" s="178" t="s">
        <v>590</v>
      </c>
      <c r="C94" s="178"/>
      <c r="D94" s="117">
        <v>0.06</v>
      </c>
      <c r="E94" s="180"/>
    </row>
    <row r="95" spans="2:5" ht="17.45" customHeight="1">
      <c r="B95" s="178" t="s">
        <v>591</v>
      </c>
      <c r="C95" s="178"/>
      <c r="D95" s="117">
        <v>0.11</v>
      </c>
      <c r="E95" s="180"/>
    </row>
    <row r="96" spans="2:5" ht="17.45" customHeight="1">
      <c r="B96" s="178" t="s">
        <v>592</v>
      </c>
      <c r="C96" s="178"/>
      <c r="D96" s="117">
        <v>0.23</v>
      </c>
      <c r="E96" s="180"/>
    </row>
    <row r="97" spans="2:5" ht="17.45" customHeight="1">
      <c r="B97" s="178" t="s">
        <v>593</v>
      </c>
      <c r="C97" s="178"/>
      <c r="D97" s="117">
        <v>0.23</v>
      </c>
      <c r="E97" s="180"/>
    </row>
    <row r="98" spans="2:5" ht="17.45" customHeight="1">
      <c r="B98" s="178" t="s">
        <v>594</v>
      </c>
      <c r="C98" s="178"/>
      <c r="D98" s="117">
        <v>0.48</v>
      </c>
      <c r="E98" s="180"/>
    </row>
    <row r="99" spans="2:5" ht="17.45" customHeight="1">
      <c r="B99" s="178" t="s">
        <v>595</v>
      </c>
      <c r="C99" s="178"/>
      <c r="D99" s="117">
        <v>0.28999999999999998</v>
      </c>
      <c r="E99" s="180"/>
    </row>
    <row r="100" spans="2:5" ht="17.45" customHeight="1">
      <c r="B100" s="178" t="s">
        <v>596</v>
      </c>
      <c r="C100" s="178"/>
      <c r="D100" s="117">
        <v>0.21</v>
      </c>
      <c r="E100" s="180"/>
    </row>
    <row r="101" spans="2:5" ht="17.45" customHeight="1">
      <c r="B101" s="178" t="s">
        <v>597</v>
      </c>
      <c r="C101" s="178"/>
      <c r="D101" s="117">
        <v>0.21</v>
      </c>
      <c r="E101" s="180"/>
    </row>
    <row r="102" spans="2:5" ht="17.45" customHeight="1">
      <c r="B102" s="178" t="s">
        <v>598</v>
      </c>
      <c r="C102" s="178"/>
      <c r="D102" s="117">
        <v>0.23</v>
      </c>
      <c r="E102" s="180"/>
    </row>
    <row r="103" spans="2:5" ht="17.45" customHeight="1">
      <c r="B103" s="178" t="s">
        <v>599</v>
      </c>
      <c r="C103" s="178"/>
      <c r="D103" s="117">
        <v>0.22</v>
      </c>
      <c r="E103" s="180"/>
    </row>
    <row r="104" spans="2:5" ht="17.45" customHeight="1">
      <c r="B104" s="178" t="s">
        <v>600</v>
      </c>
      <c r="C104" s="178"/>
      <c r="D104" s="117">
        <v>0.28999999999999998</v>
      </c>
      <c r="E104" s="180"/>
    </row>
    <row r="105" spans="2:5" ht="17.45" customHeight="1">
      <c r="B105" s="178" t="s">
        <v>601</v>
      </c>
      <c r="C105" s="178"/>
      <c r="D105" s="117">
        <v>0.08</v>
      </c>
      <c r="E105" s="180"/>
    </row>
    <row r="106" spans="2:5" ht="17.45" customHeight="1">
      <c r="B106" s="178" t="s">
        <v>602</v>
      </c>
      <c r="C106" s="178"/>
      <c r="D106" s="117">
        <v>0.27</v>
      </c>
      <c r="E106" s="180"/>
    </row>
    <row r="107" spans="2:5" ht="36">
      <c r="B107" s="114" t="s">
        <v>133</v>
      </c>
      <c r="C107" s="115" t="str">
        <f>VLOOKUP($B107,'MEDIÇÃO 14'!$A$20:$C$233,2,0)</f>
        <v>Laje pré-fabricada treliçada para forro simples revestido, vão até 3.5m, capeamento 2cm, esp. 10cm, Fck = 150Kg/cm2</v>
      </c>
      <c r="D107" s="116" t="str">
        <f>VLOOKUP($B107,'MEDIÇÃO 14'!$A$20:$C$233,3,0)</f>
        <v>m2</v>
      </c>
      <c r="E107" s="180">
        <f>SUM(D109:D110)</f>
        <v>103.76</v>
      </c>
    </row>
    <row r="108" spans="2:5" ht="17.45" customHeight="1">
      <c r="B108" s="177" t="s">
        <v>527</v>
      </c>
      <c r="C108" s="177"/>
      <c r="D108" s="118"/>
      <c r="E108" s="180"/>
    </row>
    <row r="109" spans="2:5" ht="17.45" customHeight="1">
      <c r="B109" s="178" t="s">
        <v>603</v>
      </c>
      <c r="C109" s="178"/>
      <c r="D109" s="117">
        <v>106.86</v>
      </c>
      <c r="E109" s="180"/>
    </row>
    <row r="110" spans="2:5" ht="17.45" customHeight="1">
      <c r="B110" s="178" t="s">
        <v>604</v>
      </c>
      <c r="C110" s="178"/>
      <c r="D110" s="117">
        <v>-3.1</v>
      </c>
      <c r="E110" s="180"/>
    </row>
    <row r="111" spans="2:5" ht="17.45" customHeight="1">
      <c r="B111" s="184"/>
      <c r="C111" s="184"/>
      <c r="D111" s="184"/>
      <c r="E111" s="184"/>
    </row>
    <row r="112" spans="2:5" ht="17.45" customHeight="1">
      <c r="B112" s="109">
        <v>14</v>
      </c>
      <c r="C112" s="110" t="str">
        <f>VLOOKUP(B112,'MEDIÇÃO 14'!$A$20:$C$262,2,0)</f>
        <v>QUADRA DE ESPORTES</v>
      </c>
      <c r="D112" s="111"/>
      <c r="E112" s="112"/>
    </row>
    <row r="113" spans="2:5" ht="36">
      <c r="B113" s="114" t="s">
        <v>335</v>
      </c>
      <c r="C113" s="115" t="str">
        <f>VLOOKUP($B113,'MEDIÇÃO 14'!$A$20:$C$233,2,0)</f>
        <v>Calha em chapa de aço galvanizado número 24, desenvolvimento de 50 cm, incluso transporte vertical</v>
      </c>
      <c r="D113" s="116" t="str">
        <f>VLOOKUP($B113,'MEDIÇÃO 14'!$A$20:$C$233,3,0)</f>
        <v>m</v>
      </c>
      <c r="E113" s="176">
        <f>SUM(D115)</f>
        <v>2.6</v>
      </c>
    </row>
    <row r="114" spans="2:5" ht="17.45" customHeight="1">
      <c r="B114" s="177" t="s">
        <v>605</v>
      </c>
      <c r="C114" s="177"/>
      <c r="E114" s="176"/>
    </row>
    <row r="115" spans="2:5" ht="17.45" customHeight="1">
      <c r="B115" s="178" t="s">
        <v>606</v>
      </c>
      <c r="C115" s="178"/>
      <c r="D115" s="117">
        <v>2.6</v>
      </c>
      <c r="E115" s="176"/>
    </row>
    <row r="116" spans="2:5" ht="18">
      <c r="B116" s="179"/>
      <c r="C116" s="179"/>
      <c r="D116" s="179"/>
      <c r="E116" s="179"/>
    </row>
    <row r="117" spans="2:5" ht="18">
      <c r="B117" s="109">
        <v>16</v>
      </c>
      <c r="C117" s="110" t="str">
        <f>VLOOKUP(B117,'MEDIÇÃO 14'!$A$20:$C$262,2,0)</f>
        <v xml:space="preserve">PINTURA </v>
      </c>
      <c r="D117" s="111"/>
      <c r="E117" s="112"/>
    </row>
    <row r="118" spans="2:5" ht="18">
      <c r="B118" s="109" t="s">
        <v>397</v>
      </c>
      <c r="C118" s="110" t="str">
        <f>VLOOKUP(B118,'MEDIÇÃO 14'!$A$20:$C$262,2,0)</f>
        <v>SOBRE METAL</v>
      </c>
      <c r="D118" s="111"/>
      <c r="E118" s="112"/>
    </row>
    <row r="119" spans="2:5" ht="17.45" customHeight="1">
      <c r="B119" s="185" t="s">
        <v>399</v>
      </c>
      <c r="C119" s="186" t="str">
        <f>VLOOKUP($B119,'MEDIÇÃO 14'!$A$20:$C$233,2,0)</f>
        <v>Pintura sobre metal, aplicação manual, com duas demãos de tinta esmalte sintético, referência Suvinil, Coral ou Metalatex, inclusive uma demão de fundo anticorrosivo</v>
      </c>
      <c r="D119" s="187" t="str">
        <f>VLOOKUP($B119,'MEDIÇÃO 14'!$A$20:$C$233,3,0)</f>
        <v>m2</v>
      </c>
      <c r="E119" s="176">
        <f>SUM(D123)</f>
        <v>24</v>
      </c>
    </row>
    <row r="120" spans="2:5" ht="17.45" customHeight="1">
      <c r="B120" s="185"/>
      <c r="C120" s="186"/>
      <c r="D120" s="187"/>
      <c r="E120" s="176"/>
    </row>
    <row r="121" spans="2:5" ht="17.45" customHeight="1">
      <c r="B121" s="185"/>
      <c r="C121" s="186"/>
      <c r="D121" s="187"/>
      <c r="E121" s="176"/>
    </row>
    <row r="122" spans="2:5" ht="17.45" customHeight="1">
      <c r="B122" s="183" t="s">
        <v>605</v>
      </c>
      <c r="C122" s="183"/>
      <c r="D122" s="117"/>
      <c r="E122" s="176"/>
    </row>
    <row r="123" spans="2:5" ht="17.45" customHeight="1">
      <c r="B123" s="188" t="s">
        <v>607</v>
      </c>
      <c r="C123" s="188"/>
      <c r="D123" s="117">
        <v>24</v>
      </c>
      <c r="E123" s="176"/>
    </row>
    <row r="124" spans="2:5" ht="17.45" customHeight="1">
      <c r="B124" s="185" t="s">
        <v>401</v>
      </c>
      <c r="C124" s="186" t="str">
        <f>VLOOKUP($B124,'MEDIÇÃO 14'!$A$20:$C$233,2,0)</f>
        <v>Locação de andaime metálico para trabalho em fachada de edifíco (aluguel de 1 m² por 1 mês) inclusive frete, montagem e desmontagem</v>
      </c>
      <c r="D124" s="187" t="str">
        <f>VLOOKUP($B124,'MEDIÇÃO 14'!$A$20:$C$233,3,0)</f>
        <v>m2</v>
      </c>
      <c r="E124" s="176">
        <f>SUM(D128:D129)</f>
        <v>56.03</v>
      </c>
    </row>
    <row r="125" spans="2:5" ht="17.45" customHeight="1">
      <c r="B125" s="185"/>
      <c r="C125" s="186"/>
      <c r="D125" s="187"/>
      <c r="E125" s="176"/>
    </row>
    <row r="126" spans="2:5" ht="17.45" customHeight="1">
      <c r="B126" s="185"/>
      <c r="C126" s="186"/>
      <c r="D126" s="187"/>
      <c r="E126" s="176"/>
    </row>
    <row r="127" spans="2:5" ht="17.45" customHeight="1">
      <c r="B127" s="183" t="s">
        <v>608</v>
      </c>
      <c r="C127" s="183"/>
      <c r="D127" s="117"/>
      <c r="E127" s="176"/>
    </row>
    <row r="128" spans="2:5" ht="17.45" customHeight="1">
      <c r="B128" s="183" t="s">
        <v>527</v>
      </c>
      <c r="C128" s="183"/>
      <c r="D128" s="117"/>
      <c r="E128" s="176"/>
    </row>
    <row r="129" spans="2:5" ht="17.45" customHeight="1">
      <c r="B129" s="188" t="s">
        <v>609</v>
      </c>
      <c r="C129" s="188"/>
      <c r="D129" s="117">
        <v>56.03</v>
      </c>
      <c r="E129" s="176"/>
    </row>
    <row r="130" spans="2:5" ht="17.45" customHeight="1">
      <c r="B130" s="184"/>
      <c r="C130" s="184"/>
      <c r="D130" s="184"/>
      <c r="E130" s="184"/>
    </row>
    <row r="131" spans="2:5" ht="17.45" customHeight="1">
      <c r="B131" s="109">
        <v>17</v>
      </c>
      <c r="C131" s="110" t="str">
        <f>VLOOKUP(B131,'MEDIÇÃO 14'!$A$20:$C$262,2,0)</f>
        <v>COBERTURA</v>
      </c>
      <c r="D131" s="111"/>
      <c r="E131" s="112"/>
    </row>
    <row r="132" spans="2:5" ht="17.45" customHeight="1">
      <c r="B132" s="185" t="s">
        <v>416</v>
      </c>
      <c r="C132" s="186" t="str">
        <f>VLOOKUP($B132,'MEDIÇÃO 14'!$A$20:$C$233,2,0)</f>
        <v>Estrut. metálica p/ quadra poliesp. coberta constituída por perfis formados a frio, aço estrutural ASTM A-570 G33 (terças) ASTM A-36 (demais perfis) c/ o sistema de trat. e pint conf descrito em notas da planilha</v>
      </c>
      <c r="D132" s="187" t="str">
        <f>VLOOKUP($B132,'MEDIÇÃO 14'!$A$20:$C$233,3,0)</f>
        <v>kg</v>
      </c>
      <c r="E132" s="176">
        <f>SUM(D136)</f>
        <v>34.76</v>
      </c>
    </row>
    <row r="133" spans="2:5" ht="17.45" customHeight="1">
      <c r="B133" s="185"/>
      <c r="C133" s="186"/>
      <c r="D133" s="187"/>
      <c r="E133" s="176"/>
    </row>
    <row r="134" spans="2:5" ht="17.45" customHeight="1">
      <c r="B134" s="185"/>
      <c r="C134" s="186"/>
      <c r="D134" s="187"/>
      <c r="E134" s="176"/>
    </row>
    <row r="135" spans="2:5" ht="17.45" customHeight="1">
      <c r="B135" s="183" t="s">
        <v>605</v>
      </c>
      <c r="C135" s="183"/>
      <c r="D135" s="117"/>
      <c r="E135" s="176"/>
    </row>
    <row r="136" spans="2:5" ht="17.45" customHeight="1">
      <c r="B136" s="188" t="s">
        <v>610</v>
      </c>
      <c r="C136" s="188"/>
      <c r="D136" s="122">
        <v>34.76</v>
      </c>
      <c r="E136" s="176"/>
    </row>
    <row r="137" spans="2:5" ht="17.45" customHeight="1">
      <c r="B137" s="189"/>
      <c r="C137" s="189"/>
      <c r="D137" s="189"/>
      <c r="E137" s="189"/>
    </row>
    <row r="138" spans="2:5" ht="17.45" customHeight="1">
      <c r="B138" s="109">
        <v>21</v>
      </c>
      <c r="C138" s="110" t="str">
        <f>VLOOKUP(B138,'MEDIÇÃO 14'!$A$20:$C$262,2,0)</f>
        <v>ITENS NOVOS</v>
      </c>
      <c r="D138" s="111"/>
      <c r="E138" s="112"/>
    </row>
    <row r="139" spans="2:5" ht="17.45" customHeight="1">
      <c r="B139" s="185" t="s">
        <v>464</v>
      </c>
      <c r="C139" s="186" t="str">
        <f>VLOOKUP($B139,'MEDIÇÃO 14'!$A$20:$C$1000,2,0)</f>
        <v>Cabo de cobre termoplástico (PVC) flexível isolado 450/750V, antichama BWF livre de chumbo, 70ºC ? 16,0mm2</v>
      </c>
      <c r="D139" s="187" t="str">
        <f>VLOOKUP($B139,'MEDIÇÃO 14'!$A$20:$C$1000,3,0)</f>
        <v>m</v>
      </c>
      <c r="E139" s="176">
        <f>SUM(D143)</f>
        <v>25.170000000000016</v>
      </c>
    </row>
    <row r="140" spans="2:5" ht="17.45" customHeight="1">
      <c r="B140" s="185"/>
      <c r="C140" s="186"/>
      <c r="D140" s="187"/>
      <c r="E140" s="176"/>
    </row>
    <row r="141" spans="2:5" ht="17.45" customHeight="1">
      <c r="B141" s="185"/>
      <c r="C141" s="186"/>
      <c r="D141" s="187"/>
      <c r="E141" s="176"/>
    </row>
    <row r="142" spans="2:5" ht="17.45" customHeight="1">
      <c r="B142" s="183" t="s">
        <v>611</v>
      </c>
      <c r="C142" s="183"/>
      <c r="D142" s="117"/>
      <c r="E142" s="176"/>
    </row>
    <row r="143" spans="2:5" ht="33.200000000000003" customHeight="1">
      <c r="B143" s="178" t="s">
        <v>612</v>
      </c>
      <c r="C143" s="178"/>
      <c r="D143" s="122">
        <f>169.8-144.63</f>
        <v>25.170000000000016</v>
      </c>
      <c r="E143" s="176"/>
    </row>
    <row r="144" spans="2:5" ht="18">
      <c r="B144" s="190"/>
      <c r="C144" s="190"/>
      <c r="D144" s="190"/>
      <c r="E144" s="190"/>
    </row>
    <row r="145" spans="2:5" ht="18">
      <c r="B145" s="109">
        <v>20</v>
      </c>
      <c r="C145" s="110" t="str">
        <f>VLOOKUP(B145,'MEDIÇÃO 14'!$A$20:$C$262,2,0)</f>
        <v xml:space="preserve">ADMINISTRAÇÃO LOCAL </v>
      </c>
      <c r="D145" s="111"/>
      <c r="E145" s="112"/>
    </row>
    <row r="146" spans="2:5" ht="18">
      <c r="B146" s="123" t="s">
        <v>444</v>
      </c>
      <c r="C146" s="124" t="str">
        <f>VLOOKUP(B146,'MEDIÇÃO 14'!$A$20:$C$262,2,0)</f>
        <v>Administração local</v>
      </c>
      <c r="D146" s="125" t="str">
        <f>VLOOKUP(B146,'MEDIÇÃO 14'!$A:$Q,3,0)</f>
        <v>und</v>
      </c>
      <c r="E146" s="191">
        <f>D147</f>
        <v>3.0380563306428899E-2</v>
      </c>
    </row>
    <row r="147" spans="2:5" ht="32.85" customHeight="1">
      <c r="B147" s="192" t="s">
        <v>613</v>
      </c>
      <c r="C147" s="192"/>
      <c r="D147" s="126">
        <v>3.0380563306428899E-2</v>
      </c>
      <c r="E147" s="191">
        <f>D147</f>
        <v>3.0380563306428899E-2</v>
      </c>
    </row>
    <row r="148" spans="2:5" ht="18.75">
      <c r="B148" s="113"/>
      <c r="C148" s="113"/>
      <c r="D148" s="113"/>
      <c r="E148" s="113"/>
    </row>
    <row r="149" spans="2:5" ht="18.75">
      <c r="B149" s="113"/>
      <c r="C149" s="113"/>
      <c r="D149" s="113"/>
      <c r="E149" s="113"/>
    </row>
    <row r="150" spans="2:5" ht="18.75">
      <c r="B150" s="113"/>
      <c r="C150" s="113"/>
      <c r="D150" s="113"/>
      <c r="E150" s="113"/>
    </row>
    <row r="151" spans="2:5" ht="18.75">
      <c r="B151" s="113"/>
      <c r="C151" s="113"/>
      <c r="D151" s="113"/>
      <c r="E151" s="113"/>
    </row>
    <row r="152" spans="2:5" ht="18.75">
      <c r="B152" s="113"/>
      <c r="C152" s="113"/>
      <c r="D152" s="113"/>
      <c r="E152" s="113"/>
    </row>
    <row r="153" spans="2:5" ht="18.75">
      <c r="B153" s="113"/>
      <c r="C153" s="113"/>
      <c r="D153" s="113"/>
      <c r="E153" s="113"/>
    </row>
    <row r="154" spans="2:5" ht="18.75">
      <c r="B154" s="113"/>
      <c r="C154" s="127" t="s">
        <v>614</v>
      </c>
      <c r="D154" s="113"/>
      <c r="E154" s="113"/>
    </row>
    <row r="155" spans="2:5" ht="18.75">
      <c r="B155" s="113"/>
      <c r="C155" s="128" t="s">
        <v>517</v>
      </c>
      <c r="D155" s="113"/>
      <c r="E155" s="113"/>
    </row>
    <row r="156" spans="2:5" ht="18.75">
      <c r="B156" s="113"/>
      <c r="C156" s="127" t="s">
        <v>518</v>
      </c>
      <c r="D156" s="113"/>
      <c r="E156" s="113"/>
    </row>
    <row r="157" spans="2:5" ht="18.75">
      <c r="B157" s="113"/>
      <c r="C157" s="127" t="s">
        <v>615</v>
      </c>
      <c r="D157" s="113"/>
      <c r="E157" s="113"/>
    </row>
    <row r="158" spans="2:5" ht="18.75">
      <c r="B158" s="113"/>
      <c r="C158" s="127" t="s">
        <v>520</v>
      </c>
      <c r="D158" s="113"/>
      <c r="E158" s="113"/>
    </row>
    <row r="159" spans="2:5"/>
    <row r="160" spans="2:5"/>
    <row r="161" spans="1:7"/>
    <row r="162" spans="1:7"/>
    <row r="163" spans="1:7"/>
    <row r="164" spans="1:7" s="129" customFormat="1" ht="15.75">
      <c r="A164"/>
      <c r="B164"/>
      <c r="C164"/>
      <c r="D164"/>
      <c r="E164"/>
      <c r="F164"/>
      <c r="G164"/>
    </row>
    <row r="165" spans="1:7" s="129" customFormat="1" ht="15.75">
      <c r="A165"/>
      <c r="B165"/>
      <c r="C165"/>
      <c r="D165"/>
      <c r="E165"/>
      <c r="F165"/>
      <c r="G165"/>
    </row>
    <row r="166" spans="1:7" s="129" customFormat="1" ht="15.75">
      <c r="A166"/>
      <c r="B166"/>
      <c r="C166"/>
      <c r="D166"/>
      <c r="E166"/>
      <c r="F166"/>
      <c r="G166"/>
    </row>
    <row r="167" spans="1:7" s="129" customFormat="1" ht="15.75">
      <c r="A167"/>
      <c r="B167"/>
      <c r="C167"/>
      <c r="D167"/>
      <c r="E167"/>
      <c r="F167"/>
      <c r="G167"/>
    </row>
    <row r="168" spans="1:7" s="129" customFormat="1" ht="15.75">
      <c r="A168"/>
      <c r="B168"/>
      <c r="C168"/>
      <c r="D168"/>
      <c r="E168"/>
      <c r="F168"/>
      <c r="G168"/>
    </row>
    <row r="169" spans="1:7" s="129" customFormat="1" ht="15.75">
      <c r="A169"/>
      <c r="B169"/>
      <c r="C169"/>
      <c r="D169"/>
      <c r="E169"/>
      <c r="F169"/>
      <c r="G169"/>
    </row>
    <row r="170" spans="1:7"/>
    <row r="171" spans="1:7"/>
    <row r="172" spans="1:7" s="129" customFormat="1" ht="15.75">
      <c r="A172"/>
      <c r="B172"/>
      <c r="C172"/>
      <c r="D172"/>
      <c r="E172"/>
      <c r="F172"/>
      <c r="G172"/>
    </row>
    <row r="173" spans="1:7" s="129" customFormat="1" ht="15.75">
      <c r="A173"/>
      <c r="B173"/>
      <c r="C173"/>
      <c r="D173"/>
      <c r="E173"/>
      <c r="F173"/>
      <c r="G173"/>
    </row>
    <row r="174" spans="1:7" s="129" customFormat="1" ht="15.75">
      <c r="A174"/>
      <c r="B174"/>
      <c r="C174"/>
      <c r="D174"/>
      <c r="E174"/>
      <c r="F174"/>
      <c r="G174"/>
    </row>
    <row r="175" spans="1:7"/>
    <row r="176" spans="1:7"/>
    <row r="177" spans="1:7" s="129" customFormat="1" ht="15.75">
      <c r="A177"/>
      <c r="B177"/>
      <c r="C177"/>
      <c r="D177"/>
      <c r="E177"/>
      <c r="F177"/>
      <c r="G177"/>
    </row>
    <row r="178" spans="1:7" s="129" customFormat="1" ht="15.75">
      <c r="A178"/>
      <c r="B178"/>
      <c r="C178"/>
      <c r="D178"/>
      <c r="E178"/>
      <c r="F178"/>
      <c r="G178"/>
    </row>
    <row r="179" spans="1:7" s="129" customFormat="1" ht="15.75">
      <c r="A179"/>
      <c r="B179"/>
      <c r="C179"/>
      <c r="D179"/>
      <c r="E179"/>
      <c r="F179"/>
      <c r="G179"/>
    </row>
    <row r="180" spans="1:7"/>
    <row r="181" spans="1:7"/>
    <row r="182" spans="1:7"/>
    <row r="183" spans="1:7"/>
    <row r="184" spans="1:7" s="129" customFormat="1" ht="15.75">
      <c r="A184"/>
      <c r="B184"/>
      <c r="C184"/>
      <c r="D184"/>
      <c r="E184"/>
      <c r="F184"/>
      <c r="G184"/>
    </row>
    <row r="185" spans="1:7" s="129" customFormat="1" ht="15.75">
      <c r="A185"/>
      <c r="B185"/>
      <c r="C185"/>
      <c r="D185"/>
      <c r="E185"/>
      <c r="F185"/>
      <c r="G185"/>
    </row>
    <row r="186" spans="1:7"/>
    <row r="187" spans="1:7"/>
    <row r="188" spans="1:7"/>
    <row r="189" spans="1:7"/>
    <row r="190" spans="1:7"/>
    <row r="191" spans="1:7" s="129" customFormat="1" ht="15.75">
      <c r="A191"/>
      <c r="B191"/>
      <c r="C191"/>
      <c r="D191"/>
      <c r="E191"/>
      <c r="F191"/>
      <c r="G191"/>
    </row>
    <row r="192" spans="1:7" s="129" customFormat="1" ht="15.75">
      <c r="A192"/>
      <c r="B192"/>
      <c r="C192"/>
      <c r="D192"/>
      <c r="E192"/>
      <c r="F192"/>
      <c r="G192"/>
    </row>
    <row r="193" spans="1:7" s="129" customFormat="1" ht="15.75">
      <c r="A193"/>
      <c r="B193"/>
      <c r="C193"/>
      <c r="D193"/>
      <c r="E193"/>
      <c r="F193"/>
      <c r="G193"/>
    </row>
    <row r="194" spans="1:7"/>
    <row r="195" spans="1:7"/>
    <row r="196" spans="1:7"/>
    <row r="197" spans="1:7"/>
    <row r="198" spans="1:7"/>
    <row r="199" spans="1:7" s="129" customFormat="1" ht="15.75">
      <c r="A199"/>
      <c r="B199"/>
      <c r="C199"/>
      <c r="D199"/>
      <c r="E199"/>
      <c r="F199"/>
      <c r="G199"/>
    </row>
    <row r="200" spans="1:7" s="129" customFormat="1" ht="15.75">
      <c r="A200"/>
      <c r="B200"/>
      <c r="C200"/>
      <c r="D200"/>
      <c r="E200"/>
      <c r="F200"/>
      <c r="G200"/>
    </row>
    <row r="201" spans="1:7"/>
    <row r="202" spans="1:7"/>
    <row r="203" spans="1:7"/>
    <row r="204" spans="1:7"/>
    <row r="205" spans="1:7" s="130" customFormat="1" ht="15.75">
      <c r="A205"/>
      <c r="B205"/>
      <c r="C205"/>
      <c r="D205"/>
      <c r="E205"/>
      <c r="F205"/>
      <c r="G205"/>
    </row>
    <row r="206" spans="1:7"/>
    <row r="207" spans="1:7"/>
    <row r="208" spans="1:7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 spans="1:7" s="129" customFormat="1" ht="15.75">
      <c r="A225"/>
      <c r="B225"/>
      <c r="C225"/>
      <c r="D225"/>
      <c r="E225"/>
      <c r="F225"/>
      <c r="G225"/>
    </row>
    <row r="226" spans="1:7" s="129" customFormat="1" ht="15.75">
      <c r="A226"/>
      <c r="B226"/>
      <c r="C226"/>
      <c r="D226"/>
      <c r="E226"/>
      <c r="F226"/>
      <c r="G226"/>
    </row>
    <row r="227" spans="1:7" s="129" customFormat="1" ht="15.75">
      <c r="A227"/>
      <c r="B227"/>
      <c r="C227"/>
      <c r="D227"/>
      <c r="E227"/>
      <c r="F227"/>
      <c r="G227"/>
    </row>
    <row r="228" spans="1:7"/>
    <row r="229" spans="1:7"/>
    <row r="230" spans="1:7"/>
    <row r="231" spans="1:7"/>
    <row r="232" spans="1:7"/>
    <row r="233" spans="1:7"/>
    <row r="234" spans="1:7"/>
    <row r="235" spans="1:7"/>
    <row r="236" spans="1:7"/>
    <row r="237" spans="1:7"/>
    <row r="238" spans="1:7"/>
    <row r="239" spans="1:7"/>
    <row r="240" spans="1:7"/>
    <row r="241" spans="1:7"/>
    <row r="242" spans="1:7"/>
    <row r="243" spans="1:7"/>
    <row r="244" spans="1:7"/>
    <row r="245" spans="1:7"/>
    <row r="246" spans="1:7"/>
    <row r="247" spans="1:7" s="129" customFormat="1" ht="15.75">
      <c r="A247"/>
      <c r="B247"/>
      <c r="C247"/>
      <c r="D247"/>
      <c r="E247"/>
      <c r="F247"/>
      <c r="G247"/>
    </row>
    <row r="248" spans="1:7" s="131" customFormat="1">
      <c r="A248"/>
      <c r="B248"/>
      <c r="C248"/>
      <c r="D248"/>
      <c r="E248"/>
      <c r="F248"/>
      <c r="G248"/>
    </row>
    <row r="249" spans="1:7" s="131" customFormat="1">
      <c r="A249"/>
      <c r="B249"/>
      <c r="C249"/>
      <c r="D249"/>
      <c r="E249"/>
      <c r="F249"/>
      <c r="G249"/>
    </row>
    <row r="250" spans="1:7" s="131" customFormat="1">
      <c r="A250"/>
      <c r="B250"/>
      <c r="C250"/>
      <c r="D250"/>
      <c r="E250"/>
      <c r="F250"/>
      <c r="G250"/>
    </row>
    <row r="251" spans="1:7"/>
    <row r="252" spans="1:7"/>
    <row r="253" spans="1:7"/>
    <row r="254" spans="1:7"/>
    <row r="255" spans="1:7" s="129" customFormat="1" ht="15.75">
      <c r="A255"/>
      <c r="B255"/>
      <c r="C255"/>
      <c r="D255"/>
      <c r="E255"/>
      <c r="F255"/>
      <c r="G255"/>
    </row>
    <row r="256" spans="1:7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 spans="1:7"/>
    <row r="274" spans="1:7"/>
    <row r="275" spans="1:7"/>
    <row r="276" spans="1:7"/>
    <row r="277" spans="1:7"/>
    <row r="278" spans="1:7"/>
    <row r="279" spans="1:7"/>
    <row r="280" spans="1:7"/>
    <row r="281" spans="1:7"/>
    <row r="282" spans="1:7"/>
    <row r="283" spans="1:7"/>
    <row r="284" spans="1:7"/>
    <row r="285" spans="1:7"/>
    <row r="286" spans="1:7"/>
    <row r="287" spans="1:7"/>
    <row r="288" spans="1:7" s="130" customFormat="1" ht="15.75">
      <c r="A288"/>
      <c r="B288"/>
      <c r="C288"/>
      <c r="D288"/>
      <c r="E288"/>
      <c r="F288"/>
      <c r="G288"/>
    </row>
    <row r="289" spans="1:7" s="130" customFormat="1" ht="15.75">
      <c r="A289"/>
      <c r="B289"/>
      <c r="C289"/>
      <c r="D289"/>
      <c r="E289"/>
      <c r="F289"/>
      <c r="G289"/>
    </row>
    <row r="290" spans="1:7"/>
    <row r="291" spans="1:7"/>
    <row r="292" spans="1:7"/>
    <row r="293" spans="1:7"/>
    <row r="294" spans="1:7"/>
    <row r="295" spans="1:7"/>
    <row r="296" spans="1:7"/>
    <row r="297" spans="1:7"/>
    <row r="298" spans="1:7"/>
    <row r="299" spans="1:7"/>
    <row r="300" spans="1:7"/>
    <row r="301" spans="1:7"/>
    <row r="302" spans="1:7"/>
    <row r="303" spans="1:7"/>
    <row r="304" spans="1:7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1048365" ht="12.75" customHeight="1"/>
    <row r="1048366" ht="12.75" customHeight="1"/>
    <row r="1048367" ht="12.75" customHeight="1"/>
    <row r="1048368" ht="12.75" customHeight="1"/>
    <row r="1048369" ht="12.75" customHeight="1"/>
    <row r="1048370" ht="12.75" customHeight="1"/>
    <row r="1048371" ht="12.75" customHeight="1"/>
    <row r="1048372" ht="12.75" customHeight="1"/>
    <row r="1048373" ht="12.75" customHeight="1"/>
    <row r="1048374" ht="12.75" customHeight="1"/>
    <row r="1048375" ht="12.75" customHeight="1"/>
    <row r="1048376" ht="12.75" customHeight="1"/>
    <row r="1048377" ht="12.75" customHeight="1"/>
    <row r="1048378" ht="12.75" customHeight="1"/>
    <row r="1048379" ht="12.75" customHeight="1"/>
    <row r="1048380" ht="12.75" customHeight="1"/>
    <row r="1048381" ht="12.75" customHeight="1"/>
    <row r="1048382" ht="12.75" customHeight="1"/>
    <row r="1048383" ht="12.75" customHeight="1"/>
    <row r="1048384" ht="12.75" customHeight="1"/>
    <row r="1048385" ht="12.75" customHeight="1"/>
    <row r="1048386" ht="12.75" customHeight="1"/>
    <row r="1048387" ht="12.75" customHeight="1"/>
    <row r="1048388" ht="12.75" customHeight="1"/>
    <row r="1048389" ht="12.75" customHeight="1"/>
    <row r="1048390" ht="12.75" customHeight="1"/>
    <row r="1048391" ht="12.75" customHeight="1"/>
    <row r="1048392" ht="12.75" customHeight="1"/>
    <row r="1048393" ht="12.75" customHeight="1"/>
    <row r="1048394" ht="12.75" customHeight="1"/>
    <row r="1048395" ht="12.75" customHeight="1"/>
    <row r="1048396" ht="12.75" customHeight="1"/>
    <row r="1048397" ht="12.75" customHeight="1"/>
    <row r="1048398" ht="12.75" customHeight="1"/>
    <row r="1048399" ht="12.75" customHeight="1"/>
    <row r="1048400" ht="12.75" customHeight="1"/>
    <row r="1048401" ht="12.75" customHeight="1"/>
    <row r="1048402" ht="12.75" customHeight="1"/>
    <row r="1048403" ht="12.75" customHeight="1"/>
    <row r="1048404" ht="12.75" customHeight="1"/>
    <row r="1048405" ht="12.75" customHeight="1"/>
    <row r="1048406" ht="12.75" customHeight="1"/>
    <row r="1048407" ht="12.75" customHeight="1"/>
    <row r="1048408" ht="12.75" customHeight="1"/>
    <row r="1048409" ht="12.75" customHeight="1"/>
    <row r="1048410" ht="12.75" customHeight="1"/>
    <row r="1048411" ht="12.75" customHeight="1"/>
    <row r="1048412" ht="12.75" customHeight="1"/>
    <row r="1048413" ht="12.75" customHeight="1"/>
    <row r="1048414" ht="12.75" customHeight="1"/>
    <row r="1048415" ht="12.75" customHeight="1"/>
    <row r="1048416" ht="12.75" customHeight="1"/>
    <row r="1048417" ht="12.75" customHeight="1"/>
    <row r="1048418" ht="12.75" customHeight="1"/>
    <row r="1048419" ht="12.75" customHeight="1"/>
    <row r="1048420" ht="12.75" customHeight="1"/>
    <row r="1048421" ht="12.75" customHeight="1"/>
    <row r="1048422" ht="12.75" customHeight="1"/>
    <row r="1048423" ht="12.75" customHeight="1"/>
    <row r="1048424" ht="12.75" customHeight="1"/>
    <row r="1048425" ht="12.75" customHeight="1"/>
    <row r="1048426" ht="12.75" customHeight="1"/>
    <row r="1048427" ht="12.75" customHeight="1"/>
    <row r="1048428" ht="12.75" customHeight="1"/>
    <row r="1048429" ht="12.75" customHeight="1"/>
    <row r="1048430" ht="12.75" customHeight="1"/>
    <row r="1048431" ht="12.75" customHeight="1"/>
    <row r="1048432" ht="12.75" customHeight="1"/>
    <row r="1048433" ht="12.75" customHeight="1"/>
    <row r="1048434" ht="12.75" customHeight="1"/>
    <row r="1048435" ht="12.75" customHeight="1"/>
    <row r="1048436" ht="12.75" customHeight="1"/>
    <row r="1048437" ht="12.75" customHeight="1"/>
    <row r="1048438" ht="12.75" customHeight="1"/>
    <row r="1048439" ht="12.75" customHeight="1"/>
    <row r="1048440" ht="12.75" customHeight="1"/>
    <row r="1048441" ht="12.75" customHeight="1"/>
    <row r="1048442" ht="12.75" customHeight="1"/>
    <row r="1048443" ht="12.75" customHeight="1"/>
    <row r="1048444" ht="12.75" customHeight="1"/>
    <row r="1048445" ht="12.75" customHeight="1"/>
    <row r="1048446" ht="12.75" customHeight="1"/>
    <row r="1048447" ht="12.75" customHeight="1"/>
    <row r="1048448" ht="12.75" customHeight="1"/>
    <row r="1048449" ht="12.75" customHeight="1"/>
    <row r="1048450" ht="12.75" customHeight="1"/>
    <row r="1048451" ht="12.75" customHeight="1"/>
    <row r="1048452" ht="12.75" customHeight="1"/>
    <row r="1048453" ht="12.75" customHeight="1"/>
    <row r="1048454" ht="12.75" customHeight="1"/>
    <row r="1048455" ht="12.75" customHeight="1"/>
    <row r="1048456" ht="12.75" customHeight="1"/>
    <row r="1048457" ht="12.75" customHeight="1"/>
    <row r="1048458" ht="12.75" customHeight="1"/>
    <row r="1048459" ht="12.75" customHeight="1"/>
    <row r="1048460" ht="12.75" customHeight="1"/>
    <row r="1048461" ht="12.75" customHeight="1"/>
    <row r="1048462" ht="12.75" customHeight="1"/>
    <row r="1048463" ht="12.75" customHeight="1"/>
    <row r="1048464" ht="12.75" customHeight="1"/>
    <row r="1048465" ht="12.75" customHeight="1"/>
    <row r="1048466" ht="12.75" customHeight="1"/>
    <row r="1048467" ht="12.75" customHeight="1"/>
    <row r="1048468" ht="12.75" customHeight="1"/>
    <row r="1048469" ht="12.75" customHeight="1"/>
    <row r="1048470" ht="12.75" customHeight="1"/>
    <row r="1048471" ht="12.75" customHeight="1"/>
    <row r="1048472" ht="12.75" customHeight="1"/>
    <row r="1048473" ht="12.75" customHeight="1"/>
    <row r="1048474" ht="12.75" customHeight="1"/>
    <row r="1048475" ht="12.75" customHeight="1"/>
    <row r="1048476" ht="12.75" customHeight="1"/>
    <row r="1048477" ht="12.75" customHeight="1"/>
    <row r="1048478" ht="12.75" customHeight="1"/>
    <row r="1048479" ht="12.75" customHeight="1"/>
    <row r="1048480" ht="12.75" customHeight="1"/>
    <row r="1048481" ht="12.75" customHeight="1"/>
    <row r="1048482" ht="12.75" customHeight="1"/>
    <row r="1048483" ht="12.75" customHeight="1"/>
    <row r="1048484" ht="12.75" customHeight="1"/>
    <row r="1048485" ht="12.75" customHeight="1"/>
    <row r="1048486" ht="12.75" customHeight="1"/>
    <row r="1048487" ht="12.75" customHeight="1"/>
    <row r="1048488" ht="12.75" customHeight="1"/>
    <row r="1048489" ht="12.75" customHeight="1"/>
    <row r="1048490" ht="12.75" customHeight="1"/>
    <row r="1048491" ht="12.75" customHeight="1"/>
    <row r="1048492" ht="12.75" customHeight="1"/>
    <row r="1048493" ht="12.75" customHeight="1"/>
    <row r="1048494" ht="12.75" customHeight="1"/>
    <row r="1048495" ht="12.75" customHeight="1"/>
    <row r="1048496" ht="12.75" customHeight="1"/>
    <row r="1048497" ht="12.75" customHeight="1"/>
    <row r="1048498" ht="12.75" customHeight="1"/>
    <row r="1048499" ht="12.75" customHeight="1"/>
    <row r="1048500" ht="12.75" customHeight="1"/>
    <row r="1048501" ht="12.75" customHeight="1"/>
    <row r="1048502" ht="12.75" customHeight="1"/>
    <row r="1048503" ht="12.75" customHeight="1"/>
    <row r="1048504" ht="12.75" customHeight="1"/>
    <row r="1048505" ht="12.75" customHeight="1"/>
    <row r="1048506" ht="12.75" customHeight="1"/>
    <row r="1048507" ht="12.75" customHeight="1"/>
    <row r="1048508" ht="12.75" customHeight="1"/>
    <row r="1048509" ht="12.75" customHeight="1"/>
    <row r="1048510" ht="12.75" customHeight="1"/>
    <row r="1048511" ht="12.75" customHeight="1"/>
    <row r="1048512" ht="12.75" customHeight="1"/>
    <row r="1048513" ht="12.75" customHeight="1"/>
    <row r="1048514" ht="12.75" customHeight="1"/>
    <row r="1048515" ht="12.75" customHeight="1"/>
    <row r="1048516" ht="12.75" customHeight="1"/>
    <row r="1048517" ht="12.75" customHeight="1"/>
    <row r="1048518" ht="12.75" customHeight="1"/>
    <row r="1048519" ht="12.75" customHeight="1"/>
    <row r="1048520" ht="12.75" customHeight="1"/>
    <row r="1048521" ht="12.75" customHeight="1"/>
    <row r="1048522" ht="12.75" customHeight="1"/>
    <row r="1048523" ht="12.75" customHeight="1"/>
    <row r="1048524" ht="12.75" customHeight="1"/>
    <row r="1048525" ht="12.75" customHeight="1"/>
    <row r="1048526" ht="12.75" customHeight="1"/>
    <row r="1048527" ht="12.75" customHeight="1"/>
    <row r="1048528" ht="12.75" customHeight="1"/>
    <row r="1048529" ht="12.75" customHeight="1"/>
    <row r="1048530" ht="12.75" customHeight="1"/>
    <row r="1048531" ht="12.75" customHeight="1"/>
    <row r="1048532" ht="12.75" customHeight="1"/>
    <row r="1048533" ht="12.75" customHeight="1"/>
    <row r="1048534" ht="12.75" customHeight="1"/>
    <row r="1048535" ht="12.75" customHeight="1"/>
    <row r="1048536" ht="12.75" customHeight="1"/>
    <row r="1048537" ht="12.75" customHeight="1"/>
    <row r="1048538" ht="12.75" customHeight="1"/>
    <row r="1048539" ht="12.75" customHeight="1"/>
    <row r="1048540" ht="12.75" customHeight="1"/>
    <row r="1048541" ht="12.75" customHeight="1"/>
    <row r="1048542" ht="12.75" customHeight="1"/>
    <row r="1048543" ht="12.75" customHeight="1"/>
    <row r="1048544" ht="12.75" customHeight="1"/>
    <row r="1048545" ht="12.75" customHeight="1"/>
    <row r="1048546" ht="12.75" customHeight="1"/>
    <row r="1048547" ht="12.75" customHeight="1"/>
    <row r="1048548" ht="12.75" customHeight="1"/>
    <row r="1048549" ht="12.75" customHeight="1"/>
    <row r="1048550" ht="12.75" customHeight="1"/>
    <row r="1048551" ht="12.75" customHeight="1"/>
    <row r="1048552" ht="12.75" customHeight="1"/>
    <row r="1048553" ht="12.75" customHeight="1"/>
    <row r="1048554" ht="12.75" customHeight="1"/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  <row r="1048561" ht="12.75" customHeight="1"/>
    <row r="1048562" ht="12.75" customHeight="1"/>
    <row r="1048563" ht="12.75" customHeight="1"/>
    <row r="1048564" ht="12.75" customHeight="1"/>
    <row r="1048565" ht="12.75" customHeight="1"/>
    <row r="1048566" ht="12.75" customHeight="1"/>
    <row r="1048567" ht="12.75" customHeight="1"/>
    <row r="1048568" ht="12.75" customHeight="1"/>
    <row r="1048569" ht="12.75" customHeight="1"/>
    <row r="1048570" ht="12.75" customHeight="1"/>
    <row r="1048571" ht="12.75" customHeight="1"/>
    <row r="1048572" ht="12.75" customHeight="1"/>
    <row r="1048573" ht="12.75" customHeight="1"/>
    <row r="1048574" ht="12.75" customHeight="1"/>
    <row r="1048575" ht="12.75" customHeight="1"/>
    <row r="1048576" ht="12.75" customHeight="1"/>
  </sheetData>
  <mergeCells count="136">
    <mergeCell ref="B144:E144"/>
    <mergeCell ref="E146:E147"/>
    <mergeCell ref="B147:C147"/>
    <mergeCell ref="B130:E130"/>
    <mergeCell ref="B132:B134"/>
    <mergeCell ref="C132:C134"/>
    <mergeCell ref="D132:D134"/>
    <mergeCell ref="E132:E136"/>
    <mergeCell ref="B135:C135"/>
    <mergeCell ref="B136:C136"/>
    <mergeCell ref="B137:E137"/>
    <mergeCell ref="B139:B141"/>
    <mergeCell ref="C139:C141"/>
    <mergeCell ref="D139:D141"/>
    <mergeCell ref="E139:E143"/>
    <mergeCell ref="B142:C142"/>
    <mergeCell ref="B143:C143"/>
    <mergeCell ref="B116:E116"/>
    <mergeCell ref="B119:B121"/>
    <mergeCell ref="C119:C121"/>
    <mergeCell ref="D119:D121"/>
    <mergeCell ref="E119:E123"/>
    <mergeCell ref="B122:C122"/>
    <mergeCell ref="B123:C123"/>
    <mergeCell ref="B124:B126"/>
    <mergeCell ref="C124:C126"/>
    <mergeCell ref="D124:D126"/>
    <mergeCell ref="E124:E129"/>
    <mergeCell ref="B127:C127"/>
    <mergeCell ref="B128:C128"/>
    <mergeCell ref="B129:C129"/>
    <mergeCell ref="B105:C105"/>
    <mergeCell ref="B106:C106"/>
    <mergeCell ref="E107:E110"/>
    <mergeCell ref="B108:C108"/>
    <mergeCell ref="B109:C109"/>
    <mergeCell ref="B110:C110"/>
    <mergeCell ref="B111:E111"/>
    <mergeCell ref="E113:E115"/>
    <mergeCell ref="B114:C114"/>
    <mergeCell ref="B115:C115"/>
    <mergeCell ref="B81:C81"/>
    <mergeCell ref="B82:C82"/>
    <mergeCell ref="B83:C83"/>
    <mergeCell ref="B84:C84"/>
    <mergeCell ref="B85:E85"/>
    <mergeCell ref="E86:E10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E56:E84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42:C42"/>
    <mergeCell ref="B43:C43"/>
    <mergeCell ref="B44:C44"/>
    <mergeCell ref="B45:C45"/>
    <mergeCell ref="B46:C46"/>
    <mergeCell ref="B47:C47"/>
    <mergeCell ref="E48:E55"/>
    <mergeCell ref="B49:C49"/>
    <mergeCell ref="B50:C50"/>
    <mergeCell ref="B51:C51"/>
    <mergeCell ref="B52:C52"/>
    <mergeCell ref="B53:C53"/>
    <mergeCell ref="B54:C54"/>
    <mergeCell ref="B55:C55"/>
    <mergeCell ref="E18:E20"/>
    <mergeCell ref="B19:C19"/>
    <mergeCell ref="B20:C20"/>
    <mergeCell ref="E21:E47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2:E7"/>
    <mergeCell ref="B8:E8"/>
    <mergeCell ref="B9:C9"/>
    <mergeCell ref="D9:E10"/>
    <mergeCell ref="B10:C10"/>
    <mergeCell ref="E13:E15"/>
    <mergeCell ref="B14:C14"/>
    <mergeCell ref="B15:C15"/>
    <mergeCell ref="B16:E16"/>
  </mergeCells>
  <printOptions horizontalCentered="1"/>
  <pageMargins left="0.56527777777777799" right="0.29930555555555599" top="0.78749999999999998" bottom="2.55833333333333" header="0.511811023622047" footer="0.196527777777778"/>
  <pageSetup paperSize="9" scale="39" orientation="portrait" horizontalDpi="300" verticalDpi="300" r:id="rId1"/>
  <rowBreaks count="1" manualBreakCount="1">
    <brk id="8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9535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MEDIÇÃO 14</vt:lpstr>
      <vt:lpstr>MEMO CALCULO 14</vt:lpstr>
      <vt:lpstr>'MEDIÇÃO 14'!Area_de_impressao</vt:lpstr>
      <vt:lpstr>'MEMO CALCULO 14'!Area_de_impressao</vt:lpstr>
      <vt:lpstr>'MEDIÇÃO 14'!Print_Area_0</vt:lpstr>
      <vt:lpstr>'MEDIÇÃO 14'!Titulos_de_impressao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817</cp:revision>
  <cp:lastPrinted>2026-03-30T08:45:52Z</cp:lastPrinted>
  <dcterms:created xsi:type="dcterms:W3CDTF">2021-01-05T13:52:00Z</dcterms:created>
  <dcterms:modified xsi:type="dcterms:W3CDTF">2026-04-29T13:08:47Z</dcterms:modified>
  <dc:language>pt-BR</dc:language>
</cp:coreProperties>
</file>