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MEDIÇÃO 1" sheetId="1" state="visible" r:id="rId2"/>
    <sheet name="MEMO CALCULO 01" sheetId="2" state="visible" r:id="rId3"/>
  </sheets>
  <definedNames>
    <definedName function="false" hidden="false" localSheetId="0" name="_xlnm.Print_Area" vbProcedure="false">'MEDIÇÃO 1'!$A$1:$N$296</definedName>
    <definedName function="false" hidden="false" localSheetId="0" name="_xlnm.Print_Titles" vbProcedure="false">'MEDIÇÃO 1'!$A:$N,'MEDIÇÃO 1'!$1:$11</definedName>
    <definedName function="false" hidden="false" localSheetId="1" name="_xlnm.Print_Area" vbProcedure="false">'MEMO CALCULO 01'!$A$1:$E$257</definedName>
    <definedName function="false" hidden="false" localSheetId="0" name="_xlnm.Print_Area" vbProcedure="false">'MEDIÇÃO 1'!$A$1:$N$297</definedName>
    <definedName function="false" hidden="false" localSheetId="0" name="_xlnm.Print_Area_0_0" vbProcedure="false">'MEDIÇÃO 1'!$A$1:$N$298</definedName>
    <definedName function="false" hidden="false" localSheetId="0" name="_xlnm.Print_Area_0_0_0" vbProcedure="false">'MEDIÇÃO 1'!$A$13:$N$298</definedName>
    <definedName function="false" hidden="false" localSheetId="0" name="_xlnm.Print_Area_0_0_0_0" vbProcedure="false">'MEDIÇÃO 1'!$A$13:$N$295</definedName>
    <definedName function="false" hidden="false" localSheetId="0" name="_xlnm.Print_Titles" vbProcedure="false">'MEDIÇÃO 1'!$A:$N,'MEDIÇÃO 1'!$13:$19</definedName>
    <definedName function="false" hidden="false" localSheetId="1" name="_xlnm.Print_Area" vbProcedure="false">'MEMO CALCULO 01'!$A$1:$E$258</definedName>
    <definedName function="false" hidden="false" localSheetId="1" name="_xlnm.Print_Area_0_0" vbProcedure="false">'MEMO CALCULO 01'!$A$1:$F$255</definedName>
    <definedName function="false" hidden="false" localSheetId="1" name="_xlnm.Print_Area_0_0_0" vbProcedure="false">'MEMO CALCULO 01'!$A$1:$F$258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<sst xmlns="http://schemas.openxmlformats.org/spreadsheetml/2006/main" count="1036" uniqueCount="708">
  <si>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</si>
  <si>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</si>
  <si>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24/02/2025</t>
  </si>
  <si>
    <r>
      <rPr>
        <b val="true"/>
        <sz val="10"/>
        <rFont val="Arial"/>
        <family val="2"/>
        <charset val="1"/>
      </rPr>
      <t xml:space="preserve">Obra: </t>
    </r>
    <r>
      <rPr>
        <sz val="10"/>
        <color rgb="FF000000"/>
        <rFont val="Arial"/>
        <family val="1"/>
        <charset val="1"/>
      </rPr>
      <t xml:space="preserve">REFORMA E AMPLIAÇÃO DA ‘’EMEI SÃO ROQUE’’, NESTE MUNICÍPIO. </t>
    </r>
  </si>
  <si>
    <t xml:space="preserve">CONTRATO Nº:</t>
  </si>
  <si>
    <t xml:space="preserve">164/2024</t>
  </si>
  <si>
    <t xml:space="preserve">Assinatura: 18/12/2024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</si>
  <si>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</si>
  <si>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</si>
  <si>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RUA LOURENÇO ROLDI, N° 436, BAIRRO SÃO ROQUINHO, SÃO ROQUE DO CANAÃ</t>
    </r>
  </si>
  <si>
    <t xml:space="preserve">PERÍODO:</t>
  </si>
  <si>
    <t xml:space="preserve">a </t>
  </si>
  <si>
    <t xml:space="preserve">PRAZO:</t>
  </si>
  <si>
    <t xml:space="preserve">90 DIAS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</si>
  <si>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rFont val="Arial"/>
        <family val="2"/>
        <charset val="1"/>
      </rPr>
      <t xml:space="preserve">MENDONÇA CONSTRUÇÕES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</si>
  <si>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</si>
  <si>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</si>
  <si>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</si>
  <si>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</si>
  <si>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</si>
  <si>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</si>
  <si>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</si>
  <si>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</si>
  <si>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01</t>
  </si>
  <si>
    <t xml:space="preserve">TOTAL MEDIDO</t>
  </si>
  <si>
    <t xml:space="preserve">TOTAL</t>
  </si>
  <si>
    <t xml:space="preserve">%</t>
  </si>
  <si>
    <t xml:space="preserve">INSTALAÇÃO DO CANTEIRO DE OBRAS</t>
  </si>
  <si>
    <t xml:space="preserve">1.1</t>
  </si>
  <si>
    <t xml:space="preserve">Placa de obra nas dimensões de 2.0 x 4.0 m, padrão DER</t>
  </si>
  <si>
    <t xml:space="preserve">m2</t>
  </si>
  <si>
    <t xml:space="preserve">1.2</t>
  </si>
  <si>
    <t xml:space="preserve">Tapume Telha Metálica Ondulada em aço galvalume 0,50mm Branca h=2,20m, incl. montagem estr. mad. 8"x8", c/adesivo "DER-ES" 60x60cm a cada 10m, incl. faixas pint. esmalte sint. cores azul c/ h=30cm e rosa c/ h=10cm (Reaproveitamento 2x)</t>
  </si>
  <si>
    <t xml:space="preserve">m</t>
  </si>
  <si>
    <t xml:space="preserve">1.3</t>
  </si>
  <si>
    <t xml:space="preserve">Locação de andaime metálico para trabalho em fachada de edifíco (aluguel de 1 m² por 1 mês) inclusive frete, montagem e desmontagem</t>
  </si>
  <si>
    <t xml:space="preserve">SERVIÇOS PRELIMINARES</t>
  </si>
  <si>
    <t xml:space="preserve">2.1</t>
  </si>
  <si>
    <t xml:space="preserve">Demolição de revestimento com azulejos</t>
  </si>
  <si>
    <t xml:space="preserve">2.2</t>
  </si>
  <si>
    <t xml:space="preserve">Lixamento de parede com pintura antiga PVA para recebimento de nova camada de tinta</t>
  </si>
  <si>
    <t xml:space="preserve">2.3</t>
  </si>
  <si>
    <t xml:space="preserve">Demolição de piso revestido com cerâmica</t>
  </si>
  <si>
    <t xml:space="preserve">2.4</t>
  </si>
  <si>
    <t xml:space="preserve">Retirada de grades, gradis, alambrados, cercas e portões</t>
  </si>
  <si>
    <t xml:space="preserve">2.5</t>
  </si>
  <si>
    <t xml:space="preserve">Retirada de revestimento antigo em reboco</t>
  </si>
  <si>
    <t xml:space="preserve">2.6</t>
  </si>
  <si>
    <t xml:space="preserve">Retirada de portas e janelas de madeira, inclusive batentes</t>
  </si>
  <si>
    <t xml:space="preserve">2.7</t>
  </si>
  <si>
    <t xml:space="preserve">Retirada de esquadrias metálicas</t>
  </si>
  <si>
    <t xml:space="preserve">2.8</t>
  </si>
  <si>
    <t xml:space="preserve">Retirada de aparelhos sanitários</t>
  </si>
  <si>
    <t xml:space="preserve">und</t>
  </si>
  <si>
    <t xml:space="preserve">2.9</t>
  </si>
  <si>
    <t xml:space="preserve">Retirada de torneiras e registros</t>
  </si>
  <si>
    <t xml:space="preserve">2.10</t>
  </si>
  <si>
    <t xml:space="preserve">Retirada de rodapé de madeira ou cerâmica</t>
  </si>
  <si>
    <t xml:space="preserve">2.11</t>
  </si>
  <si>
    <t xml:space="preserve">Demolição de alvenaria</t>
  </si>
  <si>
    <t xml:space="preserve">m3</t>
  </si>
  <si>
    <t xml:space="preserve">2.12</t>
  </si>
  <si>
    <t xml:space="preserve">Retirada de bancada de pia</t>
  </si>
  <si>
    <t xml:space="preserve">2.13</t>
  </si>
  <si>
    <t xml:space="preserve">Retirada de caixas/quadros elétricos</t>
  </si>
  <si>
    <t xml:space="preserve">2.14</t>
  </si>
  <si>
    <t xml:space="preserve">Remoção de telhas cerâmicas, tipo colonial, inclusive cumeeiras</t>
  </si>
  <si>
    <t xml:space="preserve">2.15</t>
  </si>
  <si>
    <t xml:space="preserve">Demolição manual de concreto simples (EMOP 05.001.001)</t>
  </si>
  <si>
    <t xml:space="preserve">2.16</t>
  </si>
  <si>
    <t xml:space="preserve">Remoção de pintura antiga a óleo ou esmalte</t>
  </si>
  <si>
    <t xml:space="preserve">2.17</t>
  </si>
  <si>
    <t xml:space="preserve">Apicoamento de superfície com revestimento em argamassa</t>
  </si>
  <si>
    <t xml:space="preserve">2.18</t>
  </si>
  <si>
    <t xml:space="preserve">Remoção de pintura antiga a base de óleo ou esmalte sobre esquadrias</t>
  </si>
  <si>
    <t xml:space="preserve">2.19</t>
  </si>
  <si>
    <t xml:space="preserve">Retirada de pontos elétricos (luminárias, interruptores e tomadas)</t>
  </si>
  <si>
    <t xml:space="preserve">2.20</t>
  </si>
  <si>
    <t xml:space="preserve">Retirada de tanque de cimento</t>
  </si>
  <si>
    <t xml:space="preserve">2.21</t>
  </si>
  <si>
    <t xml:space="preserve">Reassentamento de paralelepípedos, rejuntamento com argamassa, com reaproveitamento dos paralelepípedos - incluso retirada e colocação do material.</t>
  </si>
  <si>
    <t xml:space="preserve">2.22</t>
  </si>
  <si>
    <t xml:space="preserve">Remoção de luminárias, de forma manual, sem reaproveitamento</t>
  </si>
  <si>
    <t xml:space="preserve">2.23</t>
  </si>
  <si>
    <t xml:space="preserve">Remoção de interruptores/tomadas elétricas, de forma manual, sem reaproveitamento</t>
  </si>
  <si>
    <t xml:space="preserve">2.24</t>
  </si>
  <si>
    <t xml:space="preserve">Remoção de ventilador</t>
  </si>
  <si>
    <t xml:space="preserve">2.25</t>
  </si>
  <si>
    <t xml:space="preserve">Remoção de grelha para ralo</t>
  </si>
  <si>
    <t xml:space="preserve">2.26</t>
  </si>
  <si>
    <t xml:space="preserve">Lixamento manual em superfícies metálicas em obra</t>
  </si>
  <si>
    <t xml:space="preserve">INFRAESTRUTURA</t>
  </si>
  <si>
    <t xml:space="preserve">3.1.1</t>
  </si>
  <si>
    <t xml:space="preserve">Escavação manual em material de 1a. categoria, até 1.50 m de profundidade</t>
  </si>
  <si>
    <t xml:space="preserve">3.1.2</t>
  </si>
  <si>
    <t xml:space="preserve">Pintura impermeabilizante com igolflex ou equivalente a 3 demãos</t>
  </si>
  <si>
    <t xml:space="preserve">3.1.3</t>
  </si>
  <si>
    <t xml:space="preserve">Fornecimento, preparo e aplicação de concreto magro com consumo mínimo de cimento de 250 kg/m3 (brita 1 e 2) - (5% de perdas já incluído no custo)</t>
  </si>
  <si>
    <t xml:space="preserve">3.1.4</t>
  </si>
  <si>
    <t xml:space="preserve">Fôrma de tábua de madeira de 2.5 x 30.0 cm para fundações, levando-se em conta a utilização 5 vezes (incluido o material, corte, montagem, escoramento e desforma)</t>
  </si>
  <si>
    <t xml:space="preserve">3.1.5</t>
  </si>
  <si>
    <t xml:space="preserve">Fornecimento, preparo e aplicação de concreto Fck=25 MPa (brita 1 e 2) - (5% de perdas já incluído no custo)</t>
  </si>
  <si>
    <t xml:space="preserve">3.1.6</t>
  </si>
  <si>
    <t xml:space="preserve">Fornecimento, dobragem e colocação em fôrma, de armadura CA-50 A média, diâmetro de 6.3 a 10.0 mm</t>
  </si>
  <si>
    <t xml:space="preserve">kg</t>
  </si>
  <si>
    <t xml:space="preserve">3.1.7</t>
  </si>
  <si>
    <t xml:space="preserve">Fornecimento, dobragem e colocação em fôrma, de armadura CA-60 B fina, diâmetro de 4.0 a 7.0mm</t>
  </si>
  <si>
    <t xml:space="preserve">3.1.8</t>
  </si>
  <si>
    <t xml:space="preserve">Aterro com areia em áreas de calçada, inclusive fornecimento e adensamento</t>
  </si>
  <si>
    <t xml:space="preserve">3.1.9</t>
  </si>
  <si>
    <t xml:space="preserve">Reaterro apiloado de cavas de fundação, em camadas de 20 cm</t>
  </si>
  <si>
    <t xml:space="preserve">SUPERESTRUTURA</t>
  </si>
  <si>
    <t xml:space="preserve">4.1</t>
  </si>
  <si>
    <t xml:space="preserve">Fôrma em chapa de madeira compensada plastificada 12mm para estrutura em geral, 5 reaproveitamentos, reforçada com sarrafos de madeira 2.5x10cm (incl material, corte, montagem, escoras em eucalipto e desforma)</t>
  </si>
  <si>
    <t xml:space="preserve">4.2</t>
  </si>
  <si>
    <t xml:space="preserve">4.3</t>
  </si>
  <si>
    <t xml:space="preserve">4.4</t>
  </si>
  <si>
    <t xml:space="preserve">4.5</t>
  </si>
  <si>
    <t xml:space="preserve">Laje pré-fabricada treliçada, sobrecarga 300 Kg/m2, vão de 3.5m a 4.3m, capeamento 4cm, esp. 12cm, Fck = 150 Kg/cm2</t>
  </si>
  <si>
    <t xml:space="preserve">4.6</t>
  </si>
  <si>
    <t xml:space="preserve">Aterro manual para regularização do terreno em areia, inclusive adensamento hidráulico e fornecimento do material (máximo de 100m3)</t>
  </si>
  <si>
    <t xml:space="preserve">4.7</t>
  </si>
  <si>
    <t xml:space="preserve">Lastro impermeabilizado de concreto não estrutural, espessura de 6 cm</t>
  </si>
  <si>
    <t xml:space="preserve">4.8</t>
  </si>
  <si>
    <t xml:space="preserve">Fornecimento e assentamento de ladrilho hidráulico pastilhado, vermelho, dim. 20x20 cm, esp. 1.5cm, assentado com pasta de cimento colante, exclusive regularização e lastro</t>
  </si>
  <si>
    <t xml:space="preserve">4.9</t>
  </si>
  <si>
    <t xml:space="preserve">Execução de passeio em piso intertravado, com bloco 16 faces de 22 x 11 cm, espessura 6 cm</t>
  </si>
  <si>
    <t xml:space="preserve">5.</t>
  </si>
  <si>
    <t xml:space="preserve">PAREDES E PAINÉIS</t>
  </si>
  <si>
    <t xml:space="preserve">5.1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</si>
  <si>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</si>
  <si>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5.2</t>
  </si>
  <si>
    <t xml:space="preserve">Alvenaria de blocos de concreto estrut. (14x19x39cm) cheios, c/ resist. mín. compr. 15MPa, assentados c/ arg. de cimento e areia no traço 1:4, esp. juntas 10mm e esp. da parede s/ revest. 14cm</t>
  </si>
  <si>
    <t xml:space="preserve">5.3</t>
  </si>
  <si>
    <t xml:space="preserve">Alvenaria de blocos de concreto estrut. (9x19x39cm) cheios, com resistência mín. compr. 15MPa, assentados c/ arg. de cimento e areia no traço 1:4, esp. juntas 10mm e esp. da parede s/ revest. 9cm</t>
  </si>
  <si>
    <t xml:space="preserve">5.4</t>
  </si>
  <si>
    <t xml:space="preserve">Chapisco de argamassa de cimento e areia média ou grossa lavada, no traço 1:3, espessura 5 mm</t>
  </si>
  <si>
    <t xml:space="preserve">5.5</t>
  </si>
  <si>
    <t xml:space="preserve">Emboço de argamassa de cimento, cal hidratada CH1 e areia média ou grossa lavada no traço 1:0.5:6, espessura 20 mm</t>
  </si>
  <si>
    <t xml:space="preserve">5.6</t>
  </si>
  <si>
    <t xml:space="preserve">Reboco tipo paulista de argamassa de cimento, cal hidratada CH1 e areia lavada traço 1:0.5:6, espessura 25 mm</t>
  </si>
  <si>
    <t xml:space="preserve">5.7</t>
  </si>
  <si>
    <t xml:space="preserve">Divisória de granito com 3 cm de espessura, assentada com argamassa de cimento e areia no traço 1:3, na cor cinza</t>
  </si>
  <si>
    <t xml:space="preserve">5.8</t>
  </si>
  <si>
    <t xml:space="preserve">Verga/contraverga reta de concreto armado 10 x 5 cm, Fck = 15 MPa, inclusive forma, armação e desforma</t>
  </si>
  <si>
    <t xml:space="preserve">6.</t>
  </si>
  <si>
    <t xml:space="preserve">REVESTIMENTOS DE PAREDES</t>
  </si>
  <si>
    <t xml:space="preserve">6.1</t>
  </si>
  <si>
    <t xml:space="preserve">Roda parede em granito cinza andorinha 7x2cm, com acabamento abaulado nos dois lados</t>
  </si>
  <si>
    <t xml:space="preserve">6.2</t>
  </si>
  <si>
    <t xml:space="preserve">Cerâmica 10 x 10 cm, marcas de referência Eliane, Cecrisa ou Portobello, nas cores branco ou areia, com rejunte esp. 0.5 cm, empregando argamassa colante</t>
  </si>
  <si>
    <t xml:space="preserve">6.3</t>
  </si>
  <si>
    <t xml:space="preserve">Azulejo branco 15 x 15 cm, juntas a prumo, assentado com argamassa de cimento colante, inclusive rejuntamento com cimento branco, marcas de referência Eliane, Cecrisa ou Portobello</t>
  </si>
  <si>
    <t xml:space="preserve">6.4</t>
  </si>
  <si>
    <t xml:space="preserve">Acabamento de alumínio com perfil de canto para arremate das paredes</t>
  </si>
  <si>
    <t xml:space="preserve">7.</t>
  </si>
  <si>
    <t xml:space="preserve">PISOS INTERNOS E EXTERNOS</t>
  </si>
  <si>
    <t xml:space="preserve">7.1</t>
  </si>
  <si>
    <t xml:space="preserve">Piso argamassa alta resistência tipo granilite ou equiv de qualidade comprovada, esp de 10mm, com juntas plástica em quadros de 1m, na cor natural, com acabamento polido mecanizado, inclusive regularização e=3.0cm</t>
  </si>
  <si>
    <t xml:space="preserve">7.2</t>
  </si>
  <si>
    <t xml:space="preserve">Piso argamassa alta resistência tipo granilite ou equiv de qualidade comprovada, esp de 10mm, com juntas plástica em quadros de 1m, na cor natural, com acabamento anti-derrapante mecanizado, inclusive regularização e=3.0cm</t>
  </si>
  <si>
    <t xml:space="preserve">7.3</t>
  </si>
  <si>
    <t xml:space="preserve">Preparo, regularização e compactação do terreno (compactador manual) para execução de piso de quadra</t>
  </si>
  <si>
    <t xml:space="preserve">7.4</t>
  </si>
  <si>
    <t xml:space="preserve">Piso quadra poliesp. fck=25MPa, esp.=10 cm, armado c/ tela Q138, concret camada única bombeável c/ brita n. 1, acab. sup. c/ rotoalisador, juntas c/ corte serra diamant. preench. c/ mastique, base 5cm solo brita 30% e resina endur</t>
  </si>
  <si>
    <t xml:space="preserve">8.</t>
  </si>
  <si>
    <t xml:space="preserve">ESQUADRIAS DE MADEIRA</t>
  </si>
  <si>
    <t xml:space="preserve">8.1</t>
  </si>
  <si>
    <t xml:space="preserve">Porta de madeira de lei angelim pedra ou equivalente, esp. 30 a 35 mm, maciça, tipo mexicana, c/ friso p/ verniz, padrão SEDU, com visor 1,00 x 0,15m e vidro 4mm, inclusive alizares, dobradiças e fechadura tipo alavanca em latão cromado LaFonte ou equiv., exclusive marco, dimensões: 0.70 x 2.10 m</t>
  </si>
  <si>
    <t xml:space="preserve">8.2</t>
  </si>
  <si>
    <t xml:space="preserve">Porta de madeira de lei angelim pedra ou equivalente, esp. 30 a 35 mm, maciça, tipo mexicana, c/ friso p/ verniz, padrão SEDU, com visor 1,00 x 0,15m e vidro 4mm, inclusive alizares, dobradiças e fechadura tipo alavanca em latão cromado LaFonte ou equiv., exclusive marco, dimensões: 0.80 x 2.10 m</t>
  </si>
  <si>
    <t xml:space="preserve">8.3</t>
  </si>
  <si>
    <t xml:space="preserve">Porta de madeira de lei angelim pedra ou equivalente, esp. 30 a 35 mm, maciça, tipo mexicana, c/ friso p/ verniz, padrão SEDU, com visor 1,00 x 0,15m e vidro 4mm, inclusive alizares, dobradiças e fechadura tipo alavanca em latão cromado LaFonte ou equiv., exclusive marco, dimensões: 0.90 x 2.10 m</t>
  </si>
  <si>
    <t xml:space="preserve">8.4</t>
  </si>
  <si>
    <t xml:space="preserve">Marco em madeira de lei tipo Peroba, Ipê, Angelim Pedra ou equivalente, com 15 x 3cm de batente, nas dimensões: 0,70 x 2,10 m</t>
  </si>
  <si>
    <t xml:space="preserve">8.5</t>
  </si>
  <si>
    <t xml:space="preserve">Marco em madeira de lei tipo Peroba, Ipê, Angelim Pedra ou equivalente, com 15 x 3cm de batente, nas dimensões: 0,80 x 2,10 m</t>
  </si>
  <si>
    <t xml:space="preserve">8.6</t>
  </si>
  <si>
    <t xml:space="preserve">Marco em madeira de lei tipo Peroba, Ipê, Angelim Pedra ou equivalente, com 15 x 3cm de batente</t>
  </si>
  <si>
    <t xml:space="preserve">9.</t>
  </si>
  <si>
    <t xml:space="preserve">ESQUADRIAS METÁLICAS</t>
  </si>
  <si>
    <t xml:space="preserve">9.1</t>
  </si>
  <si>
    <t xml:space="preserve">Porta de abrir tipo veneziana em alumínio anodizado, linha 25, completa, incl. puxador com tranca, caixilho, alizar e contramarco</t>
  </si>
  <si>
    <t xml:space="preserve">9.2</t>
  </si>
  <si>
    <t xml:space="preserve">Janela de correr para vidro em alumínio anodizado cor natural, linha 25, completa, incl. puxador com tranca, alizar, caixilho e contramarco, exclusive vidro</t>
  </si>
  <si>
    <t xml:space="preserve">9.3</t>
  </si>
  <si>
    <t xml:space="preserve">Báscula para vidro em alumínio anodizado cor natural, linha 25, completa, com tranca, caixilho, alizar e contramarco, exclusive vidro</t>
  </si>
  <si>
    <t xml:space="preserve">9.4</t>
  </si>
  <si>
    <t xml:space="preserve">Grade de ferro em barra chata, inclusive chumbamento</t>
  </si>
  <si>
    <t xml:space="preserve">9.5</t>
  </si>
  <si>
    <t xml:space="preserve">Recolocação de janela de ferro, tipo abrir.</t>
  </si>
  <si>
    <t xml:space="preserve">10.</t>
  </si>
  <si>
    <t xml:space="preserve">VIDROS E ESPELHOS</t>
  </si>
  <si>
    <t xml:space="preserve">10.1</t>
  </si>
  <si>
    <t xml:space="preserve">Espelho para banheiros espessura 4 mm, incluindo chapa compensada 10 mm, moldura de alumínio em perfil L 3/4", fixado com parafusos cromados</t>
  </si>
  <si>
    <t xml:space="preserve">10.2</t>
  </si>
  <si>
    <t xml:space="preserve">Vidro plano transparente liso, com 4 mm de espessura</t>
  </si>
  <si>
    <t xml:space="preserve">11.</t>
  </si>
  <si>
    <t xml:space="preserve">PINTURA </t>
  </si>
  <si>
    <t xml:space="preserve">11.1</t>
  </si>
  <si>
    <t xml:space="preserve">SOBRE PAREDES</t>
  </si>
  <si>
    <t xml:space="preserve">11.1.1</t>
  </si>
  <si>
    <t xml:space="preserve">Emassamento de paredes e forros, com duas demãos de massa corrida, referência Suvinil, Coral, Metalatex ou equivalente, inclusive uma demão de liquido selador PVA, referência Suvinil, Coral ou Metalatex ou equivalente</t>
  </si>
  <si>
    <t xml:space="preserve">11.1.2</t>
  </si>
  <si>
    <t xml:space="preserve">Pintura em paredes e forros, aplicação manual, com três demão de tinta látex acrílico premium, referência Coral e Metalatex, inclusive uma demão de liquido selador acrílico, referência Suvinil, Coral ou Metalatex ou equivalente</t>
  </si>
  <si>
    <t xml:space="preserve">11.1.3</t>
  </si>
  <si>
    <t xml:space="preserve">Pintura sobre paredes e forros, aplicação manual, com duas demãos de tinta látex acrílico premium, acabamento fosco, referência Suvinil, Coral e Metalatex, inclusive uma demão de liquido selador acrílico, referência Suvinil, Coral ou Metalatex</t>
  </si>
  <si>
    <t xml:space="preserve">11.2</t>
  </si>
  <si>
    <t xml:space="preserve">SOBRE MADEIRA</t>
  </si>
  <si>
    <t xml:space="preserve">11.2.1</t>
  </si>
  <si>
    <t xml:space="preserve"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</si>
  <si>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 xml:space="preserve">11.2.2</t>
  </si>
  <si>
    <t xml:space="preserve">Pintura de esquadrias e elementos de madeira, aplicação manual, com duas demãos de tinta esmalte sintético referência Suvinil, Coral ou Metalatex, inclusive fundo branco nivelador, referência Suvinil, Coral e Metalatex ou equivalente</t>
  </si>
  <si>
    <t xml:space="preserve">11.3</t>
  </si>
  <si>
    <t xml:space="preserve">SOBRE METAL</t>
  </si>
  <si>
    <t xml:space="preserve">11.3.1</t>
  </si>
  <si>
    <t xml:space="preserve">Pintura sobre metal, aplicação manual, com duas demãos de tinta esmalte sintético, referência Suvinil, Coral ou Metalatex, inclusive uma demão de fundo anticorrosivo</t>
  </si>
  <si>
    <t xml:space="preserve">11.4</t>
  </si>
  <si>
    <t xml:space="preserve">SOBRE PISOS</t>
  </si>
  <si>
    <t xml:space="preserve">11.4.1</t>
  </si>
  <si>
    <t xml:space="preserve">Pintura sobre piso, aplicação manual, com duas demãos de tinta à base de resinas acrílicas, marcas de referência Suvinil, Coral, Sherwin Williams NovaCor, Metalatex ou equivalente</t>
  </si>
  <si>
    <t xml:space="preserve">12.</t>
  </si>
  <si>
    <t xml:space="preserve">TETOS E FORROS</t>
  </si>
  <si>
    <t xml:space="preserve">Forro de gesso acabamento tipo liso</t>
  </si>
  <si>
    <t xml:space="preserve">13.</t>
  </si>
  <si>
    <t xml:space="preserve">INSTALAÇÕES ELÉTRICAS</t>
  </si>
  <si>
    <t xml:space="preserve">13.1</t>
  </si>
  <si>
    <t xml:space="preserve">PADRÃO DE ENERGIA</t>
  </si>
  <si>
    <t xml:space="preserve">13.1.1</t>
  </si>
  <si>
    <t xml:space="preserve">Padrão de entrada de energia elétrica, trifásico, entrada aérea, a 4 fios, carga instalada em muro de 57001 até 75000W - 220/127V</t>
  </si>
  <si>
    <t xml:space="preserve">13.1.2</t>
  </si>
  <si>
    <t xml:space="preserve">Caixa de aterramento de concreto simples, nas dimensões de 30x30x25cm, com revest. int. em chapisco e reboco, tampa de concreto esp.5cm e lastro de brita esp. 5 cm, incl. haste 5/8"x2400mm</t>
  </si>
  <si>
    <t xml:space="preserve">13.2</t>
  </si>
  <si>
    <t xml:space="preserve">QUADRO DE DISTRIBUIÇÃO</t>
  </si>
  <si>
    <t xml:space="preserve">13.2.1</t>
  </si>
  <si>
    <t xml:space="preserve">Quadro de distribuição de energia, de embutir, com 24 divisões modulares, com barramento</t>
  </si>
  <si>
    <t xml:space="preserve">13.2.2</t>
  </si>
  <si>
    <t xml:space="preserve">Quadro de distribuição de energia em PVC, de embutir, com 12 divisões modulares com barramento</t>
  </si>
  <si>
    <t xml:space="preserve">13.3</t>
  </si>
  <si>
    <t xml:space="preserve">CHAVES E DISJUNTORES</t>
  </si>
  <si>
    <t xml:space="preserve">13.3.1</t>
  </si>
  <si>
    <t xml:space="preserve">Mini-Disjuntor monopolar 10A, curva C, 5kA, 127/220Vca, referência Siemens, GE, Schneider ou equivalente</t>
  </si>
  <si>
    <t xml:space="preserve">13.3.2</t>
  </si>
  <si>
    <t xml:space="preserve">Mini-Disjuntor monopolar 16A, curva C, 5kA, 127/220Vca, referência Siemens, GE, Schneider ou equivalente</t>
  </si>
  <si>
    <t xml:space="preserve">13.3.3</t>
  </si>
  <si>
    <t xml:space="preserve">Mini-Disjuntor monopolar 20A, curva C, 5kA, 127/220Vca, referência Siemens, GE, Schneider ou equivalente</t>
  </si>
  <si>
    <t xml:space="preserve">13.3.4</t>
  </si>
  <si>
    <t xml:space="preserve">Mini-Disjuntor monopolar 25A, curva C, 5kA, 127/220Vca, referência Siemens, GE, Schneider ou equivalente</t>
  </si>
  <si>
    <t xml:space="preserve">13.3.5</t>
  </si>
  <si>
    <t xml:space="preserve">Mini-Disjuntor bipolar 20A, curva C, 5kA, 127/220Vca, referência Siemens, GE, Schneider ou equivalente</t>
  </si>
  <si>
    <t xml:space="preserve">13.3.6</t>
  </si>
  <si>
    <t xml:space="preserve">Mini-Disjuntor bipolar 25A, curva C, 5kA, 127/220Vca, referência Siemens, GE, Schneider ou equivalente</t>
  </si>
  <si>
    <t xml:space="preserve">13.3.7</t>
  </si>
  <si>
    <t xml:space="preserve">Mini-Disjuntor bipolar 40A, curva C, 5kA, 127/220Vca, referência Siemens, GE, Schneider ou equivalente</t>
  </si>
  <si>
    <t xml:space="preserve">13.3.8</t>
  </si>
  <si>
    <t xml:space="preserve">Mini-Disjuntor tripolar 63A, curva C, 5kA, 127/220Vca, referência Siemens, GE, Schneider ou equivalente</t>
  </si>
  <si>
    <t xml:space="preserve">13.3.9</t>
  </si>
  <si>
    <t xml:space="preserve">Mini-Disjuntor tripolar 125A, curva C, 20kA, 127/220Vca, referência Siemens, GE, Schneider ou equivalente</t>
  </si>
  <si>
    <t xml:space="preserve">13.3.10</t>
  </si>
  <si>
    <t xml:space="preserve">Disjuntor caixa moldada termomagnetico fixo, tripolar 200A, Icu: 50kA, 400/500Vca, referência Siemens, Soprano, Schneider ou equivalente</t>
  </si>
  <si>
    <t xml:space="preserve">13.4</t>
  </si>
  <si>
    <t xml:space="preserve">CABOS E ELETRODUTOS</t>
  </si>
  <si>
    <t xml:space="preserve">13.4.1</t>
  </si>
  <si>
    <t xml:space="preserve">Abertura e fechamento de rasgos em alvenaria, para passagem de eletrodutos diâm. 1/2" a 1"</t>
  </si>
  <si>
    <t xml:space="preserve">13.4.2</t>
  </si>
  <si>
    <t xml:space="preserve">Abertura e fechamento de rasgos em alvenaria, para passagem de eletroduto diâm. 1 1/4"a 2"</t>
  </si>
  <si>
    <t xml:space="preserve">13.4.3</t>
  </si>
  <si>
    <t xml:space="preserve">Eletroduto flexível corrugado diâmetro 3/4", Amarelo ? Tigreflex ou equivalente</t>
  </si>
  <si>
    <t xml:space="preserve">13.4.4</t>
  </si>
  <si>
    <t xml:space="preserve">Eletroduto flexível corrugado diâmetro 1", Amarelo ? Tigreflex ou equivalente</t>
  </si>
  <si>
    <t xml:space="preserve">13.4.5</t>
  </si>
  <si>
    <t xml:space="preserve">Eletroduto de PVC rígido roscável, diâmetro 3/4", inclusive conexões</t>
  </si>
  <si>
    <t xml:space="preserve">13.4.6</t>
  </si>
  <si>
    <t xml:space="preserve">Eletroduto de PVC rígido roscável, diâmetro 1", inclusive conexões</t>
  </si>
  <si>
    <t xml:space="preserve">13.4.7</t>
  </si>
  <si>
    <t xml:space="preserve">Eletroduto de PVC rígido roscável, diâmetro 1.1/4", inclusive conexões</t>
  </si>
  <si>
    <t xml:space="preserve">13.4.8</t>
  </si>
  <si>
    <t xml:space="preserve">Eletroduto PEAD parede simples, corrugado, cor preta, diâmetro 2", referencia Kanaflex, Plastibras ou equivalente</t>
  </si>
  <si>
    <t xml:space="preserve">13.4.9</t>
  </si>
  <si>
    <t xml:space="preserve">Eletroduto de PVC rígido roscável, diâmetro 3", inclusive conexões</t>
  </si>
  <si>
    <t xml:space="preserve">13.4.10</t>
  </si>
  <si>
    <t xml:space="preserve">Cabo de cobre termoplástico (PVC) flexível isolado 450/750V, antichama BWF livre de chumbo, 70ºC - 2,5mm2</t>
  </si>
  <si>
    <t xml:space="preserve">13.4.11</t>
  </si>
  <si>
    <t xml:space="preserve">Cabo de cobre termoplástico (PVC) flexível isolado 450/750V, antichama BWF livre de chumbo, 70ºC ? 4,0mm2</t>
  </si>
  <si>
    <t xml:space="preserve">13.4.12</t>
  </si>
  <si>
    <t xml:space="preserve">Cabo de cobre termoplástico (PVC) flexível isolado 450/750V, antichama BWF livre de chumbo, 70ºC ? 6,0mm2</t>
  </si>
  <si>
    <t xml:space="preserve">13.4.13</t>
  </si>
  <si>
    <t xml:space="preserve">Cabo de cobre termoplástico (PVC) flexível isolado 450/750V, antichama BWF livre de chumbo, 70ºC ? 10,0mm2</t>
  </si>
  <si>
    <t xml:space="preserve">13.4.14</t>
  </si>
  <si>
    <t xml:space="preserve">Cabo de cobre termoplástico (PVC) flexível isolado 450/750V, antichama BWF livre de chumbo, 70ºC ? 25,0mm2</t>
  </si>
  <si>
    <t xml:space="preserve">13.4.15</t>
  </si>
  <si>
    <t xml:space="preserve">Cabo de cobre termoplástico (PVC/ST2) blindado isolado 8,7/15kV, XLPE 90ºC ? 35,0mm2</t>
  </si>
  <si>
    <t xml:space="preserve">13.4.16</t>
  </si>
  <si>
    <t xml:space="preserve">Cabo de cobre termoplástico (PVC) flexível isolado 0,60/1kV, antichama, HEPR 90ºC ? 70,0mm2</t>
  </si>
  <si>
    <t xml:space="preserve">13.4.17</t>
  </si>
  <si>
    <t xml:space="preserve">Cabo de cobre termoplástico (PVC) flexível isolado 0,60/1kV, antichama, HEPR 90ºC ? 95,0mm2</t>
  </si>
  <si>
    <t xml:space="preserve">13.5</t>
  </si>
  <si>
    <t xml:space="preserve">APARELHOS ELÉTRICOS</t>
  </si>
  <si>
    <t xml:space="preserve">13.5.1</t>
  </si>
  <si>
    <t xml:space="preserve">Tomada padrão brasileiro linha branca, NBR 14136 2 polos + terra 20A/250V, com placa 4x2"</t>
  </si>
  <si>
    <t xml:space="preserve">13.5.2</t>
  </si>
  <si>
    <t xml:space="preserve">Interruptor de uma tecla simples 10A/250V e uma tomada 3 polos 10A/250V, padrão brasileiro, NBR 14136, linha branca, com placa 4x2"</t>
  </si>
  <si>
    <t xml:space="preserve">13.5.3</t>
  </si>
  <si>
    <t xml:space="preserve">Interruptor de uma tecla paralelo 10A/250V, com placa 4x2"</t>
  </si>
  <si>
    <t xml:space="preserve">13.5.4</t>
  </si>
  <si>
    <t xml:space="preserve">Interruptor de uma tecla simples 10A/250V, com placa 4x2"</t>
  </si>
  <si>
    <t xml:space="preserve">13.5.5</t>
  </si>
  <si>
    <t xml:space="preserve">Interruptor de duas teclas simples 10A/250V, com placa 4x2"</t>
  </si>
  <si>
    <t xml:space="preserve">13.5.6</t>
  </si>
  <si>
    <t xml:space="preserve">Interruptor de duas teclas simples 10A/250V e uma tomada 3 polos universal 10A/250V, com placa 4x2"</t>
  </si>
  <si>
    <t xml:space="preserve">13.5.7</t>
  </si>
  <si>
    <t xml:space="preserve">Espelho para caixa estampada 4 x 2"</t>
  </si>
  <si>
    <t xml:space="preserve">13.5.8</t>
  </si>
  <si>
    <t xml:space="preserve">Luminaria sobrepor compl., corpo ch. aço pintada branca, refletor, aletas parabólicas alum.alta pureza e refletância inclusive 2 lâmpadas LED T8 9/10W temp. de cor 5000k c/ 60cm - Ref. CS216AL-N - AMES, 1261 - LUMAVI OU EQUIVALENTE</t>
  </si>
  <si>
    <t xml:space="preserve">13.5.9</t>
  </si>
  <si>
    <t xml:space="preserve">Luminaria sobrepor compl., corpo ch. aço pintada branca, refletor aletas parabólicas alum.alta pureza e refletância inclusive 2 lâmpadas LED T8 20W temp. de cor 5000k bivolt c/ 1,20m - Ref. CS232AL-N - AMES, 2447 - LUMAVI OU EQUIVALENTE</t>
  </si>
  <si>
    <t xml:space="preserve">13.5.10</t>
  </si>
  <si>
    <t xml:space="preserve">Lâmpada fluorescente de 20W</t>
  </si>
  <si>
    <t xml:space="preserve">13.5.11</t>
  </si>
  <si>
    <t xml:space="preserve">Caixa de embutir marca de referência Tigreflex, 4x2"</t>
  </si>
  <si>
    <t xml:space="preserve">13.5.12</t>
  </si>
  <si>
    <t xml:space="preserve">Caixa de embutir marca de referência Tigreflex, 4x4"</t>
  </si>
  <si>
    <t xml:space="preserve">13.5.13</t>
  </si>
  <si>
    <t xml:space="preserve">Caixa de passagem 150x150x80mm, chapa 18, com tampa parafusada</t>
  </si>
  <si>
    <t xml:space="preserve">13.5.14</t>
  </si>
  <si>
    <t xml:space="preserve">Caixa de passagem 400x400x120mm, chapa 18, com tampa parafusada</t>
  </si>
  <si>
    <t xml:space="preserve">13.5.15</t>
  </si>
  <si>
    <t xml:space="preserve">Fornecimento e instalação de ventilador de teto, 3 pás, com suporte para luminária.</t>
  </si>
  <si>
    <t xml:space="preserve">13.5.16</t>
  </si>
  <si>
    <t xml:space="preserve">Luminária arandela tipo tartaruga, com grade, de sobrepor, com 1 lâmpada  LED de 6 w, sem reator - fornecimento e instalação</t>
  </si>
  <si>
    <t xml:space="preserve">13.5.17</t>
  </si>
  <si>
    <t xml:space="preserve">Fornecimento e instalação de porteiro eletrônico, com monofone, para fechadura eletrônica - inclusive fechadura</t>
  </si>
  <si>
    <t xml:space="preserve">14.</t>
  </si>
  <si>
    <t xml:space="preserve">INSTALAÇÃO DE REDE LÓGICA</t>
  </si>
  <si>
    <t xml:space="preserve">14.1</t>
  </si>
  <si>
    <t xml:space="preserve">Espelho 4" x 2" com conector RJ 45 fêmea CAT. 5e</t>
  </si>
  <si>
    <t xml:space="preserve">14.2</t>
  </si>
  <si>
    <t xml:space="preserve">Fornecimento e instalação de Cabo de rede par trançado 4 pares Categoria 5e</t>
  </si>
  <si>
    <t xml:space="preserve">14.3</t>
  </si>
  <si>
    <t xml:space="preserve">Guia de Cabos Fechado Horizontal Padrão 19" - 2 U´s, inclusive fixação em Rack 19"</t>
  </si>
  <si>
    <t xml:space="preserve">14.4</t>
  </si>
  <si>
    <t xml:space="preserve">Kit M5 Porca-Gaiola com 100 und com Parafuso Philips e Arruela</t>
  </si>
  <si>
    <t xml:space="preserve">14.5</t>
  </si>
  <si>
    <t xml:space="preserve">Patch Panel 48 Portas RJ45/IDC Cat.5e, inclusive fixação em Rack 19"</t>
  </si>
  <si>
    <t xml:space="preserve">14.6</t>
  </si>
  <si>
    <t xml:space="preserve">Switch 24 portas RJ-45 10/100 + 2 10/100/1000, inclusive fixação em Rack 19"</t>
  </si>
  <si>
    <t xml:space="preserve">14.7</t>
  </si>
  <si>
    <t xml:space="preserve">Eletroduto de PVC rígido roscável, diâmetro 1.1/2", inclusive conexões</t>
  </si>
  <si>
    <t xml:space="preserve">15.</t>
  </si>
  <si>
    <t xml:space="preserve">INSTALAÇÕES HIDROSSANITÁRIAS</t>
  </si>
  <si>
    <t xml:space="preserve">15.1</t>
  </si>
  <si>
    <t xml:space="preserve">Padrão entrada d'água com caixa enterrada para hidrômetro com diâmetro de 1" - padrão 2B da CESAN. Caixa em alvenaria 60x80x40cm e com tampa articulada de ferro fundido, registro e conexões para instalação de hidrômetro. Conferir detalhe</t>
  </si>
  <si>
    <t xml:space="preserve">15.2</t>
  </si>
  <si>
    <t xml:space="preserve">Abertura e fechamento de rasgos em alvenaria, para passagem de tubulações, diâm. 1/2" a 1"</t>
  </si>
  <si>
    <t xml:space="preserve">15.3</t>
  </si>
  <si>
    <t xml:space="preserve">Abertura e fechamento de rasgos em alvenaria, para passagem de tubulações, diâm. 11/4" a 2"</t>
  </si>
  <si>
    <t xml:space="preserve">15.4</t>
  </si>
  <si>
    <t xml:space="preserve">Adaptador de PVC soldável com flanges livres para caixa d'água, diâmetro 50mm x 1 1/2"</t>
  </si>
  <si>
    <t xml:space="preserve">15.5</t>
  </si>
  <si>
    <t xml:space="preserve">Registro de gaveta bruto ABNT diâmetro 1" (25mm) ? Docol, Deca ou equivalente</t>
  </si>
  <si>
    <t xml:space="preserve">15.6</t>
  </si>
  <si>
    <t xml:space="preserve">Registro de gaveta bruto ABNT diâmetro 2" (50mm) ? Docol, Deca ou equivalente</t>
  </si>
  <si>
    <t xml:space="preserve">15.7</t>
  </si>
  <si>
    <t xml:space="preserve">Tubo de PVC rígido soldável marrom, DN 25mm (3/4"), inclusive conexões</t>
  </si>
  <si>
    <t xml:space="preserve">15.8</t>
  </si>
  <si>
    <t xml:space="preserve">Tubo de PVC rígido soldável marrom, DN 50mm (1.1/2"), inclusive conexões</t>
  </si>
  <si>
    <t xml:space="preserve">15.9</t>
  </si>
  <si>
    <t xml:space="preserve">Válvula de descarga com acabamento canopla metal cromado, diâmetro 40mm (1.1/2"), referência Fabrimar, Deca, Docol ou equivalente</t>
  </si>
  <si>
    <t xml:space="preserve">15.10</t>
  </si>
  <si>
    <t xml:space="preserve">Ponto com registro de pressão (chuveiro, caixa de descarga, etc...)</t>
  </si>
  <si>
    <t xml:space="preserve">pt</t>
  </si>
  <si>
    <t xml:space="preserve">15.11</t>
  </si>
  <si>
    <t xml:space="preserve">Tubo de PVC rígido soldável branco, para esgoto, série normal, diâmetro 40mm (1 1/2"), inclusive conexões</t>
  </si>
  <si>
    <t xml:space="preserve">15.12</t>
  </si>
  <si>
    <t xml:space="preserve">Tubo de PVC rígido soldável branco, para esgoto, série normal, diâmetro 50mm (2"), inclusive conexões</t>
  </si>
  <si>
    <t xml:space="preserve">15.13</t>
  </si>
  <si>
    <t xml:space="preserve">Tubo de PVC rígido soldável branco, para esgoto, série normal, diâmetro 100mm (4"), inclusive conexões</t>
  </si>
  <si>
    <t xml:space="preserve">15.14</t>
  </si>
  <si>
    <t xml:space="preserve">Ponto para ralo sifonado, inclusive ralo sifonado 100 x 40 mm c/ grelha em açõ inox</t>
  </si>
  <si>
    <t xml:space="preserve">15.15</t>
  </si>
  <si>
    <t xml:space="preserve">Fornecimento, preparo e aplicação de concreto Fck=15 MPa (brita 1 e 2) - (5% de perdas já incluído no custo)</t>
  </si>
  <si>
    <t xml:space="preserve">15.16</t>
  </si>
  <si>
    <t xml:space="preserve">Furo em concreto para diâmetros maiores que 75 mm</t>
  </si>
  <si>
    <t xml:space="preserve">16.</t>
  </si>
  <si>
    <t xml:space="preserve">APARELHOS HIDROSSANITÁRIOS</t>
  </si>
  <si>
    <t xml:space="preserve">16.1</t>
  </si>
  <si>
    <t xml:space="preserve">Bacia sifonada de louça branca com abertura frontal p/ banheiro PNE, consumo 6 litros por fluxo, Vogue Plus Conforto - P.51.17, Ref. Deca ou equiv., incl. tubo de ligação inox c/ canopla, anel de vedação, paraf. e rejunte epoxi p/ vedação</t>
  </si>
  <si>
    <t xml:space="preserve">16.2</t>
  </si>
  <si>
    <t xml:space="preserve">Bacia sifonada de louça branca com caixa acoplada, inclusive acessórios</t>
  </si>
  <si>
    <t xml:space="preserve">16.3</t>
  </si>
  <si>
    <t xml:space="preserve">Torneira bica baixa de mesa para lavatório PressMatic Alfa - Docol, Decamatic Smart - Deca ou equivalente</t>
  </si>
  <si>
    <t xml:space="preserve">16.4</t>
  </si>
  <si>
    <t xml:space="preserve">Chuveiro elétrico tipo ducha Lorenzet ou Corona</t>
  </si>
  <si>
    <t xml:space="preserve">16.5</t>
  </si>
  <si>
    <t xml:space="preserve">Tanque em mármore sintético com 2 bojos, inclusive válvula e sifão em PVC</t>
  </si>
  <si>
    <t xml:space="preserve">16.6</t>
  </si>
  <si>
    <t xml:space="preserve">Torneira de parede para tanque longa 3/4" 1158 Primor - Docol ou equivalente</t>
  </si>
  <si>
    <t xml:space="preserve">16.7</t>
  </si>
  <si>
    <t xml:space="preserve">Cuba louça de embutir redonda, 30cm, L-41, completa, marcas de referência Deca, Celite ou Ideal Standard, incl. válvula e sifão, exclusive torneira</t>
  </si>
  <si>
    <t xml:space="preserve">16.8</t>
  </si>
  <si>
    <t xml:space="preserve">Barra de apoio reta em aço inox 304 p/ portadores de necessidades especiais (NBR 9050), largura 60 cm</t>
  </si>
  <si>
    <t xml:space="preserve">16.9</t>
  </si>
  <si>
    <t xml:space="preserve">Barra de apoio reta em aço inox 304 p/ portadores de necessidades especiais (NBR 9050), largura 80 cm</t>
  </si>
  <si>
    <t xml:space="preserve">16.10</t>
  </si>
  <si>
    <t xml:space="preserve">Ducha manual Acqua jet , linha Aquarius, com registro ref.C 2195, marcas de referência Fabrimar, Deca ou Docol</t>
  </si>
  <si>
    <t xml:space="preserve">16.11</t>
  </si>
  <si>
    <t xml:space="preserve">Papeleira de parede em metal cromado sem tampa, incluso fixação</t>
  </si>
  <si>
    <t xml:space="preserve">16.12</t>
  </si>
  <si>
    <t xml:space="preserve">Dispenser para papel toalha interfolhada, incluso fixação</t>
  </si>
  <si>
    <t xml:space="preserve">16.13</t>
  </si>
  <si>
    <t xml:space="preserve">Saboneteira plástica tipo dispense para sabonete líquido com reservatório 800 a 1500 ml, incluso fixação</t>
  </si>
  <si>
    <t xml:space="preserve">17.</t>
  </si>
  <si>
    <t xml:space="preserve">CAIXAS</t>
  </si>
  <si>
    <t xml:space="preserve">17.1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</si>
  <si>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</si>
  <si>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17.2</t>
  </si>
  <si>
    <t xml:space="preserve">Caixa de passagem de alvenaria de blocos cerâmicos 10 furos 10x20x20cm, dimensão de 30x30x30cm, com revestimento interno em chapisco e reboco, tampa de concreto esp. 5cm e lastro de brita 5cm</t>
  </si>
  <si>
    <t xml:space="preserve">18.</t>
  </si>
  <si>
    <t xml:space="preserve">BANCADA</t>
  </si>
  <si>
    <t xml:space="preserve">18.1</t>
  </si>
  <si>
    <t xml:space="preserve">Bancada de granito com espessura de 2 cm</t>
  </si>
  <si>
    <t xml:space="preserve">18.2</t>
  </si>
  <si>
    <t xml:space="preserve">Rodapé de granito cinza andorinha altura de 7 cm e espessura de 2 cm, assentado com argamassa de cimento, cal hidratada CH1 e areia no traço 1:0,5:8, inclusive rejuntamento com cimento branco</t>
  </si>
  <si>
    <t xml:space="preserve">19.</t>
  </si>
  <si>
    <t xml:space="preserve">COBERTURA</t>
  </si>
  <si>
    <t xml:space="preserve">19.1</t>
  </si>
  <si>
    <t xml:space="preserve">Limpeza geral de obras (quadras, praças e jardins)</t>
  </si>
  <si>
    <t xml:space="preserve">19.2</t>
  </si>
  <si>
    <t xml:space="preserve">Impermeabilização, empregando argamassa de cimento e areia sem peneirar no traço 1:3 com aditivo impermeabilizado tipo sika 1 ou equivalente, espessura de 2 cm</t>
  </si>
  <si>
    <t xml:space="preserve">19.3</t>
  </si>
  <si>
    <t xml:space="preserve">Calha em chapa galvanizada com largura de 40 cm</t>
  </si>
  <si>
    <t xml:space="preserve">19.4</t>
  </si>
  <si>
    <t xml:space="preserve">Cobertura nova de telhas cerâmicas tipo capa e canal inclusive cumeeiras (telhas compradas na fábrica, posto obra)</t>
  </si>
  <si>
    <t xml:space="preserve">19.5</t>
  </si>
  <si>
    <t xml:space="preserve">Estrut. metálica p/ quadra poliesp. coberta constituída por perfis formados a frio, aço estrutural ASTM A-570 G33 (terças) ASTM A-36 (demais perfis) c/ o sistema de trat. e pint conf descrito em notas da planilha</t>
  </si>
  <si>
    <t xml:space="preserve">19.6</t>
  </si>
  <si>
    <t xml:space="preserve">Fabricação e instalação de estrutura pontaletada de madeira não aparelhada para telhados com até 2 águas e para telha cerâmica ou de concreto, incluso transporte vertical</t>
  </si>
  <si>
    <t xml:space="preserve">19.7</t>
  </si>
  <si>
    <t xml:space="preserve">Trama de madeira composta por ripas, caibros e terças para telhados de até 2 águas para telha de encaixe de cerâmica ou de concreto, incluso transporte vertical</t>
  </si>
  <si>
    <t xml:space="preserve">19.8</t>
  </si>
  <si>
    <t xml:space="preserve">Telha em aço galvalume trapezoidal 40, e=0.43mm, inclusive acessório de fixação Ref. Santo André, Eternit, Metform ou equivalente.</t>
  </si>
  <si>
    <t xml:space="preserve">19.9</t>
  </si>
  <si>
    <t xml:space="preserve">Fabricação e instalação de tesoura inteira em madeira no aparelhada, vão de 6 m, para telha cerâmica ou de concreto, incluso içamento</t>
  </si>
  <si>
    <t xml:space="preserve">19.10</t>
  </si>
  <si>
    <t xml:space="preserve">Fornecimento e instalação de cobertura em policarbonato alveolar, e = 6,00 mm, cor cristal, em estrutura metálica pintada com tinta epóxi na cor branca</t>
  </si>
  <si>
    <t xml:space="preserve">20.</t>
  </si>
  <si>
    <t xml:space="preserve">MUROS E FECHAMENTOS</t>
  </si>
  <si>
    <t xml:space="preserve">20.1</t>
  </si>
  <si>
    <t xml:space="preserve">Gradil H = 1.90m padrão SEDU em tudo de FG 2" e barra chata de 11/2"x1/4", para fixação sobre mureta conforme projeto, exclusive a mureta.</t>
  </si>
  <si>
    <t xml:space="preserve">20.2</t>
  </si>
  <si>
    <t xml:space="preserve">Alambrado com tela fio 12, malha de 1", tubos de ferro galvanizado verticais de 2" e tubos de ferro galvanizado horizontais de 1" soldados nas partes superior e inferior, inclusive portão</t>
  </si>
  <si>
    <t xml:space="preserve">20.3</t>
  </si>
  <si>
    <t xml:space="preserve">Mureta em alvenaria de blocos cerâmicos 10x20x20cmm, h=0.60cm, para fechamento de quadra, com pilaretes de travamento em concreto armado a cada 3m, inclusive chapisco</t>
  </si>
  <si>
    <t xml:space="preserve">20.4</t>
  </si>
  <si>
    <t xml:space="preserve">Portão de ferro de abrir em barra chata, chapa e tubo, inclusive chumbamento</t>
  </si>
  <si>
    <t xml:space="preserve">20.5</t>
  </si>
  <si>
    <t xml:space="preserve">Peitoril granito cinza polido, esp = 2 cm</t>
  </si>
  <si>
    <t xml:space="preserve">m²</t>
  </si>
  <si>
    <t xml:space="preserve">INSTALAÇÕES DE INCÊNDIO</t>
  </si>
  <si>
    <t xml:space="preserve">21.1</t>
  </si>
  <si>
    <t xml:space="preserve">Placa de sinalização de segurança CODIGO 14 - 315/158(NBR 13.434); CÓDIGO S3(NT 14/2010-ES) ("SAIDA DE EMERGÊNCIA" - seta vertical)</t>
  </si>
  <si>
    <t xml:space="preserve">21.2</t>
  </si>
  <si>
    <t xml:space="preserve">Extintor de incêndio portátil de pó químico ABC com capacidade 2A-20B:C (6 kg), inclusive suporte para fixação, EXCLUSIVE placa sinalizadora em PVC fotoluminescente</t>
  </si>
  <si>
    <t xml:space="preserve">21.3</t>
  </si>
  <si>
    <t xml:space="preserve">Corrimão em tubo de ferro galvanizado diam. 2" com chumbadores a cada 1.5m</t>
  </si>
  <si>
    <t xml:space="preserve">21.4</t>
  </si>
  <si>
    <t xml:space="preserve">Guarda-corpo de aço galvanizado de 1,10m, montantes tubulares de 1.1/4" espaçados de 1,20m, travessa superior de 1.1/2", gradil formado por tubos horizontais de 1" e verticais de 3/4", fixado com chumbador mecânico. </t>
  </si>
  <si>
    <t xml:space="preserve">21.5</t>
  </si>
  <si>
    <t xml:space="preserve">Iluminação de emergência com bloco autônomo de iluminação 2x9W</t>
  </si>
  <si>
    <t xml:space="preserve">INSTALAÇÕES DE GÁS</t>
  </si>
  <si>
    <t xml:space="preserve">22.1</t>
  </si>
  <si>
    <t xml:space="preserve">Abrigo de gás para 2 cilindros 45 Kg, exec. em alv. bloco conc cheio,dim 1,50x0.85x2.10m, inclusive cilindros e rede interna do abrigo compreendendo tubos e válvulas de esfera que interligam os cilindros</t>
  </si>
  <si>
    <t xml:space="preserve">22.2</t>
  </si>
  <si>
    <t xml:space="preserve"> Tubo de aço galvanizado com costura, classe média, conexão rosqueada, dn 15 (1/2"), instalado em ramais e sub-ramais de gás - fornecimento e instalação. </t>
  </si>
  <si>
    <t xml:space="preserve">SERVIÇOS COMPLEMENTARES</t>
  </si>
  <si>
    <t xml:space="preserve">23.1</t>
  </si>
  <si>
    <t xml:space="preserve">Índice de preço para remoção de entulho decorrente da execução de obras (Classe A CONAMA - NBR 10.004 - Classe II-B), incluindo aluguel da caçamba, carga, transporte e descarga em área licenciada</t>
  </si>
  <si>
    <t xml:space="preserve">23.2</t>
  </si>
  <si>
    <t xml:space="preserve">Limpeza geral da obra (edificação)</t>
  </si>
  <si>
    <t xml:space="preserve">ITENS NOVOS</t>
  </si>
  <si>
    <t xml:space="preserve">24.1</t>
  </si>
  <si>
    <t xml:space="preserve">Corte e destocamento de árvores com diâmetro de até 15 cm</t>
  </si>
  <si>
    <t xml:space="preserve">24.2</t>
  </si>
  <si>
    <t xml:space="preserve">Aplicação de lona plástica para execução de pavimentos de concreto</t>
  </si>
  <si>
    <t xml:space="preserve">24.3</t>
  </si>
  <si>
    <t xml:space="preserve">Tubo, pvc, soldável, dn 25mm, instalado em dreno de ar-condicionado - fornecimento e instalação</t>
  </si>
  <si>
    <t xml:space="preserve">24.4</t>
  </si>
  <si>
    <t xml:space="preserve">Tubo, pvc, soldável, dn 32mm, instalado em dreno de ar-condicionado - fornecimento e instalação</t>
  </si>
  <si>
    <t xml:space="preserve">24.5</t>
  </si>
  <si>
    <t xml:space="preserve">Tubo de cobre com isolamento térmico - ø 1/4" esp. 9mm</t>
  </si>
  <si>
    <t xml:space="preserve">24.6</t>
  </si>
  <si>
    <t xml:space="preserve">Tubo de cobre com isolamento térmico - ø 3/8" esp. 9mm</t>
  </si>
  <si>
    <t xml:space="preserve">24.7</t>
  </si>
  <si>
    <t xml:space="preserve">Tubo de cobre com isolamento térmico - ø 1/2" esp. 9mm</t>
  </si>
  <si>
    <t xml:space="preserve">24.8</t>
  </si>
  <si>
    <t xml:space="preserve">Tubo de cobre com isolamento térmico - ø 5/8" esp. 9mm</t>
  </si>
  <si>
    <t xml:space="preserve">24.9</t>
  </si>
  <si>
    <t xml:space="preserve">Eletrocalha perfurada em chapa de aço galvanizado nº16, 200x100mm, sem tampa</t>
  </si>
  <si>
    <t xml:space="preserve">24.10</t>
  </si>
  <si>
    <t xml:space="preserve">Suporte de fixação de eletrocalha de 200x100mm, na parede, através de suporte tipo mão francesa simples (1 und), parafuso e bucha S8 (2und)</t>
  </si>
  <si>
    <t xml:space="preserve">24.11</t>
  </si>
  <si>
    <t xml:space="preserve">Cobogó de concreto 40 x 40 x 10 cm, tipo reto, assentados com argamassa de cimento e areia no traço 1:3, espessura das juntas 15 mm</t>
  </si>
  <si>
    <t xml:space="preserve">24.12</t>
  </si>
  <si>
    <t xml:space="preserve">Canaleta no piso em concreto simples com dimensões internas de 20 x 10 cm e grelha em ferro diam. 1/2" a cada 3 cm fixados em cantoneira de 3/4" x 1/8" apoiada sobre requadro em cantoneira de 1" x 3/16"</t>
  </si>
  <si>
    <t xml:space="preserve">24.13</t>
  </si>
  <si>
    <t xml:space="preserve">Fornecimento, dobragem e colocação em fôrma, de armadura CA-50 A grossa diâmetro de 12.5 a 25.0 mm (1/2 a 1")</t>
  </si>
  <si>
    <t xml:space="preserve">24.14</t>
  </si>
  <si>
    <t xml:space="preserve">Recomposição de concreto danificado, com utilização de argamassa Sika Grout ou equivalente</t>
  </si>
  <si>
    <t xml:space="preserve">24.15</t>
  </si>
  <si>
    <t xml:space="preserve">Pastilha cerâmica branca 5 x 5 cm, assentada com argamassa de cimento colante e rejunte pré-fabricado, marcas de referência Atlas, Jatobá, NGK ou equivalentwe</t>
  </si>
  <si>
    <t xml:space="preserve">24.16</t>
  </si>
  <si>
    <t xml:space="preserve">Remoção cuidadosa do concreto afetado, através de escarificação</t>
  </si>
  <si>
    <t xml:space="preserve">24.17</t>
  </si>
  <si>
    <t xml:space="preserve">Fornecimento e Instalação de Unidade Evaporadora e Condensadora de Ar Condicionado tipo Split Inverter Hi-Wall (Parede) de 9.000 BTU´s 220V - Ciclo Frio - Classificação A (Selo PROCEL), inclusive amortecedores vibra-stop</t>
  </si>
  <si>
    <t xml:space="preserve">24.18</t>
  </si>
  <si>
    <t xml:space="preserve">Fornecimento e Instalação de Unidade Evaporadora e Condensadora de Ar Condicionado tipo Split Inverter Hi-Wall (Parede) de 12.000 BTU´s 220V - Ciclo Frio - Classificação A (Selo PROCEL), inclusive amortecedores vibra-stop</t>
  </si>
  <si>
    <t xml:space="preserve">24.19</t>
  </si>
  <si>
    <t xml:space="preserve">Fornecimento e Instalação de Unidade Evaporadora e Condensadora de Ar Condicionado tipo Split Inverter Hi-Wall (Parede) de 18.000 BTU´s 220V - Ciclo Frio - Classificação A (Selo PROCEL), inclusive amortecedores vibra-stop</t>
  </si>
  <si>
    <t xml:space="preserve">24.20</t>
  </si>
  <si>
    <t xml:space="preserve">Fornecimento e Instalação de Unidade Evaporadora e Condensadora de Ar Condicionado tipo Split Inverter Hi-Wall (Parede) de 24.000 BTU´s 220V - Ciclo Frio - Classificação A (Selo PROCEL), inclusive amortecedores vibra-stop</t>
  </si>
  <si>
    <t xml:space="preserve">24.21</t>
  </si>
  <si>
    <t xml:space="preserve">Fornecimento e Instalação de Unidade Evaporadora e Condensadora de Ar Condicionado tipo Split Inverter Hi-Wall (Parede) de 30.000 BTU´s 220V - Ciclo Quente/Frio - Classificação A (Selo PROCEL), inclusive amortecedores vibra-stop</t>
  </si>
  <si>
    <t xml:space="preserve">24.22</t>
  </si>
  <si>
    <t xml:space="preserve">Forro em madeira pinus, inclusive instalação</t>
  </si>
  <si>
    <t xml:space="preserve">24.23</t>
  </si>
  <si>
    <t xml:space="preserve">Chapim sobre muros lineares, em granito ou mármore, l = 25 cm, assentado com argamassa 1:6 com aditivo</t>
  </si>
  <si>
    <t xml:space="preserve">24.24</t>
  </si>
  <si>
    <t xml:space="preserve">Instalação de caixa de passagem para ar condicionado Split – Cor Branca com tampa, incluindo fornecimento de mão de obra e materiais, conforme projetos em anexo.</t>
  </si>
  <si>
    <t xml:space="preserve">24.25</t>
  </si>
  <si>
    <t xml:space="preserve">Instalação de Linha frigorígena para interligação do sistema de climatização incl. acessórios de fixação, fita PVC auto-aderente e cabo PP, exclusive tubos de cobre da linha liquida e sucção, espuma elastomérica flexivel e gás refrigerante</t>
  </si>
  <si>
    <t xml:space="preserve">24.26</t>
  </si>
  <si>
    <t xml:space="preserve">Gás refrigerante R410A</t>
  </si>
  <si>
    <t xml:space="preserve">24.27</t>
  </si>
  <si>
    <t xml:space="preserve">Suporte mão francesa em aco, abas iguais 40 cm, capacidade minima 70 kg, branco - fornecimento e instalação. Af_01/2020</t>
  </si>
  <si>
    <t xml:space="preserve">24.28</t>
  </si>
  <si>
    <t xml:space="preserve">Forro PVC branco L = 20 cm, frisado, estruturado por perfis de aço galvanizado e tirantes rígidos fabricado
de acordo com a NBR-14285, colocado</t>
  </si>
  <si>
    <t xml:space="preserve">24.29</t>
  </si>
  <si>
    <t xml:space="preserve">Pintura de esquadrias e elementos de madeira, aplicação manual, com três demãos de verniz fosco incolor, linha Tripla Proteção Premium, referência Suvinil, Coral, Metalatex ou equivalente</t>
  </si>
  <si>
    <t xml:space="preserve">24.30</t>
  </si>
  <si>
    <t xml:space="preserve">Poste de concreto duplo T (DT) 7/600 - fornecimento e assentamento</t>
  </si>
  <si>
    <t xml:space="preserve">24.31</t>
  </si>
  <si>
    <t xml:space="preserve">Recuperação de armadura p/ pilares 12x20cm, 4Ø10mm, incluso remoção de estribo, lixamento, pintura de proteção e colocação de novos estribos c/espaçam.=12cm (para casos de ferragens totalmente expostas)</t>
  </si>
  <si>
    <t xml:space="preserve">24.32</t>
  </si>
  <si>
    <t xml:space="preserve">Limpeza de Toldo Removível</t>
  </si>
  <si>
    <t xml:space="preserve">24.33</t>
  </si>
  <si>
    <t xml:space="preserve">Escoramento de Laje com escoras em eucalipto para recuperação estrutural</t>
  </si>
  <si>
    <t xml:space="preserve">24.34</t>
  </si>
  <si>
    <t xml:space="preserve">Retirada de vidros quebrados</t>
  </si>
  <si>
    <t xml:space="preserve">24.35</t>
  </si>
  <si>
    <t xml:space="preserve">Fornecimento de Switch De Rede Gigabit 5 portas - 10/100/1000 Mbps.</t>
  </si>
  <si>
    <t xml:space="preserve">24.36</t>
  </si>
  <si>
    <t xml:space="preserve">Fornecimento de Roteador TP-Link Archer C6</t>
  </si>
  <si>
    <t xml:space="preserve">24.37</t>
  </si>
  <si>
    <t xml:space="preserve">Fornecimento e instalação de placa em ACM de 4,00 m x 0,70 m  com impressão ultravioleta, fixadas com parafusos, conforme modelo em anexo.</t>
  </si>
  <si>
    <t xml:space="preserve">TOTAIS</t>
  </si>
  <si>
    <t xml:space="preserve">VALOR TOTAL DO CONTRATO </t>
  </si>
  <si>
    <r>
      <rPr>
        <b val="true"/>
        <sz val="12"/>
        <color rgb="FF000000"/>
        <rFont val="Arial;Arial"/>
        <family val="2"/>
        <charset val="1"/>
      </rPr>
      <t xml:space="preserve"> </t>
    </r>
    <r>
      <rPr>
        <b val="true"/>
        <sz val="10"/>
        <color rgb="FF000000"/>
        <rFont val="Arial"/>
        <family val="2"/>
        <charset val="1"/>
      </rPr>
      <t xml:space="preserve">R$ 484.000,00</t>
    </r>
  </si>
  <si>
    <t xml:space="preserve">POSIÇÃO FINANCEIRA DO CONTRATO</t>
  </si>
  <si>
    <t xml:space="preserve">___________________________________________________________________________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</si>
  <si>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</si>
  <si>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</si>
  <si>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</si>
  <si>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</si>
  <si>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r>
      <rPr>
        <b val="true"/>
        <sz val="11"/>
        <color rgb="FF000000"/>
        <rFont val="Calibri"/>
        <family val="2"/>
        <charset val="1"/>
      </rPr>
      <t xml:space="preserve">JHONATAN DE OLIVEIRA RECKEL</t>
    </r>
    <r>
      <rPr>
        <b val="true"/>
        <sz val="12"/>
        <color rgb="FF000000"/>
        <rFont val="Calibri"/>
        <family val="2"/>
        <charset val="1"/>
      </rPr>
      <t xml:space="preserve"> </t>
    </r>
  </si>
  <si>
    <t xml:space="preserve">Engenheiro Civil</t>
  </si>
  <si>
    <t xml:space="preserve">CREA ES 50835/D</t>
  </si>
  <si>
    <t xml:space="preserve">Fiscal da Obra</t>
  </si>
  <si>
    <t xml:space="preserve">PREFEITURA MUNICIPAL DE SÃO ROQUE DO CANAÃ</t>
  </si>
  <si>
    <t xml:space="preserve">MEMÓRIA DE CÁLCULO 1ª MEDIÇÃO</t>
  </si>
  <si>
    <r>
      <rPr>
        <b val="true"/>
        <sz val="11"/>
        <rFont val="Arial"/>
        <family val="2"/>
        <charset val="1"/>
      </rPr>
      <t xml:space="preserve">OBRA: </t>
    </r>
    <r>
      <rPr>
        <sz val="11"/>
        <rFont val="Arial"/>
        <family val="2"/>
        <charset val="1"/>
      </rPr>
      <t xml:space="preserve"> </t>
    </r>
    <r>
      <rPr>
        <sz val="11"/>
        <color rgb="FF000000"/>
        <rFont val="Arial"/>
        <family val="2"/>
        <charset val="1"/>
      </rPr>
      <t xml:space="preserve">REFORMA E AMPLIAÇÃO DA ‘’EMEI SÃO ROQUE’’, NESTE MUNICÍPIO. </t>
    </r>
  </si>
  <si>
    <r>
      <rPr>
        <b val="true"/>
        <sz val="11"/>
        <rFont val="Arial"/>
        <family val="2"/>
        <charset val="1"/>
      </rPr>
      <t xml:space="preserve">LOCAL:</t>
    </r>
    <r>
      <rPr>
        <sz val="11"/>
        <rFont val="Arial"/>
        <family val="2"/>
        <charset val="1"/>
      </rPr>
      <t xml:space="preserve"> RUA LOURENÇO ROLDI, N° 436, BAIRRO SÃO ROQUINHO, SÃO ROQUE DO CANAÃ</t>
    </r>
  </si>
  <si>
    <t xml:space="preserve">DESCRIÇÃO</t>
  </si>
  <si>
    <t xml:space="preserve">UND</t>
  </si>
  <si>
    <t xml:space="preserve">2,00 x 4,00 m = 8,00 m² (PLACA NOVA)</t>
  </si>
  <si>
    <t xml:space="preserve">Fundos da escola: 16,35 m (comprimento) x 6,00 m (pé direito) = 98,10 m² /8 meses = 12,25 m²</t>
  </si>
  <si>
    <t xml:space="preserve">ÁREA EXTERNA</t>
  </si>
  <si>
    <t xml:space="preserve">Fachada: Área: 9,85 (Extensão)*1,10m (altura)</t>
  </si>
  <si>
    <t xml:space="preserve">Área da fachada lateral (rua) conforme croqui: 14,12 m² </t>
  </si>
  <si>
    <t xml:space="preserve">NÃO REALIZADO</t>
  </si>
  <si>
    <t xml:space="preserve">Portões</t>
  </si>
  <si>
    <t xml:space="preserve">Portões área externa (escada): (1,42 m x 1,80 m) x 2 lados x 2 portões = 10,22 m²</t>
  </si>
  <si>
    <t xml:space="preserve">Área de serviço: 2,10 m x 0,85 m x 2 lados = 3,36 m²</t>
  </si>
  <si>
    <t xml:space="preserve">Grades janelas</t>
  </si>
  <si>
    <t xml:space="preserve">Sala dos professores: 2,63 m x 1,50 m x 2 lados = 7,88 m²</t>
  </si>
  <si>
    <t xml:space="preserve">Secretaria: (janela) 3,00 m x 1,60 m x 2 lados + (guichê) 1,50 m x 0,50 m x 2 lados = 11,10 m²</t>
  </si>
  <si>
    <t xml:space="preserve">Coordenação (sala de atividades 04): 1,40 m x 1,60 m x 2 lados = 4,48 m²</t>
  </si>
  <si>
    <t xml:space="preserve">Direção (sala de atividades 04): 1,20 m x 1,00 m x 2 lados = 2,40 m²</t>
  </si>
  <si>
    <t xml:space="preserve">Sala 01: 5,70 m x 1,50 m x 2 lados = 17,10 m²</t>
  </si>
  <si>
    <t xml:space="preserve">Sala 02: 5,70 m x 1,50 m x 2 lados = 17,10 m²</t>
  </si>
  <si>
    <t xml:space="preserve">Sala 03: 5,70 m x 1,50 m x 2 lados = 17,10 m²</t>
  </si>
  <si>
    <t xml:space="preserve">Sala 05: (2,45 m x 1,60 m) + (2,55 m x 1,60 m) x 2 lados = 16,00 m²</t>
  </si>
  <si>
    <t xml:space="preserve">Sala 06: 2,98 m x 1,50 m x 2 lados = 8,94 m²</t>
  </si>
  <si>
    <t xml:space="preserve">ADITIVO (ACRÉSCIMO)</t>
  </si>
  <si>
    <t xml:space="preserve">Forma para a viga sobre o muro: ((7,13 m + 11,80 m + 15,00 m + 5,50 m + 7,92 m) (perímetro) x 0,10 m (altura)) x 2 lados = 9,47 m²</t>
  </si>
  <si>
    <t xml:space="preserve">Prolongamento da altura útil: Conforme Anexo II: 4,32 m²</t>
  </si>
  <si>
    <t xml:space="preserve">Viga sobre o muro</t>
  </si>
  <si>
    <t xml:space="preserve">(7,13 m + 11,80 m + 15,00 m + 5,50 m + 7,92 m) (comprimento das barras) x 4 barras de Ø 6.3 mm x 0,245 Kg/m = 46,40 Kg </t>
  </si>
  <si>
    <t xml:space="preserve">(7,13 m + 11,80 m + 15,00 m + 5,50 m + 7,92 m)/0,20 m = 237,00 estribos x 0,44 m (comprimento do estribo) = 104,17 m de Ø 5.0 mm x 0,154 Kg/m = 16,04 Kg </t>
  </si>
  <si>
    <t xml:space="preserve">Forma para a viga sobre o muro: (7,13 m + 11,80 m + 15,00 m + 5,50 m + 7,92 m) (perímetro) x 0,10 m (altura) x 0,15 m (largura) = 0,71 m³</t>
  </si>
  <si>
    <t xml:space="preserve">Parede sobre o muro onde será assentado o cobogó: 5,45 m (comprimento) x 0,90 m (altura) = 4,90 m ²</t>
  </si>
  <si>
    <t xml:space="preserve">Muro: (13,58 m x 1,90 m) + ((1,90 m + 2,10 m) x 5,50 m)/2 + (22,38 m + 17,70 m + 10,55 m) x 2,10 m + ((2,10 m + 2,20 m) x 10,70 m)/2 (lado externo) + (13,58 m + 5,50 m + 22,38 m + 17,70 m + 10,55 m) x 0,15 m (face superior) - (0,90 m x 2,20 m x 2 lados) (portão) = 172,61 m² – 170,43 m² (já executado) = 2,18 m²</t>
  </si>
  <si>
    <t xml:space="preserve">Área externa (muro da fachada) (5,40 m + 1,97 m + 1,53 m + 14,63 m) x (0,75 m) (externo) + (5,40 m + 1,97 m + 1,53 m + 14,63 m) x 0,42 m (área interna) + (5,40 m + 1,97 m + 1,53 m + 14,63 m) x 0,25 m (face superior) + ((4,20 m x 0,33 m)/2) x 2 lados (faces laterais rampa) + (0,30 m x 0,33 m x 2 lados) (face interna do portão) - (1,10 m x 0,75 m) (portão externo) - (1,10 m x 0,42 m) (portão interno) = 33,71 m² – 33,69 m² (já executado) = 0,02 m²</t>
  </si>
  <si>
    <t xml:space="preserve">Subsolo</t>
  </si>
  <si>
    <t xml:space="preserve">A. Serviço</t>
  </si>
  <si>
    <t xml:space="preserve">Área da viga a ser construída sobre o muro: (7,13 m + 11,80 m + 15,00 m + 5,50 m + 7,92 m) (comprimento) x 0,10 m (altura) x 2 lados = 9,47 m²</t>
  </si>
  <si>
    <t xml:space="preserve">Parede sobre o muro onde será assentado o cobogó: 5,45 m (comprimento) x 0,90 m (altura) x 2 lados = 9,80 m ²</t>
  </si>
  <si>
    <t xml:space="preserve">Mureta caixa de areia: 7,47 m² (área da mureta conforme item 20.3) x 2 lados + (8,15 m + 5,30 m - 1,00 m) x 0,10 m (face superior) = 16,18 m²</t>
  </si>
  <si>
    <t xml:space="preserve">Área externa</t>
  </si>
  <si>
    <r>
      <rPr>
        <sz val="11"/>
        <rFont val="Arial"/>
        <family val="2"/>
        <charset val="1"/>
      </rPr>
      <t xml:space="preserve">Área da fachada lateral (rua) conforme croqui apresentado no item de chapisco: 14,12 m² </t>
    </r>
    <r>
      <rPr>
        <b val="true"/>
        <i val="true"/>
        <u val="single"/>
        <sz val="11"/>
        <rFont val="Arial"/>
        <family val="2"/>
        <charset val="1"/>
      </rPr>
      <t xml:space="preserve">(saldo adotado para muro paralelo a rua lateral): </t>
    </r>
    <r>
      <rPr>
        <b val="true"/>
        <i val="true"/>
        <u val="single"/>
        <sz val="11"/>
        <color rgb="FF000000"/>
        <rFont val="Arial"/>
        <family val="2"/>
        <charset val="1"/>
      </rPr>
      <t xml:space="preserve">=(6*((1,85+1,35)/2))+(2,9*((0,55+0,29)/2)).: 10,82 m²</t>
    </r>
  </si>
  <si>
    <t xml:space="preserve">Área Coberta (Pátio Externo) – Viga aparente: 0,80m+0,20m+0,50m x (perímetro) 8,75m.: 13,13 m²</t>
  </si>
  <si>
    <t xml:space="preserve">[02 Pilares da Frente * ((2 lados * 0,20) + (2 lados *0,40))* 2,70 (altura)].: 6,48m²</t>
  </si>
  <si>
    <t xml:space="preserve">[02 Pilares da Trás * ((4 lados * 0,20)) * 3,20 (altura)].: 5,12m²</t>
  </si>
  <si>
    <t xml:space="preserve">Área externa: (2,34 m + 6,00 m) (perímetro externo) - (0,80 m + 0,80 m) (portas e janela) + 9,85 = 16,59 m</t>
  </si>
  <si>
    <t xml:space="preserve">Sala Professores: (6,10 m + 3,00 m + 2,05 m + 2,58 m + 4,05 m + 5,58 m) (perímetro da sala) - (0,80 m + 0,80 m) (portas) = 21,76 m. Medida real executada: 24,07 m</t>
  </si>
  <si>
    <t xml:space="preserve">Secretaria: (4,00 m + 4,00 + 3,30 m + 3,30 m) (perímetro da sala) - (1,00 m + 0,70 m) (portas) = 12,90 m</t>
  </si>
  <si>
    <t xml:space="preserve">Pátio coberto: (4,55 m + 6,00 m + 2,80 m) (perímetro) - (0,70 m + 0,80 m + 1,00 m) (portas) = 10,85 m</t>
  </si>
  <si>
    <t xml:space="preserve">Coordenação (sala de atividades 04): (2,31 m + 2,31 m + 2,85 m + 2,85 m) (perímetro) - (0,80 m + 0,80 m) (portas) = 8,72 m</t>
  </si>
  <si>
    <t xml:space="preserve">Depósito (superior): (1,40 m + 1,40 m + 2,85 m + 2,85 m) (perímetro) - (0,80 m) (portas) = 7,70 m</t>
  </si>
  <si>
    <t xml:space="preserve">Direção (Sala de atividades 04): (3,86 m + 3,86 m + 2,85 m + 2,85 m) (perímetro) - (0,80 m) (portas) = 12,62 m</t>
  </si>
  <si>
    <t xml:space="preserve">Sala 01: (6,00 m + 6,00 m + 5,00 m + 5,00 m) (perímetro) - (1,00 m) (portas) - (2,00 m) (quadro) = 19,00 m. Medida real executada: 21,00 m</t>
  </si>
  <si>
    <r>
      <rPr>
        <sz val="11"/>
        <rFont val="Arial"/>
        <family val="2"/>
        <charset val="1"/>
      </rPr>
      <t xml:space="preserve">Sala 02: (6,00 m + 6,00 m + 5,00 m + 5,00 m) (perímetro) - (1,00 m) (portas) - </t>
    </r>
    <r>
      <rPr>
        <strike val="true"/>
        <sz val="11"/>
        <rFont val="Arial"/>
        <family val="2"/>
        <charset val="1"/>
      </rPr>
      <t xml:space="preserve">(2,00 m) (quadro)</t>
    </r>
    <r>
      <rPr>
        <sz val="11"/>
        <rFont val="Arial"/>
        <family val="2"/>
        <charset val="1"/>
      </rPr>
      <t xml:space="preserve"> = 19,00 m. Medida real executada: 21,00 m</t>
    </r>
  </si>
  <si>
    <r>
      <rPr>
        <sz val="11"/>
        <rFont val="Arial"/>
        <family val="2"/>
        <charset val="1"/>
      </rPr>
      <t xml:space="preserve">Sala 03: (6,00 m + 6,00 m + 5,00 m + 5,00 m) (perímetro) - (1,00 m) (portas) </t>
    </r>
    <r>
      <rPr>
        <strike val="true"/>
        <sz val="11"/>
        <rFont val="Arial"/>
        <family val="2"/>
        <charset val="1"/>
      </rPr>
      <t xml:space="preserve">- (2,45 m) (quadro)</t>
    </r>
    <r>
      <rPr>
        <sz val="11"/>
        <rFont val="Arial"/>
        <family val="2"/>
        <charset val="1"/>
      </rPr>
      <t xml:space="preserve"> = 18,55 m. Medida real executada: 21,00 m</t>
    </r>
  </si>
  <si>
    <r>
      <rPr>
        <sz val="11"/>
        <rFont val="Arial"/>
        <family val="2"/>
        <charset val="1"/>
      </rPr>
      <t xml:space="preserve">Sala 05: (6,00 m + 6,50 m + 3,30 m + 2,50 m + 2,70 m + 9,00 m) (perímetro) - (1,00 m) (portas) - </t>
    </r>
    <r>
      <rPr>
        <strike val="true"/>
        <sz val="11"/>
        <rFont val="Arial"/>
        <family val="2"/>
        <charset val="1"/>
      </rPr>
      <t xml:space="preserve">(3,00 m) (quadro)</t>
    </r>
    <r>
      <rPr>
        <sz val="11"/>
        <rFont val="Arial"/>
        <family val="2"/>
        <charset val="1"/>
      </rPr>
      <t xml:space="preserve"> = 26,94 m. Medida real executada: 29,00 m</t>
    </r>
  </si>
  <si>
    <t xml:space="preserve">Circulação: (8,15 m + 6,30 m) (perímetro) - (1,00 m x 3 + 0,80 m) (portas) = 10,65 m. Medida real executada: 11,45 m</t>
  </si>
  <si>
    <t xml:space="preserve">Hall (superior): (2,00 m + 2,80 m + 1,85 m + 0,15 m) - (0,80 m x 2 portas) = 5,20 m. Medida real executada: 6,25 m</t>
  </si>
  <si>
    <t xml:space="preserve">Rampa: (7,45 m x 2 lados + 1,85 m x 2 lados + 3,85 m + 9,30 m x 2 lados + 0,15 m) (perímetro) = 41,20 m</t>
  </si>
  <si>
    <r>
      <rPr>
        <sz val="11"/>
        <rFont val="Arial"/>
        <family val="2"/>
        <charset val="1"/>
      </rPr>
      <t xml:space="preserve">Sala 06: (4,75 m + 4,75 m + 5,00 m + 5,00 m) (perímetro) - (0,80 m) (portas) - </t>
    </r>
    <r>
      <rPr>
        <strike val="true"/>
        <sz val="11"/>
        <rFont val="Arial"/>
        <family val="2"/>
        <charset val="1"/>
      </rPr>
      <t xml:space="preserve">(2,00 m) (quadro)</t>
    </r>
    <r>
      <rPr>
        <sz val="11"/>
        <rFont val="Arial"/>
        <family val="2"/>
        <charset val="1"/>
      </rPr>
      <t xml:space="preserve"> = 18,70 m</t>
    </r>
  </si>
  <si>
    <t xml:space="preserve">Pátio coberto (inferior): (1,25 m + 5,00 m + 7,15 m + 0,20 m + 0,20 m) (perímetro) - (0,80 m + 0,90 + 1,00 m + 1,85 m) (portas) = 9,25 m. Medida real executada: 12,18 m</t>
  </si>
  <si>
    <r>
      <rPr>
        <sz val="11"/>
        <rFont val="Arial"/>
        <family val="2"/>
        <charset val="1"/>
      </rPr>
      <t xml:space="preserve">Sala 07: (6,15 m + 6,15 m + 4,27 m + 4,27 m) (perímetro) - (0,80 m) (porta) -</t>
    </r>
    <r>
      <rPr>
        <strike val="true"/>
        <sz val="11"/>
        <rFont val="Arial"/>
        <family val="2"/>
        <charset val="1"/>
      </rPr>
      <t xml:space="preserve"> (3,00 m) (quadro) </t>
    </r>
    <r>
      <rPr>
        <sz val="11"/>
        <rFont val="Arial"/>
        <family val="2"/>
        <charset val="1"/>
      </rPr>
      <t xml:space="preserve">= 20,04 m</t>
    </r>
  </si>
  <si>
    <t xml:space="preserve">ADITIVO (DECRÉSCIMO )</t>
  </si>
  <si>
    <t xml:space="preserve">Fachada (substituição do roda-parede por pastilha 5x5 cm em toda a fachada): 9,85 m</t>
  </si>
  <si>
    <t xml:space="preserve">Área externa: (2,34 m + 4,16 m + 6,00 m + 5,63 m + 9,85 m + [6,02 m+ 5,61 m+ 6,42 m] (área lateral (térreo+escada+subsolo))) (perímetro externo) x (1,05 m - 0,07 m) - (0,80 m + 0,80 m) (portas) x (1,05 m - 0,07 m).: 46,03 x (1,05 m - 0,07 m) - 1,60 x (1,05 m - 0,07 m): 45,11 m² – 1,57 m².: 43,54 m². </t>
  </si>
  <si>
    <t xml:space="preserve">Pátio coberto: (4,55 m + 6,00 m + 2,80 m) (perímetro) x (1,05 m - 0,07 m) - (0,70 m + 0,80 m + 1,00 m) (portas) x (1,05 m - 0,07 m) = 10,63 m²</t>
  </si>
  <si>
    <t xml:space="preserve">Coordenação (sala de atividades 04): (2,31 m + 2,31 m + 2,85 m + 2,85 m) (perímetro) x (1,05 m - 0,07 m) - (0,80 m + 0,80 m) (portas) x (1,05 m - 0,07 m) = 8,54 m²</t>
  </si>
  <si>
    <t xml:space="preserve">Depósito (superior): (1,40 m + 1,40 m + 2,85 m + 2,85 m) (perímetro) x (1,05 m - 0,07 m) - (0,80 m) (portas) x (1,05 m - 0,07 m) = 7,54 m²</t>
  </si>
  <si>
    <t xml:space="preserve">Fachada (substituição do roda-parede por pastilha 5x5 cm em toda a fachada): 9,85 m x (1,05 m – 0,07 m) = 9,65 m²</t>
  </si>
  <si>
    <t xml:space="preserve">Secretaria: conforme projeto 1,00 und</t>
  </si>
  <si>
    <t xml:space="preserve">Área de serviço: conforme projeto 1,00 und</t>
  </si>
  <si>
    <t xml:space="preserve">WC Funcionários (inferior): 1,00 und</t>
  </si>
  <si>
    <t xml:space="preserve">Despensa: 1,00 und</t>
  </si>
  <si>
    <t xml:space="preserve">WC Funcionários (superior): conforme projeto 1,00 und</t>
  </si>
  <si>
    <t xml:space="preserve">Sala Professores: conforme projeto 1,00 und</t>
  </si>
  <si>
    <t xml:space="preserve">Coordenação (sala de atividades 04): conforme projeto 1,00 und</t>
  </si>
  <si>
    <t xml:space="preserve">Depósito (superior) (sala de atividades 04): conforme projeto 1,00 und</t>
  </si>
  <si>
    <t xml:space="preserve">Direção (sala de atividades 04): conforme projeto 1,00 und</t>
  </si>
  <si>
    <t xml:space="preserve">WC Alunos masculino (superior): conforme projeto 1,00 und</t>
  </si>
  <si>
    <t xml:space="preserve">WC Alunos feminino (superior): conforme projeto 1,00 und</t>
  </si>
  <si>
    <t xml:space="preserve">Sala 06: conforme projeto 1,00 und</t>
  </si>
  <si>
    <t xml:space="preserve">WC alunos masculino (inferior) : 1,00 und</t>
  </si>
  <si>
    <t xml:space="preserve">WC alunos feminino (inferior) : 1,00 und</t>
  </si>
  <si>
    <t xml:space="preserve">Cozinha: conforme projeto 1,00 und</t>
  </si>
  <si>
    <t xml:space="preserve">Fraldário: conforme projeto 1,00 und</t>
  </si>
  <si>
    <t xml:space="preserve">Sala 07: conforme projeto 1,00 und</t>
  </si>
  <si>
    <t xml:space="preserve">Portas 0,90 m x 2,10 m</t>
  </si>
  <si>
    <t xml:space="preserve">Almoxarifado: conforme projeto 1,00 und</t>
  </si>
  <si>
    <t xml:space="preserve">Portas 1,00 m x 2,10 m</t>
  </si>
  <si>
    <t xml:space="preserve">Arquivo: conforme projeto 1,00 und</t>
  </si>
  <si>
    <t xml:space="preserve">Sala 01: conforme projeto 1,00 und</t>
  </si>
  <si>
    <t xml:space="preserve">Sala 02: conforme projeto 1,00 und</t>
  </si>
  <si>
    <t xml:space="preserve">Sala 03: conforme projeto 1,00 und</t>
  </si>
  <si>
    <t xml:space="preserve">Sala 05: conforme projeto 1,00 und</t>
  </si>
  <si>
    <t xml:space="preserve">Refeitório: conforme projeto 1,00 und</t>
  </si>
  <si>
    <t xml:space="preserve">Arquivo: 2,1m x 2 lados + 1,0m= 5,2m</t>
  </si>
  <si>
    <t xml:space="preserve">Sala 01:  2,1m x 2 lados + 1,0m= 5,2m</t>
  </si>
  <si>
    <t xml:space="preserve">Sala 02:  2,1m x 2 lados + 1,0m= 5,2m</t>
  </si>
  <si>
    <t xml:space="preserve">Sala 03:  2,1m x 2 lados + 1,0m= 5,2m</t>
  </si>
  <si>
    <t xml:space="preserve">Sala 05:  2,1m x 2 lados + 1,0m= 5,2m</t>
  </si>
  <si>
    <t xml:space="preserve">Refeitório:  2,1m x 2 lados + 1,0m= 5,2m</t>
  </si>
  <si>
    <t xml:space="preserve">Almoxarifado (almoxarifado):  2,1 m x 2 lados + 0,90 m= 5,10 m</t>
  </si>
  <si>
    <t xml:space="preserve">Depósito (superior): 0,80 m x 0,70 m = 0,56 m²</t>
  </si>
  <si>
    <t xml:space="preserve">WC alunos masculino (superior): 1,80 m x 0,80 m = 1,44 m²</t>
  </si>
  <si>
    <t xml:space="preserve">Instalação de vidro para as janelas e básculas novas</t>
  </si>
  <si>
    <t xml:space="preserve">Coordenação: guichê 1,50 m x 0,40 m = 0,60 m²</t>
  </si>
  <si>
    <t xml:space="preserve">WC alunos feminino (superior): 1,80 m x 0,80 m = 1,44 m²</t>
  </si>
  <si>
    <t xml:space="preserve">WC masculino (inferior): (1,60 m x 0,80 m) = 1,28 m²</t>
  </si>
  <si>
    <t xml:space="preserve">WC feminino (inferior): (1,60 m x 0,80 m) = 1,28 m²</t>
  </si>
  <si>
    <t xml:space="preserve">Fraldário: 1,00 m x 1,00 m = 1,00 m²</t>
  </si>
  <si>
    <t xml:space="preserve">Sala 07: 3,00 m x 1,50 m = 4,50 m²</t>
  </si>
  <si>
    <t xml:space="preserve">Secretaria: 0,77 m x 0,43 m = 0,33 m²</t>
  </si>
  <si>
    <t xml:space="preserve">Sala dos professores: 0,72 m x 0,66 m = 0,47 m²</t>
  </si>
  <si>
    <t xml:space="preserve">WC professores: 0,57 m x 0,20 m = 0,11 m²</t>
  </si>
  <si>
    <t xml:space="preserve">Sala 01: 0,54 m x 0,72 m = 0,40 m²</t>
  </si>
  <si>
    <t xml:space="preserve">Sala 05: 0,62 m x 0,76 m = 0,47 m² x 2 vidros: 0,94m² (apenas 1 trocado 0,47m²)</t>
  </si>
  <si>
    <t xml:space="preserve">Direção: 0,67 m x 0,77 m = 0,51 m² (não trocado)</t>
  </si>
  <si>
    <t xml:space="preserve">Sala 06: 0,71 m x 0,30 m x 7 vidros = 1,50 m²</t>
  </si>
  <si>
    <t xml:space="preserve">Pátio externo (superior) sobre o policarbonato + Policarbonato: 5,97+4,07+0,3+5,51+6,08+6,65.: 28,58 m</t>
  </si>
  <si>
    <t xml:space="preserve">Calha da Fachada da escola: 8,00+3,23 m.: 11,23m</t>
  </si>
  <si>
    <r>
      <rPr>
        <sz val="11"/>
        <rFont val="Arial"/>
        <family val="2"/>
        <charset val="1"/>
      </rPr>
      <t xml:space="preserve">Pátio externo frontal: Conforme executado 2,25 m x 6,00 m + 6,60 m x 6,40 m – </t>
    </r>
    <r>
      <rPr>
        <sz val="11"/>
        <color rgb="FF000000"/>
        <rFont val="Arial"/>
        <family val="2"/>
        <charset val="1"/>
      </rPr>
      <t xml:space="preserve">(2,5 m  x 0,97 m)/2.:      54,53 m²</t>
    </r>
  </si>
  <si>
    <t xml:space="preserve">Caixa de areia: (8,15 m + 5,30 m - 1,00 m (portão)) (comprimento) x 0,60 m (altura) = 7,47 m2</t>
  </si>
  <si>
    <t xml:space="preserve">Portão dos fundos da escola: 0,90 m x 2,10 m = 1,89 m²</t>
  </si>
  <si>
    <t xml:space="preserve">Rampa (h = 0,92 m): 7,45 m + 1,85 m + 3,85 m + 1,85 m + 9,35 m + 9,35 m + 7,45 m = 41,15 m</t>
  </si>
  <si>
    <t xml:space="preserve">Rampa (h = 0,70 m): 7,45 m + 1,85 m + 3,85 m + 1,85 m + 9,35 m + 9,35 m + 7,45 m = 41,15 m</t>
  </si>
  <si>
    <t xml:space="preserve">0,15 und (Portões instalados)</t>
  </si>
  <si>
    <t xml:space="preserve">Conforme projeto 89,40m de extensão (item já considera a perda de material) – Não instalado</t>
  </si>
  <si>
    <t xml:space="preserve">Conforme projeto Sala 02/03: 1,70 m</t>
  </si>
  <si>
    <t xml:space="preserve">Conforme projeto Sala 01/02: 1,70 m</t>
  </si>
  <si>
    <t xml:space="preserve">Conforme projeto Sala 07: 1,93 m + 2,08 m: 4,01 m</t>
  </si>
  <si>
    <t xml:space="preserve">GUIA - Tubo de Cobre p/ Líquido ¼" 27,36m (item considera 10% de perda)</t>
  </si>
  <si>
    <t xml:space="preserve">GUIA - Tubo de Cobre p/ Líquido 3/8" 6,29m (item considera 10% de perda)</t>
  </si>
  <si>
    <t xml:space="preserve">GUIA - Tubo de Cobre p/ Líquido ½" 27,36m (item considera 10% de perda)</t>
  </si>
  <si>
    <t xml:space="preserve">GUIA - Tubo de Cobre p/ Líquido 5/8" 6,29m (item considera 10% de perda)</t>
  </si>
  <si>
    <t xml:space="preserve">Acabamento para fechamento dos oitões da estrutura da área coberta. 2 Lados externos * 4,04m².: 8,08m²:</t>
  </si>
  <si>
    <t xml:space="preserve">Conforme projeto de climatização: 82,30m</t>
  </si>
  <si>
    <t xml:space="preserve">Área referente ao item. 24.22 (Forro de madeira pinus). 8,08m² (Não executado)</t>
  </si>
  <si>
    <t xml:space="preserve">Remoção dos vidros quebrados</t>
  </si>
  <si>
    <t xml:space="preserve">Sala 05: 0,62 m x 0,76 m = 0,47 m² x 2 vidros: 0,94m²</t>
  </si>
  <si>
    <t xml:space="preserve">Direção: 0,67 m x 0,77 m = 0,51 m²</t>
  </si>
  <si>
    <t xml:space="preserve">JHONATAN DE OLIVEIRA RECKEL </t>
  </si>
</sst>
</file>

<file path=xl/styles.xml><?xml version="1.0" encoding="utf-8"?>
<styleSheet xmlns="http://schemas.openxmlformats.org/spreadsheetml/2006/main">
  <numFmts count="12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d/mm/yy"/>
    <numFmt numFmtId="171" formatCode="0.00%"/>
    <numFmt numFmtId="172" formatCode="d/m/yyyy"/>
    <numFmt numFmtId="173" formatCode="&quot;R$ &quot;#,##0.00"/>
    <numFmt numFmtId="174" formatCode="[$R$-416]\ #,##0.00;[RED]\-[$R$-416]\ #,##0.00"/>
    <numFmt numFmtId="175" formatCode="#,##0.00"/>
  </numFmts>
  <fonts count="32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0"/>
      <color rgb="FF000000"/>
      <name val="Arial"/>
      <family val="1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0"/>
      <color rgb="FF000000"/>
      <name val="Arial"/>
      <family val="2"/>
      <charset val="1"/>
    </font>
    <font>
      <b val="true"/>
      <sz val="12"/>
      <color rgb="FF000000"/>
      <name val="Arial;Arial"/>
      <family val="2"/>
      <charset val="1"/>
    </font>
    <font>
      <b val="true"/>
      <sz val="11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b val="true"/>
      <sz val="12"/>
      <name val="Arial"/>
      <family val="2"/>
      <charset val="1"/>
    </font>
    <font>
      <b val="true"/>
      <sz val="11"/>
      <color rgb="FF000000"/>
      <name val="Arial"/>
      <family val="2"/>
      <charset val="1"/>
    </font>
    <font>
      <sz val="11"/>
      <name val="Arial"/>
      <family val="2"/>
      <charset val="1"/>
    </font>
    <font>
      <b val="true"/>
      <sz val="10"/>
      <color rgb="FF00A933"/>
      <name val="Arial"/>
      <family val="2"/>
      <charset val="1"/>
    </font>
    <font>
      <b val="true"/>
      <i val="true"/>
      <u val="single"/>
      <sz val="11"/>
      <name val="Arial"/>
      <family val="2"/>
      <charset val="1"/>
    </font>
    <font>
      <b val="true"/>
      <i val="true"/>
      <u val="single"/>
      <sz val="11"/>
      <color rgb="FF000000"/>
      <name val="Arial"/>
      <family val="2"/>
      <charset val="1"/>
    </font>
    <font>
      <sz val="11"/>
      <color rgb="FFC9211E"/>
      <name val="Calibri"/>
      <family val="2"/>
      <charset val="1"/>
    </font>
    <font>
      <strike val="true"/>
      <sz val="11"/>
      <name val="Arial"/>
      <family val="2"/>
      <charset val="1"/>
    </font>
    <font>
      <b val="true"/>
      <sz val="11"/>
      <color rgb="FFFF0000"/>
      <name val="Arial"/>
      <family val="2"/>
      <charset val="1"/>
    </font>
    <font>
      <b val="true"/>
      <sz val="11"/>
      <color rgb="FF00A933"/>
      <name val="Arial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A5A5A5"/>
        <bgColor rgb="FF9999FF"/>
      </patternFill>
    </fill>
    <fill>
      <patternFill patternType="solid">
        <fgColor rgb="FFFFFFFF"/>
        <bgColor rgb="FFEDEDED"/>
      </patternFill>
    </fill>
    <fill>
      <patternFill patternType="solid">
        <fgColor rgb="FFEDEDED"/>
        <bgColor rgb="FFDDDDDD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0CECE"/>
      </patternFill>
    </fill>
    <fill>
      <patternFill patternType="solid">
        <fgColor rgb="FFFFFF00"/>
        <bgColor rgb="FFFFFF00"/>
      </patternFill>
    </fill>
  </fills>
  <borders count="53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/>
      <bottom style="medium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0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5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1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3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3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3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3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3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0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0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3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0" fillId="4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4" borderId="1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4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5" borderId="11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5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5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5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1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5" fillId="5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5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3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6" fillId="3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4" fillId="3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17" fillId="3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3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5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5" fillId="5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3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3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7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7" borderId="11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5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5" borderId="11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5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8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5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5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5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5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35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3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3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35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1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5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2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0" borderId="4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0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0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0" fillId="0" borderId="2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6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6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6" borderId="12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0" fillId="6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4" fillId="0" borderId="48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49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4" fillId="0" borderId="49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4" fillId="0" borderId="39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11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4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4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30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11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4" fillId="0" borderId="11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2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4" fillId="0" borderId="5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2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4" fillId="0" borderId="47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4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4" fillId="0" borderId="5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4" fillId="0" borderId="47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8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30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1" xfId="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4" fontId="24" fillId="0" borderId="38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11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4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2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4" fillId="0" borderId="4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4" fillId="0" borderId="4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4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1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4" fillId="0" borderId="11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22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4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8" fontId="11" fillId="0" borderId="5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5" fontId="2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24" fillId="0" borderId="42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1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4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1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3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5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52" xfId="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00A933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561960</xdr:colOff>
      <xdr:row>11</xdr:row>
      <xdr:rowOff>65160</xdr:rowOff>
    </xdr:from>
    <xdr:to>
      <xdr:col>5</xdr:col>
      <xdr:colOff>389520</xdr:colOff>
      <xdr:row>11</xdr:row>
      <xdr:rowOff>847080</xdr:rowOff>
    </xdr:to>
    <xdr:pic>
      <xdr:nvPicPr>
        <xdr:cNvPr id="0" name="Figura 2" descr=""/>
        <xdr:cNvPicPr/>
      </xdr:nvPicPr>
      <xdr:blipFill>
        <a:blip r:embed="rId1"/>
        <a:stretch/>
      </xdr:blipFill>
      <xdr:spPr>
        <a:xfrm>
          <a:off x="6466320" y="65160"/>
          <a:ext cx="824400" cy="7819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101520</xdr:colOff>
      <xdr:row>1</xdr:row>
      <xdr:rowOff>61560</xdr:rowOff>
    </xdr:from>
    <xdr:to>
      <xdr:col>2</xdr:col>
      <xdr:colOff>440280</xdr:colOff>
      <xdr:row>6</xdr:row>
      <xdr:rowOff>106200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3360" y="261720"/>
          <a:ext cx="892440" cy="93600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683"/>
  <sheetViews>
    <sheetView showFormulas="false" showGridLines="true" showRowColHeaders="true" showZeros="true" rightToLeft="false" tabSelected="false" showOutlineSymbols="true" defaultGridColor="true" view="normal" topLeftCell="C279" colorId="64" zoomScale="100" zoomScaleNormal="100" zoomScalePageLayoutView="100" workbookViewId="0">
      <selection pane="topLeft" activeCell="Q33" activeCellId="0" sqref="Q33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0.14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87"/>
    <col collapsed="false" customWidth="true" hidden="false" outlineLevel="0" max="14" min="14" style="1" width="9.29"/>
    <col collapsed="false" customWidth="true" hidden="false" outlineLevel="0" max="15" min="15" style="1" width="14.57"/>
    <col collapsed="false" customWidth="true" hidden="false" outlineLevel="0" max="16" min="16" style="1" width="11.53"/>
    <col collapsed="false" customWidth="true" hidden="false" outlineLevel="0" max="18" min="17" style="1" width="10.57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5"/>
      <c r="R1" s="6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P2" s="5"/>
      <c r="R2" s="6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P3" s="5"/>
      <c r="R3" s="6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P4" s="5"/>
      <c r="R4" s="6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P5" s="5"/>
      <c r="R5" s="6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P6" s="5"/>
      <c r="R6" s="6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P7" s="5"/>
      <c r="R7" s="6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 s="5"/>
      <c r="R8" s="6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5"/>
      <c r="R9" s="6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P10" s="5"/>
      <c r="R10" s="6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5"/>
      <c r="R11" s="6"/>
    </row>
    <row r="12" customFormat="false" ht="70.25" hidden="false" customHeight="true" outlineLevel="0" collapsed="false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P12" s="5"/>
      <c r="R12" s="6"/>
    </row>
    <row r="13" s="11" customFormat="true" ht="21.55" hidden="false" customHeight="true" outlineLevel="0" collapsed="false">
      <c r="A13" s="8" t="s">
        <v>1</v>
      </c>
      <c r="B13" s="8"/>
      <c r="C13" s="8"/>
      <c r="D13" s="8"/>
      <c r="E13" s="9" t="str">
        <f aca="false">I18</f>
        <v>MEDIÇÃO 01</v>
      </c>
      <c r="F13" s="9"/>
      <c r="G13" s="9"/>
      <c r="H13" s="9"/>
      <c r="I13" s="9"/>
      <c r="J13" s="9"/>
      <c r="K13" s="10" t="s">
        <v>2</v>
      </c>
      <c r="L13" s="10"/>
      <c r="M13" s="10"/>
      <c r="N13" s="10"/>
      <c r="P13" s="12"/>
      <c r="R13" s="13"/>
      <c r="S13" s="1"/>
      <c r="T13" s="1"/>
    </row>
    <row r="14" s="20" customFormat="true" ht="13.8" hidden="false" customHeight="true" outlineLevel="0" collapsed="false">
      <c r="A14" s="14" t="s">
        <v>3</v>
      </c>
      <c r="B14" s="14"/>
      <c r="C14" s="14"/>
      <c r="D14" s="15" t="s">
        <v>4</v>
      </c>
      <c r="E14" s="15"/>
      <c r="F14" s="16" t="s">
        <v>5</v>
      </c>
      <c r="G14" s="16"/>
      <c r="H14" s="17" t="s">
        <v>6</v>
      </c>
      <c r="I14" s="17"/>
      <c r="J14" s="17"/>
      <c r="K14" s="18" t="s">
        <v>7</v>
      </c>
      <c r="L14" s="18"/>
      <c r="M14" s="19" t="n">
        <v>45659</v>
      </c>
      <c r="N14" s="19"/>
      <c r="P14" s="21"/>
      <c r="R14" s="22"/>
      <c r="S14" s="1"/>
      <c r="T14" s="1"/>
      <c r="XFC14" s="11"/>
      <c r="XFD14" s="11"/>
    </row>
    <row r="15" s="20" customFormat="true" ht="15.65" hidden="false" customHeight="true" outlineLevel="0" collapsed="false">
      <c r="A15" s="14"/>
      <c r="B15" s="14"/>
      <c r="C15" s="14"/>
      <c r="D15" s="15"/>
      <c r="E15" s="15"/>
      <c r="F15" s="16"/>
      <c r="G15" s="16"/>
      <c r="H15" s="17"/>
      <c r="I15" s="17"/>
      <c r="J15" s="17"/>
      <c r="K15" s="23" t="s">
        <v>8</v>
      </c>
      <c r="L15" s="23"/>
      <c r="M15" s="19" t="n">
        <v>45749</v>
      </c>
      <c r="N15" s="19"/>
      <c r="O15" s="24"/>
      <c r="P15" s="21"/>
      <c r="R15" s="22"/>
      <c r="S15" s="1"/>
      <c r="T15" s="1"/>
    </row>
    <row r="16" s="20" customFormat="true" ht="41.75" hidden="false" customHeight="true" outlineLevel="0" collapsed="false">
      <c r="A16" s="25" t="s">
        <v>9</v>
      </c>
      <c r="B16" s="25"/>
      <c r="C16" s="25"/>
      <c r="D16" s="26" t="s">
        <v>10</v>
      </c>
      <c r="E16" s="26"/>
      <c r="F16" s="27" t="n">
        <v>45659</v>
      </c>
      <c r="G16" s="27"/>
      <c r="H16" s="28" t="s">
        <v>11</v>
      </c>
      <c r="I16" s="29" t="n">
        <v>45695</v>
      </c>
      <c r="J16" s="29"/>
      <c r="K16" s="30" t="s">
        <v>12</v>
      </c>
      <c r="L16" s="30"/>
      <c r="M16" s="31" t="s">
        <v>13</v>
      </c>
      <c r="N16" s="31"/>
      <c r="O16" s="24"/>
      <c r="P16" s="21"/>
      <c r="R16" s="22"/>
      <c r="S16" s="1"/>
      <c r="T16" s="1"/>
    </row>
    <row r="17" s="20" customFormat="true" ht="18.75" hidden="false" customHeight="true" outlineLevel="0" collapsed="false">
      <c r="A17" s="32" t="s">
        <v>14</v>
      </c>
      <c r="B17" s="32"/>
      <c r="C17" s="32"/>
      <c r="D17" s="32"/>
      <c r="E17" s="32"/>
      <c r="F17" s="33" t="str">
        <f aca="false">I18</f>
        <v>MEDIÇÃO 01</v>
      </c>
      <c r="G17" s="33"/>
      <c r="H17" s="33"/>
      <c r="I17" s="34" t="n">
        <f aca="false">L289</f>
        <v>151346.039661464</v>
      </c>
      <c r="J17" s="34"/>
      <c r="K17" s="35" t="s">
        <v>15</v>
      </c>
      <c r="L17" s="36" t="n">
        <f aca="false">H289</f>
        <v>0.312698429052611</v>
      </c>
      <c r="M17" s="37" t="s">
        <v>16</v>
      </c>
      <c r="N17" s="38" t="n">
        <f aca="false">H290</f>
        <v>0.312698429052611</v>
      </c>
      <c r="P17" s="21"/>
      <c r="R17" s="22"/>
      <c r="S17" s="1"/>
      <c r="T17" s="1"/>
    </row>
    <row r="18" s="2" customFormat="true" ht="16.5" hidden="false" customHeight="true" outlineLevel="0" collapsed="false">
      <c r="A18" s="39" t="s">
        <v>17</v>
      </c>
      <c r="B18" s="40" t="s">
        <v>18</v>
      </c>
      <c r="C18" s="40" t="s">
        <v>19</v>
      </c>
      <c r="D18" s="41" t="s">
        <v>20</v>
      </c>
      <c r="E18" s="42" t="s">
        <v>21</v>
      </c>
      <c r="F18" s="43" t="s">
        <v>22</v>
      </c>
      <c r="G18" s="43"/>
      <c r="H18" s="43"/>
      <c r="I18" s="44" t="s">
        <v>23</v>
      </c>
      <c r="J18" s="44"/>
      <c r="K18" s="44"/>
      <c r="L18" s="45" t="s">
        <v>24</v>
      </c>
      <c r="M18" s="45"/>
      <c r="N18" s="45"/>
      <c r="P18" s="46"/>
      <c r="R18" s="47"/>
      <c r="S18" s="1"/>
      <c r="T18" s="1"/>
      <c r="XFC18" s="20"/>
      <c r="XFD18" s="20"/>
    </row>
    <row r="19" s="2" customFormat="true" ht="14.25" hidden="false" customHeight="true" outlineLevel="0" collapsed="false">
      <c r="A19" s="39"/>
      <c r="B19" s="40"/>
      <c r="C19" s="40"/>
      <c r="D19" s="41"/>
      <c r="E19" s="42"/>
      <c r="F19" s="48" t="s">
        <v>20</v>
      </c>
      <c r="G19" s="41" t="s">
        <v>25</v>
      </c>
      <c r="H19" s="49" t="s">
        <v>26</v>
      </c>
      <c r="I19" s="48" t="s">
        <v>20</v>
      </c>
      <c r="J19" s="50" t="s">
        <v>25</v>
      </c>
      <c r="K19" s="49" t="s">
        <v>26</v>
      </c>
      <c r="L19" s="51" t="s">
        <v>20</v>
      </c>
      <c r="M19" s="50" t="s">
        <v>25</v>
      </c>
      <c r="N19" s="49" t="s">
        <v>26</v>
      </c>
      <c r="P19" s="52"/>
      <c r="R19" s="47"/>
      <c r="S19" s="1"/>
      <c r="T19" s="1"/>
    </row>
    <row r="20" customFormat="false" ht="13.8" hidden="false" customHeight="false" outlineLevel="0" collapsed="false">
      <c r="A20" s="53" t="n">
        <v>1</v>
      </c>
      <c r="B20" s="54" t="s">
        <v>27</v>
      </c>
      <c r="C20" s="55"/>
      <c r="D20" s="56"/>
      <c r="E20" s="56"/>
      <c r="F20" s="57"/>
      <c r="G20" s="58"/>
      <c r="H20" s="59"/>
      <c r="I20" s="60"/>
      <c r="J20" s="61" t="n">
        <f aca="false">SUM(J21:J23)</f>
        <v>2339.112706</v>
      </c>
      <c r="K20" s="59"/>
      <c r="L20" s="58"/>
      <c r="M20" s="61" t="n">
        <f aca="false">SUM(M21:M23)</f>
        <v>2339.112706</v>
      </c>
      <c r="N20" s="59"/>
      <c r="XFC20" s="2"/>
      <c r="XFD20" s="2"/>
    </row>
    <row r="21" customFormat="false" ht="13.8" hidden="false" customHeight="false" outlineLevel="0" collapsed="false">
      <c r="A21" s="62" t="s">
        <v>28</v>
      </c>
      <c r="B21" s="63" t="s">
        <v>29</v>
      </c>
      <c r="C21" s="64" t="s">
        <v>30</v>
      </c>
      <c r="D21" s="65" t="n">
        <v>8</v>
      </c>
      <c r="E21" s="66" t="n">
        <v>254.81764</v>
      </c>
      <c r="F21" s="67" t="n">
        <v>0</v>
      </c>
      <c r="G21" s="68" t="n">
        <f aca="false">F21*E21</f>
        <v>0</v>
      </c>
      <c r="H21" s="69" t="n">
        <f aca="false">IFERROR(F21/D21,0)</f>
        <v>0</v>
      </c>
      <c r="I21" s="65" t="n">
        <f aca="false">IFERROR(VLOOKUP(A21,'MEMO CALCULO 01'!$B$2:$E$248,4,0),0)</f>
        <v>8</v>
      </c>
      <c r="J21" s="70" t="n">
        <f aca="false">I21*E21</f>
        <v>2038.54112</v>
      </c>
      <c r="K21" s="71" t="n">
        <f aca="false">IFERROR(I21/D21,0)</f>
        <v>1</v>
      </c>
      <c r="L21" s="72" t="n">
        <f aca="false">F21+I21</f>
        <v>8</v>
      </c>
      <c r="M21" s="73" t="n">
        <f aca="false">G21+J21</f>
        <v>2038.54112</v>
      </c>
      <c r="N21" s="74" t="n">
        <f aca="false">H21+K21</f>
        <v>1</v>
      </c>
    </row>
    <row r="22" customFormat="false" ht="43.25" hidden="false" customHeight="false" outlineLevel="0" collapsed="false">
      <c r="A22" s="62" t="s">
        <v>31</v>
      </c>
      <c r="B22" s="63" t="s">
        <v>32</v>
      </c>
      <c r="C22" s="64" t="s">
        <v>33</v>
      </c>
      <c r="D22" s="65" t="n">
        <v>0</v>
      </c>
      <c r="E22" s="66" t="n">
        <v>158.562432</v>
      </c>
      <c r="F22" s="67" t="n">
        <v>0</v>
      </c>
      <c r="G22" s="68" t="n">
        <f aca="false">F22*E22</f>
        <v>0</v>
      </c>
      <c r="H22" s="69" t="n">
        <f aca="false">IFERROR(F22/D22,0)</f>
        <v>0</v>
      </c>
      <c r="I22" s="65" t="n">
        <f aca="false">IFERROR(VLOOKUP(A22,'MEMO CALCULO 01'!$B$2:$E$248,4,0),0)</f>
        <v>0</v>
      </c>
      <c r="J22" s="70" t="n">
        <f aca="false">I22*E22</f>
        <v>0</v>
      </c>
      <c r="K22" s="71" t="n">
        <f aca="false">IFERROR(I22/D22,0)</f>
        <v>0</v>
      </c>
      <c r="L22" s="72" t="n">
        <f aca="false">F22+I22</f>
        <v>0</v>
      </c>
      <c r="M22" s="73" t="n">
        <f aca="false">G22+J22</f>
        <v>0</v>
      </c>
      <c r="N22" s="74" t="n">
        <f aca="false">H22+K22</f>
        <v>0</v>
      </c>
    </row>
    <row r="23" customFormat="false" ht="22.35" hidden="false" customHeight="false" outlineLevel="0" collapsed="false">
      <c r="A23" s="62" t="s">
        <v>34</v>
      </c>
      <c r="B23" s="63" t="s">
        <v>35</v>
      </c>
      <c r="C23" s="64" t="s">
        <v>30</v>
      </c>
      <c r="D23" s="65" t="n">
        <v>12.25</v>
      </c>
      <c r="E23" s="66" t="n">
        <v>24.536456</v>
      </c>
      <c r="F23" s="67" t="n">
        <v>0</v>
      </c>
      <c r="G23" s="68" t="n">
        <f aca="false">F23*E23</f>
        <v>0</v>
      </c>
      <c r="H23" s="69" t="n">
        <f aca="false">IFERROR(F23/D23,0)</f>
        <v>0</v>
      </c>
      <c r="I23" s="65" t="n">
        <f aca="false">IFERROR(VLOOKUP(A23,'MEMO CALCULO 01'!$B$2:$E$248,4,0),0)</f>
        <v>12.25</v>
      </c>
      <c r="J23" s="70" t="n">
        <f aca="false">I23*E23</f>
        <v>300.571586</v>
      </c>
      <c r="K23" s="71" t="n">
        <f aca="false">IFERROR(I23/D23,0)</f>
        <v>1</v>
      </c>
      <c r="L23" s="72" t="n">
        <f aca="false">F23+I23</f>
        <v>12.25</v>
      </c>
      <c r="M23" s="73" t="n">
        <f aca="false">G23+J23</f>
        <v>300.571586</v>
      </c>
      <c r="N23" s="74" t="n">
        <f aca="false">H23+K23</f>
        <v>1</v>
      </c>
    </row>
    <row r="24" customFormat="false" ht="13.8" hidden="false" customHeight="false" outlineLevel="0" collapsed="false">
      <c r="A24" s="53" t="n">
        <v>2</v>
      </c>
      <c r="B24" s="54" t="s">
        <v>36</v>
      </c>
      <c r="C24" s="55"/>
      <c r="D24" s="56"/>
      <c r="E24" s="75"/>
      <c r="F24" s="57"/>
      <c r="G24" s="58"/>
      <c r="H24" s="59"/>
      <c r="I24" s="61"/>
      <c r="J24" s="61" t="n">
        <f aca="false">SUM(J25:J50)</f>
        <v>0</v>
      </c>
      <c r="K24" s="59"/>
      <c r="L24" s="58"/>
      <c r="M24" s="61" t="n">
        <f aca="false">SUM(M25:M50)</f>
        <v>0</v>
      </c>
      <c r="N24" s="59"/>
    </row>
    <row r="25" customFormat="false" ht="13.8" hidden="false" customHeight="false" outlineLevel="0" collapsed="false">
      <c r="A25" s="62" t="s">
        <v>37</v>
      </c>
      <c r="B25" s="63" t="s">
        <v>38</v>
      </c>
      <c r="C25" s="64" t="s">
        <v>30</v>
      </c>
      <c r="D25" s="65" t="n">
        <v>8.11</v>
      </c>
      <c r="E25" s="66" t="n">
        <v>52.241252</v>
      </c>
      <c r="F25" s="67" t="n">
        <v>0</v>
      </c>
      <c r="G25" s="68" t="n">
        <f aca="false">F25*E25</f>
        <v>0</v>
      </c>
      <c r="H25" s="69" t="n">
        <f aca="false">IFERROR(F25/D25,0)</f>
        <v>0</v>
      </c>
      <c r="I25" s="65" t="n">
        <f aca="false">IFERROR(VLOOKUP(A25,'MEMO CALCULO 01'!$B$2:$E$248,4,0),0)</f>
        <v>0</v>
      </c>
      <c r="J25" s="70" t="n">
        <f aca="false">I25*E25</f>
        <v>0</v>
      </c>
      <c r="K25" s="71" t="n">
        <f aca="false">IFERROR(I25/D25,0)</f>
        <v>0</v>
      </c>
      <c r="L25" s="72" t="n">
        <f aca="false">F25+I25</f>
        <v>0</v>
      </c>
      <c r="M25" s="73" t="n">
        <f aca="false">G25+J25</f>
        <v>0</v>
      </c>
      <c r="N25" s="74" t="n">
        <f aca="false">H25+K25</f>
        <v>0</v>
      </c>
    </row>
    <row r="26" customFormat="false" ht="22.35" hidden="false" customHeight="false" outlineLevel="0" collapsed="false">
      <c r="A26" s="62" t="s">
        <v>39</v>
      </c>
      <c r="B26" s="63" t="s">
        <v>40</v>
      </c>
      <c r="C26" s="64" t="s">
        <v>30</v>
      </c>
      <c r="D26" s="65" t="n">
        <v>0</v>
      </c>
      <c r="E26" s="66" t="n">
        <v>3.926664</v>
      </c>
      <c r="F26" s="76" t="n">
        <v>0</v>
      </c>
      <c r="G26" s="68" t="n">
        <f aca="false">F26*E26</f>
        <v>0</v>
      </c>
      <c r="H26" s="69" t="n">
        <f aca="false">IFERROR(F26/D26,0)</f>
        <v>0</v>
      </c>
      <c r="I26" s="65" t="n">
        <f aca="false">IFERROR(VLOOKUP(A26,'MEMO CALCULO 01'!$B$2:$E$248,4,0),0)</f>
        <v>0</v>
      </c>
      <c r="J26" s="70" t="n">
        <f aca="false">I26*E26</f>
        <v>0</v>
      </c>
      <c r="K26" s="71" t="n">
        <f aca="false">IFERROR(I26/D26,0)</f>
        <v>0</v>
      </c>
      <c r="L26" s="77" t="n">
        <f aca="false">F26+I26</f>
        <v>0</v>
      </c>
      <c r="M26" s="73" t="n">
        <f aca="false">G26+J26</f>
        <v>0</v>
      </c>
      <c r="N26" s="78" t="n">
        <f aca="false">H26+K26</f>
        <v>0</v>
      </c>
    </row>
    <row r="27" customFormat="false" ht="13.8" hidden="false" customHeight="false" outlineLevel="0" collapsed="false">
      <c r="A27" s="62" t="s">
        <v>41</v>
      </c>
      <c r="B27" s="63" t="s">
        <v>42</v>
      </c>
      <c r="C27" s="64" t="s">
        <v>30</v>
      </c>
      <c r="D27" s="65" t="n">
        <v>0</v>
      </c>
      <c r="E27" s="66" t="n">
        <v>14.626304</v>
      </c>
      <c r="F27" s="67" t="n">
        <v>0</v>
      </c>
      <c r="G27" s="68" t="n">
        <f aca="false">F27*E27</f>
        <v>0</v>
      </c>
      <c r="H27" s="69" t="n">
        <f aca="false">IFERROR(F27/D27,0)</f>
        <v>0</v>
      </c>
      <c r="I27" s="65" t="n">
        <f aca="false">IFERROR(VLOOKUP(A27,'MEMO CALCULO 01'!$B$2:$E$248,4,0),0)</f>
        <v>0</v>
      </c>
      <c r="J27" s="70" t="n">
        <f aca="false">I27*E27</f>
        <v>0</v>
      </c>
      <c r="K27" s="71" t="n">
        <f aca="false">IFERROR(I27/D27,0)</f>
        <v>0</v>
      </c>
      <c r="L27" s="72" t="n">
        <f aca="false">F27+I27</f>
        <v>0</v>
      </c>
      <c r="M27" s="73" t="n">
        <f aca="false">G27+J27</f>
        <v>0</v>
      </c>
      <c r="N27" s="74" t="n">
        <f aca="false">H27+K27</f>
        <v>0</v>
      </c>
    </row>
    <row r="28" customFormat="false" ht="13.8" hidden="false" customHeight="false" outlineLevel="0" collapsed="false">
      <c r="A28" s="62" t="s">
        <v>43</v>
      </c>
      <c r="B28" s="63" t="s">
        <v>44</v>
      </c>
      <c r="C28" s="64" t="s">
        <v>30</v>
      </c>
      <c r="D28" s="65" t="n">
        <v>0</v>
      </c>
      <c r="E28" s="66" t="n">
        <v>18.417924</v>
      </c>
      <c r="F28" s="67" t="n">
        <v>0</v>
      </c>
      <c r="G28" s="68" t="n">
        <f aca="false">F28*E28</f>
        <v>0</v>
      </c>
      <c r="H28" s="69" t="n">
        <f aca="false">IFERROR(F28/D28,0)</f>
        <v>0</v>
      </c>
      <c r="I28" s="65" t="n">
        <f aca="false">IFERROR(VLOOKUP(A28,'MEMO CALCULO 01'!$B$2:$E$248,4,0),0)</f>
        <v>0</v>
      </c>
      <c r="J28" s="70" t="n">
        <f aca="false">I28*E28</f>
        <v>0</v>
      </c>
      <c r="K28" s="71" t="n">
        <f aca="false">IFERROR(I28/D28,0)</f>
        <v>0</v>
      </c>
      <c r="L28" s="72" t="n">
        <f aca="false">F28+I28</f>
        <v>0</v>
      </c>
      <c r="M28" s="73" t="n">
        <f aca="false">G28+J28</f>
        <v>0</v>
      </c>
      <c r="N28" s="74" t="n">
        <f aca="false">H28+K28</f>
        <v>0</v>
      </c>
    </row>
    <row r="29" customFormat="false" ht="13.8" hidden="false" customHeight="false" outlineLevel="0" collapsed="false">
      <c r="A29" s="62" t="s">
        <v>45</v>
      </c>
      <c r="B29" s="63" t="s">
        <v>46</v>
      </c>
      <c r="C29" s="64" t="s">
        <v>30</v>
      </c>
      <c r="D29" s="65" t="n">
        <v>50.99</v>
      </c>
      <c r="E29" s="66" t="n">
        <v>10.450328</v>
      </c>
      <c r="F29" s="67" t="n">
        <v>0</v>
      </c>
      <c r="G29" s="68" t="n">
        <f aca="false">F29*E29</f>
        <v>0</v>
      </c>
      <c r="H29" s="69" t="n">
        <f aca="false">IFERROR(F29/D29,0)</f>
        <v>0</v>
      </c>
      <c r="I29" s="65" t="n">
        <f aca="false">IFERROR(VLOOKUP(A29,'MEMO CALCULO 01'!$B$2:$E$248,4,0),0)</f>
        <v>0</v>
      </c>
      <c r="J29" s="70" t="n">
        <f aca="false">I29*E29</f>
        <v>0</v>
      </c>
      <c r="K29" s="71" t="n">
        <f aca="false">IFERROR(I29/D29,0)</f>
        <v>0</v>
      </c>
      <c r="L29" s="72" t="n">
        <f aca="false">F29+I29</f>
        <v>0</v>
      </c>
      <c r="M29" s="73" t="n">
        <f aca="false">G29+J29</f>
        <v>0</v>
      </c>
      <c r="N29" s="74" t="n">
        <f aca="false">H29+K29</f>
        <v>0</v>
      </c>
    </row>
    <row r="30" customFormat="false" ht="13.8" hidden="false" customHeight="false" outlineLevel="0" collapsed="false">
      <c r="A30" s="62" t="s">
        <v>47</v>
      </c>
      <c r="B30" s="63" t="s">
        <v>48</v>
      </c>
      <c r="C30" s="64" t="s">
        <v>30</v>
      </c>
      <c r="D30" s="65" t="n">
        <v>0</v>
      </c>
      <c r="E30" s="66" t="n">
        <v>16.714292</v>
      </c>
      <c r="F30" s="67" t="n">
        <v>0</v>
      </c>
      <c r="G30" s="68" t="n">
        <f aca="false">F30*E30</f>
        <v>0</v>
      </c>
      <c r="H30" s="69" t="n">
        <f aca="false">IFERROR(F30/D30,0)</f>
        <v>0</v>
      </c>
      <c r="I30" s="65" t="n">
        <f aca="false">IFERROR(VLOOKUP(A30,'MEMO CALCULO 01'!$B$2:$E$248,4,0),0)</f>
        <v>0</v>
      </c>
      <c r="J30" s="70" t="n">
        <f aca="false">I30*E30</f>
        <v>0</v>
      </c>
      <c r="K30" s="71" t="n">
        <f aca="false">IFERROR(I30/D30,0)</f>
        <v>0</v>
      </c>
      <c r="L30" s="72" t="n">
        <f aca="false">F30+I30</f>
        <v>0</v>
      </c>
      <c r="M30" s="73" t="n">
        <f aca="false">G30+J30</f>
        <v>0</v>
      </c>
      <c r="N30" s="74" t="n">
        <f aca="false">H30+K30</f>
        <v>0</v>
      </c>
    </row>
    <row r="31" customFormat="false" ht="13.8" hidden="false" customHeight="false" outlineLevel="0" collapsed="false">
      <c r="A31" s="62" t="s">
        <v>49</v>
      </c>
      <c r="B31" s="63" t="s">
        <v>50</v>
      </c>
      <c r="C31" s="64" t="s">
        <v>30</v>
      </c>
      <c r="D31" s="65" t="n">
        <v>0</v>
      </c>
      <c r="E31" s="66" t="n">
        <v>10.450328</v>
      </c>
      <c r="F31" s="67" t="n">
        <v>0</v>
      </c>
      <c r="G31" s="68" t="n">
        <f aca="false">F31*E31</f>
        <v>0</v>
      </c>
      <c r="H31" s="69" t="n">
        <f aca="false">IFERROR(F31/D31,0)</f>
        <v>0</v>
      </c>
      <c r="I31" s="65" t="n">
        <f aca="false">IFERROR(VLOOKUP(A31,'MEMO CALCULO 01'!$B$2:$E$248,4,0),0)</f>
        <v>0</v>
      </c>
      <c r="J31" s="70" t="n">
        <f aca="false">I31*E31</f>
        <v>0</v>
      </c>
      <c r="K31" s="71" t="n">
        <f aca="false">IFERROR(I31/D31,0)</f>
        <v>0</v>
      </c>
      <c r="L31" s="72" t="n">
        <f aca="false">F31+I31</f>
        <v>0</v>
      </c>
      <c r="M31" s="73" t="n">
        <f aca="false">G31+J31</f>
        <v>0</v>
      </c>
      <c r="N31" s="74" t="n">
        <f aca="false">H31+K31</f>
        <v>0</v>
      </c>
    </row>
    <row r="32" customFormat="false" ht="13.8" hidden="false" customHeight="false" outlineLevel="0" collapsed="false">
      <c r="A32" s="62" t="s">
        <v>51</v>
      </c>
      <c r="B32" s="63" t="s">
        <v>52</v>
      </c>
      <c r="C32" s="64" t="s">
        <v>53</v>
      </c>
      <c r="D32" s="65" t="n">
        <v>0</v>
      </c>
      <c r="E32" s="66" t="n">
        <v>21.60704</v>
      </c>
      <c r="F32" s="67" t="n">
        <v>0</v>
      </c>
      <c r="G32" s="68" t="n">
        <f aca="false">F32*E32</f>
        <v>0</v>
      </c>
      <c r="H32" s="69" t="n">
        <f aca="false">IFERROR(F32/D32,0)</f>
        <v>0</v>
      </c>
      <c r="I32" s="65" t="n">
        <f aca="false">IFERROR(VLOOKUP(A32,'MEMO CALCULO 01'!$B$2:$E$248,4,0),0)</f>
        <v>0</v>
      </c>
      <c r="J32" s="70" t="n">
        <f aca="false">I32*E32</f>
        <v>0</v>
      </c>
      <c r="K32" s="71" t="n">
        <f aca="false">IFERROR(I32/D32,0)</f>
        <v>0</v>
      </c>
      <c r="L32" s="72" t="n">
        <f aca="false">F32+I32</f>
        <v>0</v>
      </c>
      <c r="M32" s="73" t="n">
        <f aca="false">G32+J32</f>
        <v>0</v>
      </c>
      <c r="N32" s="74" t="n">
        <f aca="false">H32+K32</f>
        <v>0</v>
      </c>
    </row>
    <row r="33" customFormat="false" ht="24" hidden="false" customHeight="true" outlineLevel="0" collapsed="false">
      <c r="A33" s="62" t="s">
        <v>54</v>
      </c>
      <c r="B33" s="63" t="s">
        <v>55</v>
      </c>
      <c r="C33" s="64" t="s">
        <v>53</v>
      </c>
      <c r="D33" s="65" t="n">
        <v>0</v>
      </c>
      <c r="E33" s="66" t="n">
        <v>11.187876</v>
      </c>
      <c r="F33" s="67" t="n">
        <v>0</v>
      </c>
      <c r="G33" s="68" t="n">
        <f aca="false">F33*E33</f>
        <v>0</v>
      </c>
      <c r="H33" s="69" t="n">
        <f aca="false">IFERROR(F33/D33,0)</f>
        <v>0</v>
      </c>
      <c r="I33" s="65" t="n">
        <f aca="false">IFERROR(VLOOKUP(A33,'MEMO CALCULO 01'!$B$2:$E$248,4,0),0)</f>
        <v>0</v>
      </c>
      <c r="J33" s="70" t="n">
        <f aca="false">I33*E33</f>
        <v>0</v>
      </c>
      <c r="K33" s="71" t="n">
        <f aca="false">IFERROR(I33/D33,0)</f>
        <v>0</v>
      </c>
      <c r="L33" s="72" t="n">
        <f aca="false">F33+I33</f>
        <v>0</v>
      </c>
      <c r="M33" s="73" t="n">
        <f aca="false">G33+J33</f>
        <v>0</v>
      </c>
      <c r="N33" s="74" t="n">
        <f aca="false">H33+K33</f>
        <v>0</v>
      </c>
    </row>
    <row r="34" customFormat="false" ht="13.8" hidden="false" customHeight="false" outlineLevel="0" collapsed="false">
      <c r="A34" s="62" t="s">
        <v>56</v>
      </c>
      <c r="B34" s="63" t="s">
        <v>57</v>
      </c>
      <c r="C34" s="64" t="s">
        <v>33</v>
      </c>
      <c r="D34" s="65" t="n">
        <v>0</v>
      </c>
      <c r="E34" s="66" t="n">
        <v>2.430792</v>
      </c>
      <c r="F34" s="67" t="n">
        <v>0</v>
      </c>
      <c r="G34" s="68" t="n">
        <f aca="false">F34*E34</f>
        <v>0</v>
      </c>
      <c r="H34" s="69" t="n">
        <f aca="false">IFERROR(F34/D34,0)</f>
        <v>0</v>
      </c>
      <c r="I34" s="65" t="n">
        <f aca="false">IFERROR(VLOOKUP(A34,'MEMO CALCULO 01'!$B$2:$E$248,4,0),0)</f>
        <v>0</v>
      </c>
      <c r="J34" s="70" t="n">
        <f aca="false">I34*E34</f>
        <v>0</v>
      </c>
      <c r="K34" s="71" t="n">
        <f aca="false">IFERROR(I34/D34,0)</f>
        <v>0</v>
      </c>
      <c r="L34" s="72" t="n">
        <f aca="false">F34+I34</f>
        <v>0</v>
      </c>
      <c r="M34" s="73" t="n">
        <f aca="false">G34+J34</f>
        <v>0</v>
      </c>
      <c r="N34" s="74" t="n">
        <f aca="false">H34+K34</f>
        <v>0</v>
      </c>
    </row>
    <row r="35" customFormat="false" ht="13.8" hidden="false" customHeight="false" outlineLevel="0" collapsed="false">
      <c r="A35" s="62" t="s">
        <v>58</v>
      </c>
      <c r="B35" s="63" t="s">
        <v>59</v>
      </c>
      <c r="C35" s="64" t="s">
        <v>60</v>
      </c>
      <c r="D35" s="65" t="n">
        <v>0.300000000000001</v>
      </c>
      <c r="E35" s="66" t="n">
        <v>62.69158</v>
      </c>
      <c r="F35" s="67" t="n">
        <v>0</v>
      </c>
      <c r="G35" s="68" t="n">
        <f aca="false">F35*E35</f>
        <v>0</v>
      </c>
      <c r="H35" s="69" t="n">
        <f aca="false">IFERROR(F35/D35,0)</f>
        <v>0</v>
      </c>
      <c r="I35" s="65" t="n">
        <f aca="false">IFERROR(VLOOKUP(A35,'MEMO CALCULO 01'!$B$2:$E$248,4,0),0)</f>
        <v>0</v>
      </c>
      <c r="J35" s="70" t="n">
        <f aca="false">I35*E35</f>
        <v>0</v>
      </c>
      <c r="K35" s="71" t="n">
        <f aca="false">IFERROR(I35/D35,0)</f>
        <v>0</v>
      </c>
      <c r="L35" s="72" t="n">
        <f aca="false">F35+I35</f>
        <v>0</v>
      </c>
      <c r="M35" s="73" t="n">
        <f aca="false">G35+J35</f>
        <v>0</v>
      </c>
      <c r="N35" s="74" t="n">
        <f aca="false">H35+K35</f>
        <v>0</v>
      </c>
    </row>
    <row r="36" customFormat="false" ht="13.8" hidden="false" customHeight="false" outlineLevel="0" collapsed="false">
      <c r="A36" s="62" t="s">
        <v>61</v>
      </c>
      <c r="B36" s="63" t="s">
        <v>62</v>
      </c>
      <c r="C36" s="64" t="s">
        <v>30</v>
      </c>
      <c r="D36" s="65" t="n">
        <v>0</v>
      </c>
      <c r="E36" s="66" t="n">
        <v>25.928448</v>
      </c>
      <c r="F36" s="67" t="n">
        <v>0</v>
      </c>
      <c r="G36" s="68" t="n">
        <f aca="false">F36*E36</f>
        <v>0</v>
      </c>
      <c r="H36" s="69" t="n">
        <f aca="false">IFERROR(F36/D36,0)</f>
        <v>0</v>
      </c>
      <c r="I36" s="65" t="n">
        <f aca="false">IFERROR(VLOOKUP(A36,'MEMO CALCULO 01'!$B$2:$E$248,4,0),0)</f>
        <v>0</v>
      </c>
      <c r="J36" s="70" t="n">
        <f aca="false">I36*E36</f>
        <v>0</v>
      </c>
      <c r="K36" s="71" t="n">
        <f aca="false">IFERROR(I36/D36,0)</f>
        <v>0</v>
      </c>
      <c r="L36" s="72" t="n">
        <f aca="false">F36+I36</f>
        <v>0</v>
      </c>
      <c r="M36" s="73" t="n">
        <f aca="false">G36+J36</f>
        <v>0</v>
      </c>
      <c r="N36" s="74" t="n">
        <f aca="false">H36+K36</f>
        <v>0</v>
      </c>
    </row>
    <row r="37" customFormat="false" ht="13.8" hidden="false" customHeight="false" outlineLevel="0" collapsed="false">
      <c r="A37" s="62" t="s">
        <v>63</v>
      </c>
      <c r="B37" s="63" t="s">
        <v>64</v>
      </c>
      <c r="C37" s="64" t="s">
        <v>53</v>
      </c>
      <c r="D37" s="65" t="n">
        <v>0</v>
      </c>
      <c r="E37" s="66" t="n">
        <v>15.519672</v>
      </c>
      <c r="F37" s="67" t="n">
        <v>0</v>
      </c>
      <c r="G37" s="68" t="n">
        <f aca="false">F37*E37</f>
        <v>0</v>
      </c>
      <c r="H37" s="69" t="n">
        <f aca="false">IFERROR(F37/D37,0)</f>
        <v>0</v>
      </c>
      <c r="I37" s="65" t="n">
        <f aca="false">IFERROR(VLOOKUP(A37,'MEMO CALCULO 01'!$B$2:$E$248,4,0),0)</f>
        <v>0</v>
      </c>
      <c r="J37" s="70" t="n">
        <f aca="false">I37*E37</f>
        <v>0</v>
      </c>
      <c r="K37" s="71" t="n">
        <f aca="false">IFERROR(I37/D37,0)</f>
        <v>0</v>
      </c>
      <c r="L37" s="72" t="n">
        <f aca="false">F37+I37</f>
        <v>0</v>
      </c>
      <c r="M37" s="73" t="n">
        <f aca="false">G37+J37</f>
        <v>0</v>
      </c>
      <c r="N37" s="74" t="n">
        <f aca="false">H37+K37</f>
        <v>0</v>
      </c>
    </row>
    <row r="38" customFormat="false" ht="13.8" hidden="false" customHeight="false" outlineLevel="0" collapsed="false">
      <c r="A38" s="62" t="s">
        <v>65</v>
      </c>
      <c r="B38" s="63" t="s">
        <v>66</v>
      </c>
      <c r="C38" s="64" t="s">
        <v>30</v>
      </c>
      <c r="D38" s="65" t="n">
        <v>0</v>
      </c>
      <c r="E38" s="66" t="n">
        <v>24.951976</v>
      </c>
      <c r="F38" s="67" t="n">
        <v>0</v>
      </c>
      <c r="G38" s="68" t="n">
        <f aca="false">F38*E38</f>
        <v>0</v>
      </c>
      <c r="H38" s="69" t="n">
        <f aca="false">IFERROR(F38/D38,0)</f>
        <v>0</v>
      </c>
      <c r="I38" s="65" t="n">
        <f aca="false">IFERROR(VLOOKUP(A38,'MEMO CALCULO 01'!$B$2:$E$248,4,0),0)</f>
        <v>0</v>
      </c>
      <c r="J38" s="70" t="n">
        <f aca="false">I38*E38</f>
        <v>0</v>
      </c>
      <c r="K38" s="71" t="n">
        <f aca="false">IFERROR(I38/D38,0)</f>
        <v>0</v>
      </c>
      <c r="L38" s="72" t="n">
        <f aca="false">F38+I38</f>
        <v>0</v>
      </c>
      <c r="M38" s="73" t="n">
        <f aca="false">G38+J38</f>
        <v>0</v>
      </c>
      <c r="N38" s="74" t="n">
        <f aca="false">H38+K38</f>
        <v>0</v>
      </c>
    </row>
    <row r="39" customFormat="false" ht="13.8" hidden="false" customHeight="false" outlineLevel="0" collapsed="false">
      <c r="A39" s="62" t="s">
        <v>67</v>
      </c>
      <c r="B39" s="63" t="s">
        <v>68</v>
      </c>
      <c r="C39" s="64" t="s">
        <v>60</v>
      </c>
      <c r="D39" s="65" t="n">
        <v>0.00450000000000017</v>
      </c>
      <c r="E39" s="66" t="n">
        <v>294.686784</v>
      </c>
      <c r="F39" s="67" t="n">
        <v>0</v>
      </c>
      <c r="G39" s="68" t="n">
        <f aca="false">F39*E39</f>
        <v>0</v>
      </c>
      <c r="H39" s="69" t="n">
        <f aca="false">IFERROR(F39/D39,0)</f>
        <v>0</v>
      </c>
      <c r="I39" s="65" t="n">
        <f aca="false">IFERROR(VLOOKUP(A39,'MEMO CALCULO 01'!$B$2:$E$248,4,0),0)</f>
        <v>0</v>
      </c>
      <c r="J39" s="70" t="n">
        <f aca="false">I39*E39</f>
        <v>0</v>
      </c>
      <c r="K39" s="71" t="n">
        <f aca="false">IFERROR(I39/D39,0)</f>
        <v>0</v>
      </c>
      <c r="L39" s="72" t="n">
        <f aca="false">F39+I39</f>
        <v>0</v>
      </c>
      <c r="M39" s="73" t="n">
        <f aca="false">G39+J39</f>
        <v>0</v>
      </c>
      <c r="N39" s="74" t="n">
        <f aca="false">H39+K39</f>
        <v>0</v>
      </c>
    </row>
    <row r="40" customFormat="false" ht="13.8" hidden="false" customHeight="false" outlineLevel="0" collapsed="false">
      <c r="A40" s="62" t="s">
        <v>69</v>
      </c>
      <c r="B40" s="63" t="s">
        <v>70</v>
      </c>
      <c r="C40" s="64" t="s">
        <v>30</v>
      </c>
      <c r="D40" s="65" t="n">
        <v>7.09999999999999</v>
      </c>
      <c r="E40" s="66" t="n">
        <v>13.888756</v>
      </c>
      <c r="F40" s="67" t="n">
        <v>0</v>
      </c>
      <c r="G40" s="68" t="n">
        <f aca="false">F40*E40</f>
        <v>0</v>
      </c>
      <c r="H40" s="69" t="n">
        <f aca="false">IFERROR(F40/D40,0)</f>
        <v>0</v>
      </c>
      <c r="I40" s="65" t="n">
        <f aca="false">IFERROR(VLOOKUP(A40,'MEMO CALCULO 01'!$B$2:$E$248,4,0),0)</f>
        <v>0</v>
      </c>
      <c r="J40" s="70" t="n">
        <f aca="false">I40*E40</f>
        <v>0</v>
      </c>
      <c r="K40" s="71" t="n">
        <f aca="false">IFERROR(I40/D40,0)</f>
        <v>0</v>
      </c>
      <c r="L40" s="72" t="n">
        <f aca="false">F40+I40</f>
        <v>0</v>
      </c>
      <c r="M40" s="73" t="n">
        <f aca="false">G40+J40</f>
        <v>0</v>
      </c>
      <c r="N40" s="74" t="n">
        <f aca="false">H40+K40</f>
        <v>0</v>
      </c>
    </row>
    <row r="41" customFormat="false" ht="13.8" hidden="false" customHeight="false" outlineLevel="0" collapsed="false">
      <c r="A41" s="62" t="s">
        <v>71</v>
      </c>
      <c r="B41" s="63" t="s">
        <v>72</v>
      </c>
      <c r="C41" s="64" t="s">
        <v>30</v>
      </c>
      <c r="D41" s="65" t="n">
        <v>108.32</v>
      </c>
      <c r="E41" s="66" t="n">
        <v>10.450328</v>
      </c>
      <c r="F41" s="67" t="n">
        <v>0</v>
      </c>
      <c r="G41" s="68" t="n">
        <f aca="false">F41*E41</f>
        <v>0</v>
      </c>
      <c r="H41" s="69" t="n">
        <f aca="false">IFERROR(F41/D41,0)</f>
        <v>0</v>
      </c>
      <c r="I41" s="65" t="n">
        <f aca="false">IFERROR(VLOOKUP(A41,'MEMO CALCULO 01'!$B$2:$E$248,4,0),0)</f>
        <v>0</v>
      </c>
      <c r="J41" s="70" t="n">
        <f aca="false">I41*E41</f>
        <v>0</v>
      </c>
      <c r="K41" s="71" t="n">
        <f aca="false">IFERROR(I41/D41,0)</f>
        <v>0</v>
      </c>
      <c r="L41" s="72" t="n">
        <f aca="false">F41+I41</f>
        <v>0</v>
      </c>
      <c r="M41" s="73" t="n">
        <f aca="false">G41+J41</f>
        <v>0</v>
      </c>
      <c r="N41" s="74" t="n">
        <f aca="false">H41+K41</f>
        <v>0</v>
      </c>
    </row>
    <row r="42" customFormat="false" ht="13.8" hidden="false" customHeight="false" outlineLevel="0" collapsed="false">
      <c r="A42" s="62" t="s">
        <v>73</v>
      </c>
      <c r="B42" s="63" t="s">
        <v>74</v>
      </c>
      <c r="C42" s="64" t="s">
        <v>30</v>
      </c>
      <c r="D42" s="65" t="n">
        <v>55.35</v>
      </c>
      <c r="E42" s="66" t="n">
        <v>20.329316</v>
      </c>
      <c r="F42" s="67" t="n">
        <v>0</v>
      </c>
      <c r="G42" s="68" t="n">
        <f aca="false">F42*E42</f>
        <v>0</v>
      </c>
      <c r="H42" s="69" t="n">
        <f aca="false">IFERROR(F42/D42,0)</f>
        <v>0</v>
      </c>
      <c r="I42" s="65" t="n">
        <f aca="false">IFERROR(VLOOKUP(A42,'MEMO CALCULO 01'!$B$2:$E$248,4,0),0)</f>
        <v>0</v>
      </c>
      <c r="J42" s="70" t="n">
        <f aca="false">I42*E42</f>
        <v>0</v>
      </c>
      <c r="K42" s="71" t="n">
        <f aca="false">IFERROR(I42/D42,0)</f>
        <v>0</v>
      </c>
      <c r="L42" s="72" t="n">
        <f aca="false">F42+I42</f>
        <v>0</v>
      </c>
      <c r="M42" s="73" t="n">
        <f aca="false">G42+J42</f>
        <v>0</v>
      </c>
      <c r="N42" s="74" t="n">
        <f aca="false">H42+K42</f>
        <v>0</v>
      </c>
    </row>
    <row r="43" customFormat="false" ht="13.8" hidden="false" customHeight="false" outlineLevel="0" collapsed="false">
      <c r="A43" s="62" t="s">
        <v>75</v>
      </c>
      <c r="B43" s="63" t="s">
        <v>76</v>
      </c>
      <c r="C43" s="64" t="s">
        <v>53</v>
      </c>
      <c r="D43" s="65" t="n">
        <v>0</v>
      </c>
      <c r="E43" s="66" t="n">
        <v>11.187876</v>
      </c>
      <c r="F43" s="67" t="n">
        <v>0</v>
      </c>
      <c r="G43" s="68" t="n">
        <f aca="false">F43*E43</f>
        <v>0</v>
      </c>
      <c r="H43" s="69" t="n">
        <f aca="false">IFERROR(F43/D43,0)</f>
        <v>0</v>
      </c>
      <c r="I43" s="65" t="n">
        <f aca="false">IFERROR(VLOOKUP(A43,'MEMO CALCULO 01'!$B$2:$E$248,4,0),0)</f>
        <v>0</v>
      </c>
      <c r="J43" s="70" t="n">
        <f aca="false">I43*E43</f>
        <v>0</v>
      </c>
      <c r="K43" s="71" t="n">
        <f aca="false">IFERROR(I43/D43,0)</f>
        <v>0</v>
      </c>
      <c r="L43" s="72" t="n">
        <f aca="false">F43+I43</f>
        <v>0</v>
      </c>
      <c r="M43" s="73" t="n">
        <f aca="false">G43+J43</f>
        <v>0</v>
      </c>
      <c r="N43" s="74" t="n">
        <f aca="false">H43+K43</f>
        <v>0</v>
      </c>
    </row>
    <row r="44" customFormat="false" ht="13.8" hidden="false" customHeight="false" outlineLevel="0" collapsed="false">
      <c r="A44" s="62" t="s">
        <v>77</v>
      </c>
      <c r="B44" s="63" t="s">
        <v>78</v>
      </c>
      <c r="C44" s="64" t="s">
        <v>53</v>
      </c>
      <c r="D44" s="65" t="n">
        <v>0</v>
      </c>
      <c r="E44" s="66" t="n">
        <v>25.928448</v>
      </c>
      <c r="F44" s="67" t="n">
        <v>0</v>
      </c>
      <c r="G44" s="68" t="n">
        <f aca="false">F44*E44</f>
        <v>0</v>
      </c>
      <c r="H44" s="69" t="n">
        <f aca="false">IFERROR(F44/D44,0)</f>
        <v>0</v>
      </c>
      <c r="I44" s="65" t="n">
        <f aca="false">IFERROR(VLOOKUP(A44,'MEMO CALCULO 01'!$B$2:$E$248,4,0),0)</f>
        <v>0</v>
      </c>
      <c r="J44" s="70" t="n">
        <f aca="false">I44*E44</f>
        <v>0</v>
      </c>
      <c r="K44" s="71" t="n">
        <f aca="false">IFERROR(I44/D44,0)</f>
        <v>0</v>
      </c>
      <c r="L44" s="72" t="n">
        <f aca="false">F44+I44</f>
        <v>0</v>
      </c>
      <c r="M44" s="73" t="n">
        <f aca="false">G44+J44</f>
        <v>0</v>
      </c>
      <c r="N44" s="74" t="n">
        <f aca="false">H44+K44</f>
        <v>0</v>
      </c>
    </row>
    <row r="45" customFormat="false" ht="32.8" hidden="false" customHeight="false" outlineLevel="0" collapsed="false">
      <c r="A45" s="62" t="s">
        <v>79</v>
      </c>
      <c r="B45" s="63" t="s">
        <v>80</v>
      </c>
      <c r="C45" s="64" t="s">
        <v>30</v>
      </c>
      <c r="D45" s="65" t="n">
        <v>6</v>
      </c>
      <c r="E45" s="66" t="n">
        <v>53.318946859505</v>
      </c>
      <c r="F45" s="67" t="n">
        <v>0</v>
      </c>
      <c r="G45" s="68" t="n">
        <f aca="false">F45*E45</f>
        <v>0</v>
      </c>
      <c r="H45" s="69" t="n">
        <f aca="false">IFERROR(F45/D45,0)</f>
        <v>0</v>
      </c>
      <c r="I45" s="65" t="n">
        <f aca="false">IFERROR(VLOOKUP(A45,'MEMO CALCULO 01'!$B$2:$E$248,4,0),0)</f>
        <v>0</v>
      </c>
      <c r="J45" s="70" t="n">
        <f aca="false">I45*E45</f>
        <v>0</v>
      </c>
      <c r="K45" s="71" t="n">
        <f aca="false">IFERROR(I45/D45,0)</f>
        <v>0</v>
      </c>
      <c r="L45" s="72" t="n">
        <f aca="false">F45+I45</f>
        <v>0</v>
      </c>
      <c r="M45" s="73" t="n">
        <f aca="false">G45+J45</f>
        <v>0</v>
      </c>
      <c r="N45" s="74" t="n">
        <f aca="false">H45+K45</f>
        <v>0</v>
      </c>
    </row>
    <row r="46" customFormat="false" ht="13.8" hidden="false" customHeight="false" outlineLevel="0" collapsed="false">
      <c r="A46" s="62" t="s">
        <v>81</v>
      </c>
      <c r="B46" s="63" t="s">
        <v>82</v>
      </c>
      <c r="C46" s="64" t="s">
        <v>53</v>
      </c>
      <c r="D46" s="65" t="n">
        <v>0</v>
      </c>
      <c r="E46" s="66" t="n">
        <v>1.5665104</v>
      </c>
      <c r="F46" s="67" t="n">
        <v>0</v>
      </c>
      <c r="G46" s="68" t="n">
        <f aca="false">F46*E46</f>
        <v>0</v>
      </c>
      <c r="H46" s="69" t="n">
        <f aca="false">IFERROR(F46/D46,0)</f>
        <v>0</v>
      </c>
      <c r="I46" s="65" t="n">
        <f aca="false">IFERROR(VLOOKUP(A46,'MEMO CALCULO 01'!$B$2:$E$248,4,0),0)</f>
        <v>0</v>
      </c>
      <c r="J46" s="70" t="n">
        <f aca="false">I46*E46</f>
        <v>0</v>
      </c>
      <c r="K46" s="71" t="n">
        <f aca="false">IFERROR(I46/D46,0)</f>
        <v>0</v>
      </c>
      <c r="L46" s="72" t="n">
        <f aca="false">F46+I46</f>
        <v>0</v>
      </c>
      <c r="M46" s="73" t="n">
        <f aca="false">G46+J46</f>
        <v>0</v>
      </c>
      <c r="N46" s="74" t="n">
        <f aca="false">H46+K46</f>
        <v>0</v>
      </c>
    </row>
    <row r="47" customFormat="false" ht="22.35" hidden="false" customHeight="false" outlineLevel="0" collapsed="false">
      <c r="A47" s="62" t="s">
        <v>83</v>
      </c>
      <c r="B47" s="63" t="s">
        <v>84</v>
      </c>
      <c r="C47" s="64" t="s">
        <v>53</v>
      </c>
      <c r="D47" s="65" t="n">
        <v>0</v>
      </c>
      <c r="E47" s="66" t="n">
        <v>0.5827668</v>
      </c>
      <c r="F47" s="67" t="n">
        <v>0</v>
      </c>
      <c r="G47" s="68" t="n">
        <f aca="false">F47*E47</f>
        <v>0</v>
      </c>
      <c r="H47" s="69" t="n">
        <f aca="false">IFERROR(F47/D47,0)</f>
        <v>0</v>
      </c>
      <c r="I47" s="65" t="n">
        <f aca="false">IFERROR(VLOOKUP(A47,'MEMO CALCULO 01'!$B$2:$E$248,4,0),0)</f>
        <v>0</v>
      </c>
      <c r="J47" s="70" t="n">
        <f aca="false">I47*E47</f>
        <v>0</v>
      </c>
      <c r="K47" s="71" t="n">
        <f aca="false">IFERROR(I47/D47,0)</f>
        <v>0</v>
      </c>
      <c r="L47" s="72" t="n">
        <f aca="false">F47+I47</f>
        <v>0</v>
      </c>
      <c r="M47" s="73" t="n">
        <f aca="false">G47+J47</f>
        <v>0</v>
      </c>
      <c r="N47" s="74" t="n">
        <f aca="false">H47+K47</f>
        <v>0</v>
      </c>
    </row>
    <row r="48" customFormat="false" ht="13.8" hidden="false" customHeight="false" outlineLevel="0" collapsed="false">
      <c r="A48" s="62" t="s">
        <v>85</v>
      </c>
      <c r="B48" s="63" t="s">
        <v>86</v>
      </c>
      <c r="C48" s="64" t="s">
        <v>53</v>
      </c>
      <c r="D48" s="65" t="n">
        <v>0</v>
      </c>
      <c r="E48" s="66" t="n">
        <v>4.7462772</v>
      </c>
      <c r="F48" s="67" t="n">
        <v>0</v>
      </c>
      <c r="G48" s="68" t="n">
        <f aca="false">F48*E48</f>
        <v>0</v>
      </c>
      <c r="H48" s="69" t="n">
        <f aca="false">IFERROR(F48/D48,0)</f>
        <v>0</v>
      </c>
      <c r="I48" s="65" t="n">
        <f aca="false">IFERROR(VLOOKUP(A48,'MEMO CALCULO 01'!$B$2:$E$248,4,0),0)</f>
        <v>0</v>
      </c>
      <c r="J48" s="70" t="n">
        <f aca="false">I48*E48</f>
        <v>0</v>
      </c>
      <c r="K48" s="71" t="n">
        <f aca="false">IFERROR(I48/D48,0)</f>
        <v>0</v>
      </c>
      <c r="L48" s="72" t="n">
        <f aca="false">F48+I48</f>
        <v>0</v>
      </c>
      <c r="M48" s="73" t="n">
        <f aca="false">G48+J48</f>
        <v>0</v>
      </c>
      <c r="N48" s="74" t="n">
        <f aca="false">H48+K48</f>
        <v>0</v>
      </c>
    </row>
    <row r="49" customFormat="false" ht="13.8" hidden="false" customHeight="false" outlineLevel="0" collapsed="false">
      <c r="A49" s="62" t="s">
        <v>87</v>
      </c>
      <c r="B49" s="63" t="s">
        <v>88</v>
      </c>
      <c r="C49" s="64" t="s">
        <v>53</v>
      </c>
      <c r="D49" s="65" t="n">
        <v>0</v>
      </c>
      <c r="E49" s="66" t="n">
        <v>2.7611304</v>
      </c>
      <c r="F49" s="67" t="n">
        <v>0</v>
      </c>
      <c r="G49" s="68" t="n">
        <f aca="false">F49*E49</f>
        <v>0</v>
      </c>
      <c r="H49" s="69" t="n">
        <f aca="false">IFERROR(F49/D49,0)</f>
        <v>0</v>
      </c>
      <c r="I49" s="65" t="n">
        <f aca="false">IFERROR(VLOOKUP(A49,'MEMO CALCULO 01'!$B$2:$E$248,4,0),0)</f>
        <v>0</v>
      </c>
      <c r="J49" s="70" t="n">
        <f aca="false">I49*E49</f>
        <v>0</v>
      </c>
      <c r="K49" s="71" t="n">
        <f aca="false">IFERROR(I49/D49,0)</f>
        <v>0</v>
      </c>
      <c r="L49" s="72" t="n">
        <f aca="false">F49+I49</f>
        <v>0</v>
      </c>
      <c r="M49" s="73" t="n">
        <f aca="false">G49+J49</f>
        <v>0</v>
      </c>
      <c r="N49" s="74" t="n">
        <f aca="false">H49+K49</f>
        <v>0</v>
      </c>
    </row>
    <row r="50" customFormat="false" ht="13.8" hidden="false" customHeight="false" outlineLevel="0" collapsed="false">
      <c r="A50" s="62" t="s">
        <v>89</v>
      </c>
      <c r="B50" s="63" t="s">
        <v>90</v>
      </c>
      <c r="C50" s="64" t="s">
        <v>30</v>
      </c>
      <c r="D50" s="65" t="n">
        <v>115.68</v>
      </c>
      <c r="E50" s="66" t="n">
        <v>8.86405160612608</v>
      </c>
      <c r="F50" s="67" t="n">
        <v>0</v>
      </c>
      <c r="G50" s="68" t="n">
        <f aca="false">F50*E50</f>
        <v>0</v>
      </c>
      <c r="H50" s="69" t="n">
        <f aca="false">IFERROR(F50/D50,0)</f>
        <v>0</v>
      </c>
      <c r="I50" s="65" t="n">
        <f aca="false">IFERROR(VLOOKUP(A50,'MEMO CALCULO 01'!$B$2:$E$248,4,0),0)</f>
        <v>0</v>
      </c>
      <c r="J50" s="70" t="n">
        <f aca="false">I50*E50</f>
        <v>0</v>
      </c>
      <c r="K50" s="71" t="n">
        <f aca="false">IFERROR(I50/D50,0)</f>
        <v>0</v>
      </c>
      <c r="L50" s="72" t="n">
        <f aca="false">F50+I50</f>
        <v>0</v>
      </c>
      <c r="M50" s="73" t="n">
        <f aca="false">G50+J50</f>
        <v>0</v>
      </c>
      <c r="N50" s="74" t="n">
        <f aca="false">H50+K50</f>
        <v>0</v>
      </c>
    </row>
    <row r="51" customFormat="false" ht="13.8" hidden="false" customHeight="false" outlineLevel="0" collapsed="false">
      <c r="A51" s="53" t="n">
        <v>3</v>
      </c>
      <c r="B51" s="54" t="s">
        <v>91</v>
      </c>
      <c r="C51" s="55"/>
      <c r="D51" s="56"/>
      <c r="E51" s="75"/>
      <c r="F51" s="57"/>
      <c r="G51" s="58"/>
      <c r="H51" s="59"/>
      <c r="I51" s="61"/>
      <c r="J51" s="61" t="n">
        <f aca="false">SUM(J52:J60)</f>
        <v>0</v>
      </c>
      <c r="K51" s="59"/>
      <c r="L51" s="58"/>
      <c r="M51" s="61" t="n">
        <f aca="false">SUM(M52:M60)</f>
        <v>0</v>
      </c>
      <c r="N51" s="59"/>
    </row>
    <row r="52" customFormat="false" ht="22.35" hidden="false" customHeight="false" outlineLevel="0" collapsed="false">
      <c r="A52" s="62" t="s">
        <v>92</v>
      </c>
      <c r="B52" s="63" t="s">
        <v>93</v>
      </c>
      <c r="C52" s="64" t="s">
        <v>60</v>
      </c>
      <c r="D52" s="65" t="n">
        <v>3.72</v>
      </c>
      <c r="E52" s="66" t="n">
        <v>59.855656</v>
      </c>
      <c r="F52" s="67" t="n">
        <v>0</v>
      </c>
      <c r="G52" s="68" t="n">
        <f aca="false">F52*E52</f>
        <v>0</v>
      </c>
      <c r="H52" s="69" t="n">
        <f aca="false">IFERROR(F52/D52,0)</f>
        <v>0</v>
      </c>
      <c r="I52" s="65" t="n">
        <f aca="false">IFERROR(VLOOKUP(A52,'MEMO CALCULO 01'!$B$2:$E$248,4,0),0)</f>
        <v>0</v>
      </c>
      <c r="J52" s="70" t="n">
        <f aca="false">I52*E52</f>
        <v>0</v>
      </c>
      <c r="K52" s="71" t="n">
        <f aca="false">IFERROR(I52/D52,0)</f>
        <v>0</v>
      </c>
      <c r="L52" s="72" t="n">
        <f aca="false">F52+I52</f>
        <v>0</v>
      </c>
      <c r="M52" s="73" t="n">
        <f aca="false">G52+J52</f>
        <v>0</v>
      </c>
      <c r="N52" s="74" t="n">
        <f aca="false">H52+K52</f>
        <v>0</v>
      </c>
    </row>
    <row r="53" customFormat="false" ht="13.8" hidden="false" customHeight="false" outlineLevel="0" collapsed="false">
      <c r="A53" s="62" t="s">
        <v>94</v>
      </c>
      <c r="B53" s="63" t="s">
        <v>95</v>
      </c>
      <c r="C53" s="64" t="s">
        <v>30</v>
      </c>
      <c r="D53" s="65" t="n">
        <v>12.51</v>
      </c>
      <c r="E53" s="66" t="n">
        <v>45.582544</v>
      </c>
      <c r="F53" s="67" t="n">
        <v>0</v>
      </c>
      <c r="G53" s="68" t="n">
        <f aca="false">F53*E53</f>
        <v>0</v>
      </c>
      <c r="H53" s="69" t="n">
        <f aca="false">IFERROR(F53/D53,0)</f>
        <v>0</v>
      </c>
      <c r="I53" s="65" t="n">
        <f aca="false">IFERROR(VLOOKUP(A53,'MEMO CALCULO 01'!$B$2:$E$248,4,0),0)</f>
        <v>0</v>
      </c>
      <c r="J53" s="70" t="n">
        <f aca="false">I53*E53</f>
        <v>0</v>
      </c>
      <c r="K53" s="71" t="n">
        <f aca="false">IFERROR(I53/D53,0)</f>
        <v>0</v>
      </c>
      <c r="L53" s="72" t="n">
        <f aca="false">F53+I53</f>
        <v>0</v>
      </c>
      <c r="M53" s="73" t="n">
        <f aca="false">G53+J53</f>
        <v>0</v>
      </c>
      <c r="N53" s="74" t="n">
        <f aca="false">H53+K53</f>
        <v>0</v>
      </c>
      <c r="XFC53" s="79"/>
      <c r="XFD53" s="79"/>
    </row>
    <row r="54" customFormat="false" ht="32.8" hidden="false" customHeight="false" outlineLevel="0" collapsed="false">
      <c r="A54" s="62" t="s">
        <v>96</v>
      </c>
      <c r="B54" s="63" t="s">
        <v>97</v>
      </c>
      <c r="C54" s="64" t="s">
        <v>60</v>
      </c>
      <c r="D54" s="65" t="n">
        <v>0.22</v>
      </c>
      <c r="E54" s="66" t="n">
        <v>692.038172</v>
      </c>
      <c r="F54" s="67" t="n">
        <v>0</v>
      </c>
      <c r="G54" s="68" t="n">
        <f aca="false">F54*E54</f>
        <v>0</v>
      </c>
      <c r="H54" s="69" t="n">
        <f aca="false">IFERROR(F54/D54,0)</f>
        <v>0</v>
      </c>
      <c r="I54" s="65" t="n">
        <f aca="false">IFERROR(VLOOKUP(A54,'MEMO CALCULO 01'!$B$2:$E$248,4,0),0)</f>
        <v>0</v>
      </c>
      <c r="J54" s="70" t="n">
        <f aca="false">I54*E54</f>
        <v>0</v>
      </c>
      <c r="K54" s="71" t="n">
        <f aca="false">IFERROR(I54/D54,0)</f>
        <v>0</v>
      </c>
      <c r="L54" s="72" t="n">
        <f aca="false">F54+I54</f>
        <v>0</v>
      </c>
      <c r="M54" s="73" t="n">
        <f aca="false">G54+J54</f>
        <v>0</v>
      </c>
      <c r="N54" s="74" t="n">
        <f aca="false">H54+K54</f>
        <v>0</v>
      </c>
    </row>
    <row r="55" customFormat="false" ht="32.8" hidden="false" customHeight="false" outlineLevel="0" collapsed="false">
      <c r="A55" s="62" t="s">
        <v>98</v>
      </c>
      <c r="B55" s="63" t="s">
        <v>99</v>
      </c>
      <c r="C55" s="64" t="s">
        <v>30</v>
      </c>
      <c r="D55" s="65" t="n">
        <v>12.51</v>
      </c>
      <c r="E55" s="66" t="n">
        <v>86.313892</v>
      </c>
      <c r="F55" s="67" t="n">
        <v>0</v>
      </c>
      <c r="G55" s="68" t="n">
        <f aca="false">F55*E55</f>
        <v>0</v>
      </c>
      <c r="H55" s="69" t="n">
        <f aca="false">IFERROR(F55/D55,0)</f>
        <v>0</v>
      </c>
      <c r="I55" s="65" t="n">
        <f aca="false">IFERROR(VLOOKUP(A55,'MEMO CALCULO 01'!$B$2:$E$248,4,0),0)</f>
        <v>0</v>
      </c>
      <c r="J55" s="70" t="n">
        <f aca="false">I55*E55</f>
        <v>0</v>
      </c>
      <c r="K55" s="71" t="n">
        <f aca="false">IFERROR(I55/D55,0)</f>
        <v>0</v>
      </c>
      <c r="L55" s="72" t="n">
        <f aca="false">F55+I55</f>
        <v>0</v>
      </c>
      <c r="M55" s="73" t="n">
        <f aca="false">G55+J55</f>
        <v>0</v>
      </c>
      <c r="N55" s="74" t="n">
        <f aca="false">H55+K55</f>
        <v>0</v>
      </c>
    </row>
    <row r="56" customFormat="false" ht="22.35" hidden="false" customHeight="false" outlineLevel="0" collapsed="false">
      <c r="A56" s="62" t="s">
        <v>100</v>
      </c>
      <c r="B56" s="63" t="s">
        <v>101</v>
      </c>
      <c r="C56" s="64" t="s">
        <v>60</v>
      </c>
      <c r="D56" s="65" t="n">
        <v>1.54</v>
      </c>
      <c r="E56" s="66" t="n">
        <v>758.407104</v>
      </c>
      <c r="F56" s="67" t="n">
        <v>0</v>
      </c>
      <c r="G56" s="68" t="n">
        <f aca="false">F56*E56</f>
        <v>0</v>
      </c>
      <c r="H56" s="69" t="n">
        <f aca="false">IFERROR(F56/D56,0)</f>
        <v>0</v>
      </c>
      <c r="I56" s="65" t="n">
        <f aca="false">IFERROR(VLOOKUP(A56,'MEMO CALCULO 01'!$B$2:$E$248,4,0),0)</f>
        <v>0</v>
      </c>
      <c r="J56" s="70" t="n">
        <f aca="false">I56*E56</f>
        <v>0</v>
      </c>
      <c r="K56" s="71" t="n">
        <f aca="false">IFERROR(I56/D56,0)</f>
        <v>0</v>
      </c>
      <c r="L56" s="72" t="n">
        <f aca="false">F56+I56</f>
        <v>0</v>
      </c>
      <c r="M56" s="73" t="n">
        <f aca="false">G56+J56</f>
        <v>0</v>
      </c>
      <c r="N56" s="74" t="n">
        <f aca="false">H56+K56</f>
        <v>0</v>
      </c>
    </row>
    <row r="57" customFormat="false" ht="22.35" hidden="false" customHeight="false" outlineLevel="0" collapsed="false">
      <c r="A57" s="62" t="s">
        <v>102</v>
      </c>
      <c r="B57" s="63" t="s">
        <v>103</v>
      </c>
      <c r="C57" s="64" t="s">
        <v>104</v>
      </c>
      <c r="D57" s="65" t="n">
        <v>103.62</v>
      </c>
      <c r="E57" s="66" t="n">
        <v>11.79038</v>
      </c>
      <c r="F57" s="67" t="n">
        <v>0</v>
      </c>
      <c r="G57" s="68" t="n">
        <f aca="false">F57*E57</f>
        <v>0</v>
      </c>
      <c r="H57" s="69" t="n">
        <f aca="false">IFERROR(F57/D57,0)</f>
        <v>0</v>
      </c>
      <c r="I57" s="65" t="n">
        <f aca="false">IFERROR(VLOOKUP(A57,'MEMO CALCULO 01'!$B$2:$E$248,4,0),0)</f>
        <v>0</v>
      </c>
      <c r="J57" s="70" t="n">
        <f aca="false">I57*E57</f>
        <v>0</v>
      </c>
      <c r="K57" s="71" t="n">
        <f aca="false">IFERROR(I57/D57,0)</f>
        <v>0</v>
      </c>
      <c r="L57" s="72" t="n">
        <f aca="false">F57+I57</f>
        <v>0</v>
      </c>
      <c r="M57" s="73" t="n">
        <f aca="false">G57+J57</f>
        <v>0</v>
      </c>
      <c r="N57" s="74" t="n">
        <f aca="false">H57+K57</f>
        <v>0</v>
      </c>
    </row>
    <row r="58" customFormat="false" ht="22.35" hidden="false" customHeight="false" outlineLevel="0" collapsed="false">
      <c r="A58" s="62" t="s">
        <v>105</v>
      </c>
      <c r="B58" s="63" t="s">
        <v>106</v>
      </c>
      <c r="C58" s="64" t="s">
        <v>104</v>
      </c>
      <c r="D58" s="65" t="n">
        <v>22.33</v>
      </c>
      <c r="E58" s="66" t="n">
        <v>12.548704</v>
      </c>
      <c r="F58" s="67" t="n">
        <v>0</v>
      </c>
      <c r="G58" s="68" t="n">
        <f aca="false">F58*E58</f>
        <v>0</v>
      </c>
      <c r="H58" s="69" t="n">
        <f aca="false">IFERROR(F58/D58,0)</f>
        <v>0</v>
      </c>
      <c r="I58" s="65" t="n">
        <f aca="false">IFERROR(VLOOKUP(A58,'MEMO CALCULO 01'!$B$2:$E$248,4,0),0)</f>
        <v>0</v>
      </c>
      <c r="J58" s="70" t="n">
        <f aca="false">I58*E58</f>
        <v>0</v>
      </c>
      <c r="K58" s="71" t="n">
        <f aca="false">IFERROR(I58/D58,0)</f>
        <v>0</v>
      </c>
      <c r="L58" s="72" t="n">
        <f aca="false">F58+I58</f>
        <v>0</v>
      </c>
      <c r="M58" s="73" t="n">
        <f aca="false">G58+J58</f>
        <v>0</v>
      </c>
      <c r="N58" s="74" t="n">
        <f aca="false">H58+K58</f>
        <v>0</v>
      </c>
    </row>
    <row r="59" customFormat="false" ht="22.35" hidden="false" customHeight="false" outlineLevel="0" collapsed="false">
      <c r="A59" s="62" t="s">
        <v>107</v>
      </c>
      <c r="B59" s="63" t="s">
        <v>108</v>
      </c>
      <c r="C59" s="64" t="s">
        <v>60</v>
      </c>
      <c r="D59" s="65" t="n">
        <v>0</v>
      </c>
      <c r="E59" s="66" t="n">
        <v>189.092764</v>
      </c>
      <c r="F59" s="67" t="n">
        <v>0</v>
      </c>
      <c r="G59" s="68" t="n">
        <f aca="false">F59*E59</f>
        <v>0</v>
      </c>
      <c r="H59" s="69" t="n">
        <f aca="false">IFERROR(F59/D59,0)</f>
        <v>0</v>
      </c>
      <c r="I59" s="65" t="n">
        <f aca="false">IFERROR(VLOOKUP(A59,'MEMO CALCULO 01'!$B$2:$E$248,4,0),0)</f>
        <v>0</v>
      </c>
      <c r="J59" s="70" t="n">
        <f aca="false">I59*E59</f>
        <v>0</v>
      </c>
      <c r="K59" s="71" t="n">
        <f aca="false">IFERROR(I59/D59,0)</f>
        <v>0</v>
      </c>
      <c r="L59" s="72" t="n">
        <f aca="false">F59+I59</f>
        <v>0</v>
      </c>
      <c r="M59" s="73" t="n">
        <f aca="false">G59+J59</f>
        <v>0</v>
      </c>
      <c r="N59" s="74" t="n">
        <f aca="false">H59+K59</f>
        <v>0</v>
      </c>
    </row>
    <row r="60" customFormat="false" ht="13.8" hidden="false" customHeight="false" outlineLevel="0" collapsed="false">
      <c r="A60" s="62" t="s">
        <v>109</v>
      </c>
      <c r="B60" s="63" t="s">
        <v>110</v>
      </c>
      <c r="C60" s="64" t="s">
        <v>60</v>
      </c>
      <c r="D60" s="65" t="n">
        <v>0</v>
      </c>
      <c r="E60" s="66" t="n">
        <v>64.467928</v>
      </c>
      <c r="F60" s="67" t="n">
        <v>0</v>
      </c>
      <c r="G60" s="68" t="n">
        <f aca="false">F60*E60</f>
        <v>0</v>
      </c>
      <c r="H60" s="69" t="n">
        <f aca="false">IFERROR(F60/D60,0)</f>
        <v>0</v>
      </c>
      <c r="I60" s="65" t="n">
        <f aca="false">IFERROR(VLOOKUP(A60,'MEMO CALCULO 01'!$B$2:$E$248,4,0),0)</f>
        <v>0</v>
      </c>
      <c r="J60" s="70" t="n">
        <f aca="false">I60*E60</f>
        <v>0</v>
      </c>
      <c r="K60" s="71" t="n">
        <f aca="false">IFERROR(I60/D60,0)</f>
        <v>0</v>
      </c>
      <c r="L60" s="72" t="n">
        <f aca="false">F60+I60</f>
        <v>0</v>
      </c>
      <c r="M60" s="73" t="n">
        <f aca="false">G60+J60</f>
        <v>0</v>
      </c>
      <c r="N60" s="74" t="n">
        <f aca="false">H60+K60</f>
        <v>0</v>
      </c>
    </row>
    <row r="61" customFormat="false" ht="13.8" hidden="false" customHeight="false" outlineLevel="0" collapsed="false">
      <c r="A61" s="53" t="n">
        <v>4</v>
      </c>
      <c r="B61" s="54" t="s">
        <v>111</v>
      </c>
      <c r="C61" s="55"/>
      <c r="D61" s="56"/>
      <c r="E61" s="75"/>
      <c r="F61" s="57"/>
      <c r="G61" s="58"/>
      <c r="H61" s="59"/>
      <c r="I61" s="61"/>
      <c r="J61" s="61" t="n">
        <f aca="false">SUM(J62:J70)</f>
        <v>0</v>
      </c>
      <c r="K61" s="59"/>
      <c r="L61" s="58"/>
      <c r="M61" s="61" t="n">
        <f aca="false">SUM(M62:M70)</f>
        <v>0</v>
      </c>
      <c r="N61" s="59"/>
    </row>
    <row r="62" customFormat="false" ht="43.25" hidden="false" customHeight="false" outlineLevel="0" collapsed="false">
      <c r="A62" s="62" t="s">
        <v>112</v>
      </c>
      <c r="B62" s="63" t="s">
        <v>113</v>
      </c>
      <c r="C62" s="64" t="s">
        <v>30</v>
      </c>
      <c r="D62" s="65" t="n">
        <v>18.8</v>
      </c>
      <c r="E62" s="66" t="n">
        <v>106.279628</v>
      </c>
      <c r="F62" s="67" t="n">
        <v>0</v>
      </c>
      <c r="G62" s="68" t="n">
        <f aca="false">F62*E62</f>
        <v>0</v>
      </c>
      <c r="H62" s="69" t="n">
        <f aca="false">IFERROR(F62/D62,0)</f>
        <v>0</v>
      </c>
      <c r="I62" s="65" t="n">
        <f aca="false">IFERROR(VLOOKUP(A62,'MEMO CALCULO 01'!$B$2:$E$248,4,0),0)</f>
        <v>0</v>
      </c>
      <c r="J62" s="70" t="n">
        <f aca="false">I62*E62</f>
        <v>0</v>
      </c>
      <c r="K62" s="71" t="n">
        <f aca="false">IFERROR(I62/D62,0)</f>
        <v>0</v>
      </c>
      <c r="L62" s="72" t="n">
        <f aca="false">F62+I62</f>
        <v>0</v>
      </c>
      <c r="M62" s="73" t="n">
        <f aca="false">G62+J62</f>
        <v>0</v>
      </c>
      <c r="N62" s="74" t="n">
        <f aca="false">H62+K62</f>
        <v>0</v>
      </c>
    </row>
    <row r="63" customFormat="false" ht="22.35" hidden="false" customHeight="false" outlineLevel="0" collapsed="false">
      <c r="A63" s="62" t="s">
        <v>114</v>
      </c>
      <c r="B63" s="63" t="s">
        <v>103</v>
      </c>
      <c r="C63" s="64" t="s">
        <v>104</v>
      </c>
      <c r="D63" s="65" t="n">
        <v>75.5199999999999</v>
      </c>
      <c r="E63" s="66" t="n">
        <v>11.79038</v>
      </c>
      <c r="F63" s="67" t="n">
        <v>0</v>
      </c>
      <c r="G63" s="68" t="n">
        <f aca="false">F63*E63</f>
        <v>0</v>
      </c>
      <c r="H63" s="69" t="n">
        <f aca="false">IFERROR(F63/D63,0)</f>
        <v>0</v>
      </c>
      <c r="I63" s="65" t="n">
        <f aca="false">IFERROR(VLOOKUP(A63,'MEMO CALCULO 01'!$B$2:$E$248,4,0),0)</f>
        <v>0</v>
      </c>
      <c r="J63" s="70" t="n">
        <f aca="false">I63*E63</f>
        <v>0</v>
      </c>
      <c r="K63" s="71" t="n">
        <f aca="false">IFERROR(I63/D63,0)</f>
        <v>0</v>
      </c>
      <c r="L63" s="72" t="n">
        <f aca="false">F63+I63</f>
        <v>0</v>
      </c>
      <c r="M63" s="73" t="n">
        <f aca="false">G63+J63</f>
        <v>0</v>
      </c>
      <c r="N63" s="74" t="n">
        <f aca="false">H63+K63</f>
        <v>0</v>
      </c>
    </row>
    <row r="64" customFormat="false" ht="22.35" hidden="false" customHeight="false" outlineLevel="0" collapsed="false">
      <c r="A64" s="62" t="s">
        <v>115</v>
      </c>
      <c r="B64" s="63" t="s">
        <v>106</v>
      </c>
      <c r="C64" s="64" t="s">
        <v>104</v>
      </c>
      <c r="D64" s="65" t="n">
        <v>46.77</v>
      </c>
      <c r="E64" s="66" t="n">
        <v>12.548704</v>
      </c>
      <c r="F64" s="67" t="n">
        <v>0</v>
      </c>
      <c r="G64" s="68" t="n">
        <f aca="false">F64*E64</f>
        <v>0</v>
      </c>
      <c r="H64" s="69" t="n">
        <f aca="false">IFERROR(F64/D64,0)</f>
        <v>0</v>
      </c>
      <c r="I64" s="65" t="n">
        <f aca="false">IFERROR(VLOOKUP(A64,'MEMO CALCULO 01'!$B$2:$E$248,4,0),0)</f>
        <v>0</v>
      </c>
      <c r="J64" s="70" t="n">
        <f aca="false">I64*E64</f>
        <v>0</v>
      </c>
      <c r="K64" s="71" t="n">
        <f aca="false">IFERROR(I64/D64,0)</f>
        <v>0</v>
      </c>
      <c r="L64" s="72" t="n">
        <f aca="false">F64+I64</f>
        <v>0</v>
      </c>
      <c r="M64" s="73" t="n">
        <f aca="false">G64+J64</f>
        <v>0</v>
      </c>
      <c r="N64" s="74" t="n">
        <f aca="false">H64+K64</f>
        <v>0</v>
      </c>
    </row>
    <row r="65" customFormat="false" ht="22.35" hidden="false" customHeight="false" outlineLevel="0" collapsed="false">
      <c r="A65" s="62" t="s">
        <v>116</v>
      </c>
      <c r="B65" s="63" t="s">
        <v>101</v>
      </c>
      <c r="C65" s="64" t="s">
        <v>60</v>
      </c>
      <c r="D65" s="65" t="n">
        <v>1.03</v>
      </c>
      <c r="E65" s="66" t="n">
        <v>875.189</v>
      </c>
      <c r="F65" s="67" t="n">
        <v>0</v>
      </c>
      <c r="G65" s="68" t="n">
        <f aca="false">F65*E65</f>
        <v>0</v>
      </c>
      <c r="H65" s="69" t="n">
        <f aca="false">IFERROR(F65/D65,0)</f>
        <v>0</v>
      </c>
      <c r="I65" s="65" t="n">
        <f aca="false">IFERROR(VLOOKUP(A65,'MEMO CALCULO 01'!$B$2:$E$248,4,0),0)</f>
        <v>0</v>
      </c>
      <c r="J65" s="70" t="n">
        <f aca="false">I65*E65</f>
        <v>0</v>
      </c>
      <c r="K65" s="71" t="n">
        <f aca="false">IFERROR(I65/D65,0)</f>
        <v>0</v>
      </c>
      <c r="L65" s="72" t="n">
        <f aca="false">F65+I65</f>
        <v>0</v>
      </c>
      <c r="M65" s="73" t="n">
        <f aca="false">G65+J65</f>
        <v>0</v>
      </c>
      <c r="N65" s="74" t="n">
        <f aca="false">H65+K65</f>
        <v>0</v>
      </c>
    </row>
    <row r="66" customFormat="false" ht="22.35" hidden="false" customHeight="false" outlineLevel="0" collapsed="false">
      <c r="A66" s="62" t="s">
        <v>117</v>
      </c>
      <c r="B66" s="63" t="s">
        <v>118</v>
      </c>
      <c r="C66" s="64" t="s">
        <v>30</v>
      </c>
      <c r="D66" s="65" t="n">
        <v>0</v>
      </c>
      <c r="E66" s="66" t="n">
        <v>142.616852</v>
      </c>
      <c r="F66" s="67" t="n">
        <v>0</v>
      </c>
      <c r="G66" s="68" t="n">
        <f aca="false">F66*E66</f>
        <v>0</v>
      </c>
      <c r="H66" s="69" t="n">
        <f aca="false">IFERROR(F66/D66,0)</f>
        <v>0</v>
      </c>
      <c r="I66" s="65" t="n">
        <f aca="false">IFERROR(VLOOKUP(A66,'MEMO CALCULO 01'!$B$2:$E$248,4,0),0)</f>
        <v>0</v>
      </c>
      <c r="J66" s="70" t="n">
        <f aca="false">I66*E66</f>
        <v>0</v>
      </c>
      <c r="K66" s="71" t="n">
        <f aca="false">IFERROR(I66/D66,0)</f>
        <v>0</v>
      </c>
      <c r="L66" s="72" t="n">
        <f aca="false">F66+I66</f>
        <v>0</v>
      </c>
      <c r="M66" s="73" t="n">
        <f aca="false">G66+J66</f>
        <v>0</v>
      </c>
      <c r="N66" s="74" t="n">
        <f aca="false">H66+K66</f>
        <v>0</v>
      </c>
    </row>
    <row r="67" customFormat="false" ht="22.35" hidden="false" customHeight="false" outlineLevel="0" collapsed="false">
      <c r="A67" s="62" t="s">
        <v>119</v>
      </c>
      <c r="B67" s="63" t="s">
        <v>120</v>
      </c>
      <c r="C67" s="64" t="s">
        <v>60</v>
      </c>
      <c r="D67" s="65" t="n">
        <v>0</v>
      </c>
      <c r="E67" s="66" t="n">
        <v>212.808568</v>
      </c>
      <c r="F67" s="67" t="n">
        <v>0</v>
      </c>
      <c r="G67" s="68" t="n">
        <f aca="false">F67*E67</f>
        <v>0</v>
      </c>
      <c r="H67" s="69" t="n">
        <f aca="false">IFERROR(F67/D67,0)</f>
        <v>0</v>
      </c>
      <c r="I67" s="65" t="n">
        <f aca="false">IFERROR(VLOOKUP(A67,'MEMO CALCULO 01'!$B$2:$E$248,4,0),0)</f>
        <v>0</v>
      </c>
      <c r="J67" s="70" t="n">
        <f aca="false">I67*E67</f>
        <v>0</v>
      </c>
      <c r="K67" s="71" t="n">
        <f aca="false">IFERROR(I67/D67,0)</f>
        <v>0</v>
      </c>
      <c r="L67" s="72" t="n">
        <f aca="false">F67+I67</f>
        <v>0</v>
      </c>
      <c r="M67" s="73" t="n">
        <f aca="false">G67+J67</f>
        <v>0</v>
      </c>
      <c r="N67" s="74" t="n">
        <f aca="false">H67+K67</f>
        <v>0</v>
      </c>
    </row>
    <row r="68" customFormat="false" ht="13.8" hidden="false" customHeight="false" outlineLevel="0" collapsed="false">
      <c r="A68" s="62" t="s">
        <v>121</v>
      </c>
      <c r="B68" s="63" t="s">
        <v>122</v>
      </c>
      <c r="C68" s="64" t="s">
        <v>30</v>
      </c>
      <c r="D68" s="65" t="n">
        <v>0</v>
      </c>
      <c r="E68" s="66" t="n">
        <v>66.036516</v>
      </c>
      <c r="F68" s="67" t="n">
        <v>0</v>
      </c>
      <c r="G68" s="68" t="n">
        <f aca="false">F68*E68</f>
        <v>0</v>
      </c>
      <c r="H68" s="69" t="n">
        <f aca="false">IFERROR(F68/D68,0)</f>
        <v>0</v>
      </c>
      <c r="I68" s="65" t="n">
        <f aca="false">IFERROR(VLOOKUP(A68,'MEMO CALCULO 01'!$B$2:$E$248,4,0),0)</f>
        <v>0</v>
      </c>
      <c r="J68" s="70" t="n">
        <f aca="false">I68*E68</f>
        <v>0</v>
      </c>
      <c r="K68" s="71" t="n">
        <f aca="false">IFERROR(I68/D68,0)</f>
        <v>0</v>
      </c>
      <c r="L68" s="72" t="n">
        <f aca="false">F68+I68</f>
        <v>0</v>
      </c>
      <c r="M68" s="73" t="n">
        <f aca="false">G68+J68</f>
        <v>0</v>
      </c>
      <c r="N68" s="74" t="n">
        <f aca="false">H68+K68</f>
        <v>0</v>
      </c>
    </row>
    <row r="69" customFormat="false" ht="32.8" hidden="false" customHeight="false" outlineLevel="0" collapsed="false">
      <c r="A69" s="62" t="s">
        <v>123</v>
      </c>
      <c r="B69" s="63" t="s">
        <v>124</v>
      </c>
      <c r="C69" s="64" t="s">
        <v>30</v>
      </c>
      <c r="D69" s="65" t="n">
        <v>0.0799999999999996</v>
      </c>
      <c r="E69" s="66" t="n">
        <v>87.279976</v>
      </c>
      <c r="F69" s="67" t="n">
        <v>0</v>
      </c>
      <c r="G69" s="68" t="n">
        <f aca="false">F69*E69</f>
        <v>0</v>
      </c>
      <c r="H69" s="69" t="n">
        <f aca="false">IFERROR(F69/D69,0)</f>
        <v>0</v>
      </c>
      <c r="I69" s="65" t="n">
        <f aca="false">IFERROR(VLOOKUP(A69,'MEMO CALCULO 01'!$B$2:$E$248,4,0),0)</f>
        <v>0</v>
      </c>
      <c r="J69" s="70" t="n">
        <f aca="false">I69*E69</f>
        <v>0</v>
      </c>
      <c r="K69" s="71" t="n">
        <f aca="false">IFERROR(I69/D69,0)</f>
        <v>0</v>
      </c>
      <c r="L69" s="72" t="n">
        <f aca="false">F69+I69</f>
        <v>0</v>
      </c>
      <c r="M69" s="73" t="n">
        <f aca="false">G69+J69</f>
        <v>0</v>
      </c>
      <c r="N69" s="74" t="n">
        <f aca="false">H69+K69</f>
        <v>0</v>
      </c>
    </row>
    <row r="70" customFormat="false" ht="22.35" hidden="false" customHeight="false" outlineLevel="0" collapsed="false">
      <c r="A70" s="62" t="s">
        <v>125</v>
      </c>
      <c r="B70" s="63" t="s">
        <v>126</v>
      </c>
      <c r="C70" s="64" t="s">
        <v>30</v>
      </c>
      <c r="D70" s="65" t="n">
        <v>0</v>
      </c>
      <c r="E70" s="66" t="n">
        <v>85.8322119808603</v>
      </c>
      <c r="F70" s="67" t="n">
        <v>0</v>
      </c>
      <c r="G70" s="68" t="n">
        <f aca="false">F70*E70</f>
        <v>0</v>
      </c>
      <c r="H70" s="69" t="n">
        <f aca="false">IFERROR(F70/D70,0)</f>
        <v>0</v>
      </c>
      <c r="I70" s="65" t="n">
        <f aca="false">IFERROR(VLOOKUP(A70,'MEMO CALCULO 01'!$B$2:$E$248,4,0),0)</f>
        <v>0</v>
      </c>
      <c r="J70" s="70" t="n">
        <f aca="false">I70*E70</f>
        <v>0</v>
      </c>
      <c r="K70" s="71" t="n">
        <f aca="false">IFERROR(I70/D70,0)</f>
        <v>0</v>
      </c>
      <c r="L70" s="72" t="n">
        <f aca="false">F70+I70</f>
        <v>0</v>
      </c>
      <c r="M70" s="73" t="n">
        <f aca="false">G70+J70</f>
        <v>0</v>
      </c>
      <c r="N70" s="74" t="n">
        <f aca="false">H70+K70</f>
        <v>0</v>
      </c>
    </row>
    <row r="71" customFormat="false" ht="13.8" hidden="false" customHeight="false" outlineLevel="0" collapsed="false">
      <c r="A71" s="53" t="s">
        <v>127</v>
      </c>
      <c r="B71" s="54" t="s">
        <v>128</v>
      </c>
      <c r="C71" s="55"/>
      <c r="D71" s="56"/>
      <c r="E71" s="75"/>
      <c r="F71" s="57"/>
      <c r="G71" s="58"/>
      <c r="H71" s="59"/>
      <c r="I71" s="61"/>
      <c r="J71" s="61" t="n">
        <f aca="false">SUM(J72:J79)</f>
        <v>3635.85380984</v>
      </c>
      <c r="K71" s="59"/>
      <c r="L71" s="58"/>
      <c r="M71" s="61" t="n">
        <f aca="false">SUM(M72:M79)</f>
        <v>3635.85380984</v>
      </c>
      <c r="N71" s="59"/>
    </row>
    <row r="72" customFormat="false" ht="43.25" hidden="false" customHeight="false" outlineLevel="0" collapsed="false">
      <c r="A72" s="62" t="s">
        <v>129</v>
      </c>
      <c r="B72" s="63" t="s">
        <v>130</v>
      </c>
      <c r="C72" s="64" t="s">
        <v>30</v>
      </c>
      <c r="D72" s="65" t="n">
        <v>8.19999999999999</v>
      </c>
      <c r="E72" s="66" t="n">
        <v>70.8981</v>
      </c>
      <c r="F72" s="67" t="n">
        <v>0</v>
      </c>
      <c r="G72" s="68" t="n">
        <f aca="false">F72*E72</f>
        <v>0</v>
      </c>
      <c r="H72" s="69" t="n">
        <f aca="false">IFERROR(F72/D72,0)</f>
        <v>0</v>
      </c>
      <c r="I72" s="65" t="n">
        <f aca="false">IFERROR(VLOOKUP(A72,'MEMO CALCULO 01'!$B$2:$E$248,4,0),0)</f>
        <v>0</v>
      </c>
      <c r="J72" s="70" t="n">
        <f aca="false">I72*E72</f>
        <v>0</v>
      </c>
      <c r="K72" s="71" t="n">
        <f aca="false">IFERROR(I72/D72,0)</f>
        <v>0</v>
      </c>
      <c r="L72" s="72" t="n">
        <f aca="false">F72+I72</f>
        <v>0</v>
      </c>
      <c r="M72" s="73" t="n">
        <f aca="false">G72+J72</f>
        <v>0</v>
      </c>
      <c r="N72" s="74" t="n">
        <f aca="false">H72+K72</f>
        <v>0</v>
      </c>
    </row>
    <row r="73" customFormat="false" ht="32.8" hidden="false" customHeight="false" outlineLevel="0" collapsed="false">
      <c r="A73" s="62" t="s">
        <v>131</v>
      </c>
      <c r="B73" s="63" t="s">
        <v>132</v>
      </c>
      <c r="C73" s="64" t="s">
        <v>30</v>
      </c>
      <c r="D73" s="65" t="n">
        <v>0</v>
      </c>
      <c r="E73" s="66" t="n">
        <v>141.037876</v>
      </c>
      <c r="F73" s="67" t="n">
        <v>0</v>
      </c>
      <c r="G73" s="68" t="n">
        <f aca="false">F73*E73</f>
        <v>0</v>
      </c>
      <c r="H73" s="69" t="n">
        <f aca="false">IFERROR(F73/D73,0)</f>
        <v>0</v>
      </c>
      <c r="I73" s="65" t="n">
        <f aca="false">IFERROR(VLOOKUP(A73,'MEMO CALCULO 01'!$B$2:$E$248,4,0),0)</f>
        <v>0</v>
      </c>
      <c r="J73" s="70" t="n">
        <f aca="false">I73*E73</f>
        <v>0</v>
      </c>
      <c r="K73" s="71" t="n">
        <f aca="false">IFERROR(I73/D73,0)</f>
        <v>0</v>
      </c>
      <c r="L73" s="72" t="n">
        <f aca="false">F73+I73</f>
        <v>0</v>
      </c>
      <c r="M73" s="73" t="n">
        <f aca="false">G73+J73</f>
        <v>0</v>
      </c>
      <c r="N73" s="74" t="n">
        <f aca="false">H73+K73</f>
        <v>0</v>
      </c>
    </row>
    <row r="74" customFormat="false" ht="32.8" hidden="false" customHeight="false" outlineLevel="0" collapsed="false">
      <c r="A74" s="62" t="s">
        <v>133</v>
      </c>
      <c r="B74" s="63" t="s">
        <v>134</v>
      </c>
      <c r="C74" s="64" t="s">
        <v>30</v>
      </c>
      <c r="D74" s="65" t="n">
        <v>0</v>
      </c>
      <c r="E74" s="66" t="n">
        <v>99.226176</v>
      </c>
      <c r="F74" s="67" t="n">
        <v>0</v>
      </c>
      <c r="G74" s="68" t="n">
        <f aca="false">F74*E74</f>
        <v>0</v>
      </c>
      <c r="H74" s="69" t="n">
        <f aca="false">IFERROR(F74/D74,0)</f>
        <v>0</v>
      </c>
      <c r="I74" s="65" t="n">
        <f aca="false">IFERROR(VLOOKUP(A74,'MEMO CALCULO 01'!$B$2:$E$248,4,0),0)</f>
        <v>0</v>
      </c>
      <c r="J74" s="70" t="n">
        <f aca="false">I74*E74</f>
        <v>0</v>
      </c>
      <c r="K74" s="71" t="n">
        <f aca="false">IFERROR(I74/D74,0)</f>
        <v>0</v>
      </c>
      <c r="L74" s="72" t="n">
        <f aca="false">F74+I74</f>
        <v>0</v>
      </c>
      <c r="M74" s="73" t="n">
        <f aca="false">G74+J74</f>
        <v>0</v>
      </c>
      <c r="N74" s="74" t="n">
        <f aca="false">H74+K74</f>
        <v>0</v>
      </c>
    </row>
    <row r="75" customFormat="false" ht="22.35" hidden="false" customHeight="false" outlineLevel="0" collapsed="false">
      <c r="A75" s="62" t="s">
        <v>135</v>
      </c>
      <c r="B75" s="63" t="s">
        <v>136</v>
      </c>
      <c r="C75" s="64" t="s">
        <v>30</v>
      </c>
      <c r="D75" s="65" t="n">
        <v>112.07</v>
      </c>
      <c r="E75" s="66" t="n">
        <v>7.500136</v>
      </c>
      <c r="F75" s="67" t="n">
        <v>0</v>
      </c>
      <c r="G75" s="68" t="n">
        <f aca="false">F75*E75</f>
        <v>0</v>
      </c>
      <c r="H75" s="69" t="n">
        <f aca="false">IFERROR(F75/D75,0)</f>
        <v>0</v>
      </c>
      <c r="I75" s="65" t="n">
        <f aca="false">IFERROR(VLOOKUP(A75,'MEMO CALCULO 01'!$B$2:$E$248,4,0),0)</f>
        <v>0</v>
      </c>
      <c r="J75" s="70" t="n">
        <f aca="false">I75*E75</f>
        <v>0</v>
      </c>
      <c r="K75" s="71" t="n">
        <f aca="false">IFERROR(I75/D75,0)</f>
        <v>0</v>
      </c>
      <c r="L75" s="72" t="n">
        <f aca="false">F75+I75</f>
        <v>0</v>
      </c>
      <c r="M75" s="73" t="n">
        <f aca="false">G75+J75</f>
        <v>0</v>
      </c>
      <c r="N75" s="74" t="n">
        <f aca="false">H75+K75</f>
        <v>0</v>
      </c>
    </row>
    <row r="76" customFormat="false" ht="22.35" hidden="false" customHeight="false" outlineLevel="0" collapsed="false">
      <c r="A76" s="62" t="s">
        <v>137</v>
      </c>
      <c r="B76" s="63" t="s">
        <v>138</v>
      </c>
      <c r="C76" s="64" t="s">
        <v>30</v>
      </c>
      <c r="D76" s="65" t="n">
        <v>0</v>
      </c>
      <c r="E76" s="66" t="n">
        <v>36.51382</v>
      </c>
      <c r="F76" s="67" t="n">
        <v>0</v>
      </c>
      <c r="G76" s="68" t="n">
        <f aca="false">F76*E76</f>
        <v>0</v>
      </c>
      <c r="H76" s="69" t="n">
        <f aca="false">IFERROR(F76/D76,0)</f>
        <v>0</v>
      </c>
      <c r="I76" s="65" t="n">
        <f aca="false">IFERROR(VLOOKUP(A76,'MEMO CALCULO 01'!$B$2:$E$248,4,0),0)</f>
        <v>0</v>
      </c>
      <c r="J76" s="70" t="n">
        <f aca="false">I76*E76</f>
        <v>0</v>
      </c>
      <c r="K76" s="71" t="n">
        <f aca="false">IFERROR(I76/D76,0)</f>
        <v>0</v>
      </c>
      <c r="L76" s="72" t="n">
        <f aca="false">F76+I76</f>
        <v>0</v>
      </c>
      <c r="M76" s="73" t="n">
        <f aca="false">G76+J76</f>
        <v>0</v>
      </c>
      <c r="N76" s="74" t="n">
        <f aca="false">H76+K76</f>
        <v>0</v>
      </c>
    </row>
    <row r="77" customFormat="false" ht="22.35" hidden="false" customHeight="false" outlineLevel="0" collapsed="false">
      <c r="A77" s="62" t="s">
        <v>139</v>
      </c>
      <c r="B77" s="63" t="s">
        <v>140</v>
      </c>
      <c r="C77" s="64" t="s">
        <v>30</v>
      </c>
      <c r="D77" s="65" t="n">
        <v>168.73</v>
      </c>
      <c r="E77" s="66" t="n">
        <v>70.285208</v>
      </c>
      <c r="F77" s="67" t="n">
        <v>0</v>
      </c>
      <c r="G77" s="68" t="n">
        <f aca="false">F77*E77</f>
        <v>0</v>
      </c>
      <c r="H77" s="69" t="n">
        <f aca="false">IFERROR(F77/D77,0)</f>
        <v>0</v>
      </c>
      <c r="I77" s="65" t="n">
        <f aca="false">IFERROR(VLOOKUP(A77,'MEMO CALCULO 01'!$B$2:$E$248,4,0),0)</f>
        <v>51.73</v>
      </c>
      <c r="J77" s="70" t="n">
        <f aca="false">I77*E77</f>
        <v>3635.85380984</v>
      </c>
      <c r="K77" s="71" t="n">
        <f aca="false">IFERROR(I77/D77,0)</f>
        <v>0.306584484087003</v>
      </c>
      <c r="L77" s="72" t="n">
        <f aca="false">F77+I77</f>
        <v>51.73</v>
      </c>
      <c r="M77" s="73" t="n">
        <f aca="false">G77+J77</f>
        <v>3635.85380984</v>
      </c>
      <c r="N77" s="74" t="n">
        <f aca="false">H77+K77</f>
        <v>0.306584484087003</v>
      </c>
    </row>
    <row r="78" customFormat="false" ht="22.35" hidden="false" customHeight="false" outlineLevel="0" collapsed="false">
      <c r="A78" s="62" t="s">
        <v>141</v>
      </c>
      <c r="B78" s="63" t="s">
        <v>142</v>
      </c>
      <c r="C78" s="64" t="s">
        <v>30</v>
      </c>
      <c r="D78" s="65" t="n">
        <v>25.74</v>
      </c>
      <c r="E78" s="66" t="n">
        <v>556.620204</v>
      </c>
      <c r="F78" s="67" t="n">
        <v>0</v>
      </c>
      <c r="G78" s="68" t="n">
        <f aca="false">F78*E78</f>
        <v>0</v>
      </c>
      <c r="H78" s="69" t="n">
        <f aca="false">IFERROR(F78/D78,0)</f>
        <v>0</v>
      </c>
      <c r="I78" s="65" t="n">
        <f aca="false">IFERROR(VLOOKUP(A78,'MEMO CALCULO 01'!$B$2:$E$248,4,0),0)</f>
        <v>0</v>
      </c>
      <c r="J78" s="70" t="n">
        <f aca="false">I78*E78</f>
        <v>0</v>
      </c>
      <c r="K78" s="71" t="n">
        <f aca="false">IFERROR(I78/D78,0)</f>
        <v>0</v>
      </c>
      <c r="L78" s="72" t="n">
        <f aca="false">F78+I78</f>
        <v>0</v>
      </c>
      <c r="M78" s="73" t="n">
        <f aca="false">G78+J78</f>
        <v>0</v>
      </c>
      <c r="N78" s="74" t="n">
        <f aca="false">H78+K78</f>
        <v>0</v>
      </c>
    </row>
    <row r="79" customFormat="false" ht="22.35" hidden="false" customHeight="false" outlineLevel="0" collapsed="false">
      <c r="A79" s="62" t="s">
        <v>143</v>
      </c>
      <c r="B79" s="63" t="s">
        <v>144</v>
      </c>
      <c r="C79" s="64" t="s">
        <v>33</v>
      </c>
      <c r="D79" s="65" t="n">
        <v>6</v>
      </c>
      <c r="E79" s="66" t="n">
        <v>10.1283</v>
      </c>
      <c r="F79" s="67" t="n">
        <v>0</v>
      </c>
      <c r="G79" s="68" t="n">
        <f aca="false">F79*E79</f>
        <v>0</v>
      </c>
      <c r="H79" s="69" t="n">
        <f aca="false">IFERROR(F79/D79,0)</f>
        <v>0</v>
      </c>
      <c r="I79" s="65" t="n">
        <f aca="false">IFERROR(VLOOKUP(A79,'MEMO CALCULO 01'!$B$2:$E$248,4,0),0)</f>
        <v>0</v>
      </c>
      <c r="J79" s="70" t="n">
        <f aca="false">I79*E79</f>
        <v>0</v>
      </c>
      <c r="K79" s="71" t="n">
        <f aca="false">IFERROR(I79/D79,0)</f>
        <v>0</v>
      </c>
      <c r="L79" s="72" t="n">
        <f aca="false">F79+I79</f>
        <v>0</v>
      </c>
      <c r="M79" s="73" t="n">
        <f aca="false">G79+J79</f>
        <v>0</v>
      </c>
      <c r="N79" s="74" t="n">
        <f aca="false">H79+K79</f>
        <v>0</v>
      </c>
    </row>
    <row r="80" s="79" customFormat="true" ht="13.8" hidden="false" customHeight="false" outlineLevel="0" collapsed="false">
      <c r="A80" s="53" t="s">
        <v>145</v>
      </c>
      <c r="B80" s="54" t="s">
        <v>146</v>
      </c>
      <c r="C80" s="55"/>
      <c r="D80" s="56"/>
      <c r="E80" s="75"/>
      <c r="F80" s="57"/>
      <c r="G80" s="58"/>
      <c r="H80" s="59"/>
      <c r="I80" s="61"/>
      <c r="J80" s="61" t="n">
        <f aca="false">SUM(J81:J84)</f>
        <v>22241.78606664</v>
      </c>
      <c r="K80" s="59"/>
      <c r="L80" s="58"/>
      <c r="M80" s="61" t="n">
        <f aca="false">SUM(M81:M84)</f>
        <v>22241.78606664</v>
      </c>
      <c r="N80" s="59"/>
      <c r="XFC80" s="1"/>
      <c r="XFD80" s="1"/>
    </row>
    <row r="81" customFormat="false" ht="22.35" hidden="false" customHeight="false" outlineLevel="0" collapsed="false">
      <c r="A81" s="62" t="s">
        <v>147</v>
      </c>
      <c r="B81" s="63" t="s">
        <v>148</v>
      </c>
      <c r="C81" s="64" t="s">
        <v>33</v>
      </c>
      <c r="D81" s="65" t="n">
        <v>326.22</v>
      </c>
      <c r="E81" s="66" t="n">
        <v>57.123612</v>
      </c>
      <c r="F81" s="67" t="n">
        <v>0</v>
      </c>
      <c r="G81" s="68" t="n">
        <f aca="false">F81*E81</f>
        <v>0</v>
      </c>
      <c r="H81" s="69" t="n">
        <f aca="false">IFERROR(F81/D81,0)</f>
        <v>0</v>
      </c>
      <c r="I81" s="65" t="n">
        <f aca="false">IFERROR(VLOOKUP(A81,'MEMO CALCULO 01'!$B$2:$E$248,4,0),0)</f>
        <v>285.42</v>
      </c>
      <c r="J81" s="70" t="n">
        <f aca="false">I81*E81</f>
        <v>16304.22133704</v>
      </c>
      <c r="K81" s="71" t="n">
        <f aca="false">IFERROR(I81/D81,0)</f>
        <v>0.874931028140519</v>
      </c>
      <c r="L81" s="72" t="n">
        <f aca="false">F81+I81</f>
        <v>285.42</v>
      </c>
      <c r="M81" s="73" t="n">
        <f aca="false">G81+J81</f>
        <v>16304.22133704</v>
      </c>
      <c r="N81" s="74" t="n">
        <f aca="false">H81+K81</f>
        <v>0.874931028140519</v>
      </c>
    </row>
    <row r="82" customFormat="false" ht="32.8" hidden="false" customHeight="false" outlineLevel="0" collapsed="false">
      <c r="A82" s="62" t="s">
        <v>149</v>
      </c>
      <c r="B82" s="63" t="s">
        <v>150</v>
      </c>
      <c r="C82" s="64" t="s">
        <v>30</v>
      </c>
      <c r="D82" s="65" t="n">
        <v>81.59</v>
      </c>
      <c r="E82" s="66" t="n">
        <v>97.979616</v>
      </c>
      <c r="F82" s="67" t="n">
        <v>0</v>
      </c>
      <c r="G82" s="68" t="n">
        <f aca="false">F82*E82</f>
        <v>0</v>
      </c>
      <c r="H82" s="69" t="n">
        <f aca="false">IFERROR(F82/D82,0)</f>
        <v>0</v>
      </c>
      <c r="I82" s="65" t="n">
        <f aca="false">IFERROR(VLOOKUP(A82,'MEMO CALCULO 01'!$B$2:$E$248,4,0),0)</f>
        <v>60.6</v>
      </c>
      <c r="J82" s="70" t="n">
        <f aca="false">I82*E82</f>
        <v>5937.5647296</v>
      </c>
      <c r="K82" s="71" t="n">
        <f aca="false">IFERROR(I82/D82,0)</f>
        <v>0.742738080647138</v>
      </c>
      <c r="L82" s="72" t="n">
        <f aca="false">F82+I82</f>
        <v>60.6</v>
      </c>
      <c r="M82" s="73" t="n">
        <f aca="false">G82+J82</f>
        <v>5937.5647296</v>
      </c>
      <c r="N82" s="74" t="n">
        <f aca="false">H82+K82</f>
        <v>0.742738080647138</v>
      </c>
    </row>
    <row r="83" customFormat="false" ht="32.8" hidden="false" customHeight="false" outlineLevel="0" collapsed="false">
      <c r="A83" s="62" t="s">
        <v>151</v>
      </c>
      <c r="B83" s="63" t="s">
        <v>152</v>
      </c>
      <c r="C83" s="64" t="s">
        <v>30</v>
      </c>
      <c r="D83" s="65" t="n">
        <v>0.689999999999998</v>
      </c>
      <c r="E83" s="66" t="n">
        <v>99.558592</v>
      </c>
      <c r="F83" s="67" t="n">
        <v>0</v>
      </c>
      <c r="G83" s="68" t="n">
        <f aca="false">F83*E83</f>
        <v>0</v>
      </c>
      <c r="H83" s="69" t="n">
        <f aca="false">IFERROR(F83/D83,0)</f>
        <v>0</v>
      </c>
      <c r="I83" s="65" t="n">
        <f aca="false">IFERROR(VLOOKUP(A83,'MEMO CALCULO 01'!$B$2:$E$248,4,0),0)</f>
        <v>0</v>
      </c>
      <c r="J83" s="70" t="n">
        <f aca="false">I83*E83</f>
        <v>0</v>
      </c>
      <c r="K83" s="71" t="n">
        <f aca="false">IFERROR(I83/D83,0)</f>
        <v>0</v>
      </c>
      <c r="L83" s="72" t="n">
        <f aca="false">F83+I83</f>
        <v>0</v>
      </c>
      <c r="M83" s="73" t="n">
        <f aca="false">G83+J83</f>
        <v>0</v>
      </c>
      <c r="N83" s="74" t="n">
        <f aca="false">H83+K83</f>
        <v>0</v>
      </c>
    </row>
    <row r="84" customFormat="false" ht="13.8" hidden="false" customHeight="false" outlineLevel="0" collapsed="false">
      <c r="A84" s="62" t="s">
        <v>153</v>
      </c>
      <c r="B84" s="63" t="s">
        <v>154</v>
      </c>
      <c r="C84" s="64" t="s">
        <v>33</v>
      </c>
      <c r="D84" s="65" t="n">
        <v>21.41</v>
      </c>
      <c r="E84" s="66" t="n">
        <v>20.381256</v>
      </c>
      <c r="F84" s="67" t="n">
        <v>0</v>
      </c>
      <c r="G84" s="68" t="n">
        <f aca="false">F84*E84</f>
        <v>0</v>
      </c>
      <c r="H84" s="69" t="n">
        <f aca="false">IFERROR(F84/D84,0)</f>
        <v>0</v>
      </c>
      <c r="I84" s="65" t="n">
        <f aca="false">IFERROR(VLOOKUP(A84,'MEMO CALCULO 01'!$B$2:$E$248,4,0),0)</f>
        <v>0</v>
      </c>
      <c r="J84" s="70" t="n">
        <f aca="false">I84*E84</f>
        <v>0</v>
      </c>
      <c r="K84" s="71" t="n">
        <f aca="false">IFERROR(I84/D84,0)</f>
        <v>0</v>
      </c>
      <c r="L84" s="72" t="n">
        <f aca="false">F84+I84</f>
        <v>0</v>
      </c>
      <c r="M84" s="73" t="n">
        <f aca="false">G84+J84</f>
        <v>0</v>
      </c>
      <c r="N84" s="74" t="n">
        <f aca="false">H84+K84</f>
        <v>0</v>
      </c>
    </row>
    <row r="85" customFormat="false" ht="13.8" hidden="false" customHeight="false" outlineLevel="0" collapsed="false">
      <c r="A85" s="53" t="s">
        <v>155</v>
      </c>
      <c r="B85" s="54" t="s">
        <v>156</v>
      </c>
      <c r="C85" s="55"/>
      <c r="D85" s="56"/>
      <c r="E85" s="75"/>
      <c r="F85" s="57"/>
      <c r="G85" s="58"/>
      <c r="H85" s="59"/>
      <c r="I85" s="61"/>
      <c r="J85" s="61" t="n">
        <f aca="false">SUM(J86:J89)</f>
        <v>0</v>
      </c>
      <c r="K85" s="59"/>
      <c r="L85" s="58"/>
      <c r="M85" s="61" t="n">
        <f aca="false">SUM(M86:M89)</f>
        <v>0</v>
      </c>
      <c r="N85" s="59"/>
    </row>
    <row r="86" customFormat="false" ht="43.25" hidden="false" customHeight="false" outlineLevel="0" collapsed="false">
      <c r="A86" s="62" t="s">
        <v>157</v>
      </c>
      <c r="B86" s="63" t="s">
        <v>158</v>
      </c>
      <c r="C86" s="64" t="s">
        <v>30</v>
      </c>
      <c r="D86" s="65" t="n">
        <v>0</v>
      </c>
      <c r="E86" s="66" t="n">
        <v>152.745152</v>
      </c>
      <c r="F86" s="67" t="n">
        <v>0</v>
      </c>
      <c r="G86" s="68" t="n">
        <f aca="false">F86*E86</f>
        <v>0</v>
      </c>
      <c r="H86" s="69" t="n">
        <f aca="false">IFERROR(F86/D86,0)</f>
        <v>0</v>
      </c>
      <c r="I86" s="65" t="n">
        <f aca="false">IFERROR(VLOOKUP(A86,'MEMO CALCULO 01'!$B$2:$E$248,4,0),0)</f>
        <v>0</v>
      </c>
      <c r="J86" s="70" t="n">
        <f aca="false">I86*E86</f>
        <v>0</v>
      </c>
      <c r="K86" s="71" t="n">
        <f aca="false">IFERROR(I86/D86,0)</f>
        <v>0</v>
      </c>
      <c r="L86" s="72" t="n">
        <f aca="false">F86+I86</f>
        <v>0</v>
      </c>
      <c r="M86" s="73" t="n">
        <f aca="false">G86+J86</f>
        <v>0</v>
      </c>
      <c r="N86" s="74" t="n">
        <f aca="false">H86+K86</f>
        <v>0</v>
      </c>
    </row>
    <row r="87" customFormat="false" ht="43.25" hidden="false" customHeight="false" outlineLevel="0" collapsed="false">
      <c r="A87" s="62" t="s">
        <v>159</v>
      </c>
      <c r="B87" s="63" t="s">
        <v>160</v>
      </c>
      <c r="C87" s="64" t="s">
        <v>30</v>
      </c>
      <c r="D87" s="65" t="n">
        <v>6.90758</v>
      </c>
      <c r="E87" s="66" t="n">
        <v>138.638248</v>
      </c>
      <c r="F87" s="67" t="n">
        <v>0</v>
      </c>
      <c r="G87" s="68" t="n">
        <f aca="false">F87*E87</f>
        <v>0</v>
      </c>
      <c r="H87" s="69" t="n">
        <f aca="false">IFERROR(F87/D87,0)</f>
        <v>0</v>
      </c>
      <c r="I87" s="65" t="n">
        <f aca="false">IFERROR(VLOOKUP(A87,'MEMO CALCULO 01'!$B$2:$E$248,4,0),0)</f>
        <v>0</v>
      </c>
      <c r="J87" s="70" t="n">
        <f aca="false">I87*E87</f>
        <v>0</v>
      </c>
      <c r="K87" s="71" t="n">
        <f aca="false">IFERROR(I87/D87,0)</f>
        <v>0</v>
      </c>
      <c r="L87" s="72" t="n">
        <f aca="false">F87+I87</f>
        <v>0</v>
      </c>
      <c r="M87" s="73" t="n">
        <f aca="false">G87+J87</f>
        <v>0</v>
      </c>
      <c r="N87" s="74" t="n">
        <f aca="false">H87+K87</f>
        <v>0</v>
      </c>
    </row>
    <row r="88" customFormat="false" ht="22.35" hidden="false" customHeight="false" outlineLevel="0" collapsed="false">
      <c r="A88" s="62" t="s">
        <v>161</v>
      </c>
      <c r="B88" s="63" t="s">
        <v>162</v>
      </c>
      <c r="C88" s="64" t="s">
        <v>30</v>
      </c>
      <c r="D88" s="65" t="n">
        <v>0</v>
      </c>
      <c r="E88" s="66" t="n">
        <v>18.12706</v>
      </c>
      <c r="F88" s="67" t="n">
        <v>0</v>
      </c>
      <c r="G88" s="68" t="n">
        <f aca="false">F88*E88</f>
        <v>0</v>
      </c>
      <c r="H88" s="69" t="n">
        <f aca="false">IFERROR(F88/D88,0)</f>
        <v>0</v>
      </c>
      <c r="I88" s="65" t="n">
        <f aca="false">IFERROR(VLOOKUP(A88,'MEMO CALCULO 01'!$B$2:$E$248,4,0),0)</f>
        <v>0</v>
      </c>
      <c r="J88" s="70" t="n">
        <f aca="false">I88*E88</f>
        <v>0</v>
      </c>
      <c r="K88" s="71" t="n">
        <f aca="false">IFERROR(I88/D88,0)</f>
        <v>0</v>
      </c>
      <c r="L88" s="72" t="n">
        <f aca="false">F88+I88</f>
        <v>0</v>
      </c>
      <c r="M88" s="73" t="n">
        <f aca="false">G88+J88</f>
        <v>0</v>
      </c>
      <c r="N88" s="74" t="n">
        <f aca="false">H88+K88</f>
        <v>0</v>
      </c>
    </row>
    <row r="89" customFormat="false" ht="43.25" hidden="false" customHeight="false" outlineLevel="0" collapsed="false">
      <c r="A89" s="62" t="s">
        <v>163</v>
      </c>
      <c r="B89" s="63" t="s">
        <v>164</v>
      </c>
      <c r="C89" s="64" t="s">
        <v>30</v>
      </c>
      <c r="D89" s="65" t="n">
        <v>0</v>
      </c>
      <c r="E89" s="66" t="n">
        <v>143.219356</v>
      </c>
      <c r="F89" s="67" t="n">
        <v>0</v>
      </c>
      <c r="G89" s="68" t="n">
        <f aca="false">F89*E89</f>
        <v>0</v>
      </c>
      <c r="H89" s="69" t="n">
        <f aca="false">IFERROR(F89/D89,0)</f>
        <v>0</v>
      </c>
      <c r="I89" s="65" t="n">
        <f aca="false">IFERROR(VLOOKUP(A89,'MEMO CALCULO 01'!$B$2:$E$248,4,0),0)</f>
        <v>0</v>
      </c>
      <c r="J89" s="70" t="n">
        <f aca="false">I89*E89</f>
        <v>0</v>
      </c>
      <c r="K89" s="71" t="n">
        <f aca="false">IFERROR(I89/D89,0)</f>
        <v>0</v>
      </c>
      <c r="L89" s="72" t="n">
        <f aca="false">F89+I89</f>
        <v>0</v>
      </c>
      <c r="M89" s="73" t="n">
        <f aca="false">G89+J89</f>
        <v>0</v>
      </c>
      <c r="N89" s="74" t="n">
        <f aca="false">H89+K89</f>
        <v>0</v>
      </c>
    </row>
    <row r="90" customFormat="false" ht="13.8" hidden="false" customHeight="false" outlineLevel="0" collapsed="false">
      <c r="A90" s="53" t="s">
        <v>165</v>
      </c>
      <c r="B90" s="54" t="s">
        <v>166</v>
      </c>
      <c r="C90" s="55"/>
      <c r="D90" s="56"/>
      <c r="E90" s="75"/>
      <c r="F90" s="57"/>
      <c r="G90" s="58"/>
      <c r="H90" s="59"/>
      <c r="I90" s="61"/>
      <c r="J90" s="61" t="n">
        <f aca="false">SUM(J91:J96)</f>
        <v>56860.3561876</v>
      </c>
      <c r="K90" s="59"/>
      <c r="L90" s="58"/>
      <c r="M90" s="61" t="n">
        <f aca="false">SUM(M91:M96)</f>
        <v>56860.3561876</v>
      </c>
      <c r="N90" s="59"/>
    </row>
    <row r="91" customFormat="false" ht="53.7" hidden="false" customHeight="false" outlineLevel="0" collapsed="false">
      <c r="A91" s="62" t="s">
        <v>167</v>
      </c>
      <c r="B91" s="63" t="s">
        <v>168</v>
      </c>
      <c r="C91" s="64" t="s">
        <v>53</v>
      </c>
      <c r="D91" s="65" t="n">
        <v>4</v>
      </c>
      <c r="E91" s="66" t="n">
        <v>1812.487852</v>
      </c>
      <c r="F91" s="67" t="n">
        <v>0</v>
      </c>
      <c r="G91" s="68" t="n">
        <f aca="false">F91*E91</f>
        <v>0</v>
      </c>
      <c r="H91" s="69" t="n">
        <f aca="false">IFERROR(F91/D91,0)</f>
        <v>0</v>
      </c>
      <c r="I91" s="65" t="n">
        <f aca="false">IFERROR(VLOOKUP(A91,'MEMO CALCULO 01'!$B$2:$E$248,4,0),0)</f>
        <v>4</v>
      </c>
      <c r="J91" s="70" t="n">
        <f aca="false">I91*E91</f>
        <v>7249.951408</v>
      </c>
      <c r="K91" s="71" t="n">
        <f aca="false">IFERROR(I91/D91,0)</f>
        <v>1</v>
      </c>
      <c r="L91" s="72" t="n">
        <f aca="false">F91+I91</f>
        <v>4</v>
      </c>
      <c r="M91" s="73" t="n">
        <f aca="false">G91+J91</f>
        <v>7249.951408</v>
      </c>
      <c r="N91" s="74" t="n">
        <f aca="false">H91+K91</f>
        <v>1</v>
      </c>
    </row>
    <row r="92" customFormat="false" ht="53.7" hidden="false" customHeight="false" outlineLevel="0" collapsed="false">
      <c r="A92" s="62" t="s">
        <v>169</v>
      </c>
      <c r="B92" s="63" t="s">
        <v>170</v>
      </c>
      <c r="C92" s="64" t="s">
        <v>53</v>
      </c>
      <c r="D92" s="65" t="n">
        <v>13</v>
      </c>
      <c r="E92" s="66" t="n">
        <v>1924.595148</v>
      </c>
      <c r="F92" s="67" t="n">
        <v>0</v>
      </c>
      <c r="G92" s="68" t="n">
        <f aca="false">F92*E92</f>
        <v>0</v>
      </c>
      <c r="H92" s="69" t="n">
        <f aca="false">IFERROR(F92/D92,0)</f>
        <v>0</v>
      </c>
      <c r="I92" s="65" t="n">
        <f aca="false">IFERROR(VLOOKUP(A92,'MEMO CALCULO 01'!$B$2:$E$248,4,0),0)</f>
        <v>13</v>
      </c>
      <c r="J92" s="70" t="n">
        <f aca="false">I92*E92</f>
        <v>25019.736924</v>
      </c>
      <c r="K92" s="71" t="n">
        <f aca="false">IFERROR(I92/D92,0)</f>
        <v>1</v>
      </c>
      <c r="L92" s="72" t="n">
        <f aca="false">F92+I92</f>
        <v>13</v>
      </c>
      <c r="M92" s="73" t="n">
        <f aca="false">G92+J92</f>
        <v>25019.736924</v>
      </c>
      <c r="N92" s="74" t="n">
        <f aca="false">H92+K92</f>
        <v>1</v>
      </c>
    </row>
    <row r="93" customFormat="false" ht="53.7" hidden="false" customHeight="false" outlineLevel="0" collapsed="false">
      <c r="A93" s="62" t="s">
        <v>171</v>
      </c>
      <c r="B93" s="63" t="s">
        <v>172</v>
      </c>
      <c r="C93" s="64" t="s">
        <v>53</v>
      </c>
      <c r="D93" s="65" t="n">
        <v>7</v>
      </c>
      <c r="E93" s="66" t="n">
        <v>2074.255064</v>
      </c>
      <c r="F93" s="67" t="n">
        <v>0</v>
      </c>
      <c r="G93" s="68" t="n">
        <f aca="false">F93*E93</f>
        <v>0</v>
      </c>
      <c r="H93" s="69" t="n">
        <f aca="false">IFERROR(F93/D93,0)</f>
        <v>0</v>
      </c>
      <c r="I93" s="65" t="n">
        <f aca="false">IFERROR(VLOOKUP(A93,'MEMO CALCULO 01'!$B$2:$E$248,4,0),0)</f>
        <v>7</v>
      </c>
      <c r="J93" s="70" t="n">
        <f aca="false">I93*E93</f>
        <v>14519.785448</v>
      </c>
      <c r="K93" s="71" t="n">
        <f aca="false">IFERROR(I93/D93,0)</f>
        <v>1</v>
      </c>
      <c r="L93" s="72" t="n">
        <f aca="false">F93+I93</f>
        <v>7</v>
      </c>
      <c r="M93" s="73" t="n">
        <f aca="false">G93+J93</f>
        <v>14519.785448</v>
      </c>
      <c r="N93" s="74" t="n">
        <f aca="false">H93+K93</f>
        <v>1</v>
      </c>
    </row>
    <row r="94" customFormat="false" ht="22.35" hidden="false" customHeight="false" outlineLevel="0" collapsed="false">
      <c r="A94" s="62" t="s">
        <v>173</v>
      </c>
      <c r="B94" s="63" t="s">
        <v>174</v>
      </c>
      <c r="C94" s="64" t="s">
        <v>53</v>
      </c>
      <c r="D94" s="65" t="n">
        <v>4</v>
      </c>
      <c r="E94" s="66" t="n">
        <v>404.550272</v>
      </c>
      <c r="F94" s="67" t="n">
        <v>0</v>
      </c>
      <c r="G94" s="68" t="n">
        <f aca="false">F94*E94</f>
        <v>0</v>
      </c>
      <c r="H94" s="69" t="n">
        <f aca="false">IFERROR(F94/D94,0)</f>
        <v>0</v>
      </c>
      <c r="I94" s="65" t="n">
        <f aca="false">IFERROR(VLOOKUP(A94,'MEMO CALCULO 01'!$B$2:$E$248,4,0),0)</f>
        <v>4</v>
      </c>
      <c r="J94" s="70" t="n">
        <f aca="false">I94*E94</f>
        <v>1618.201088</v>
      </c>
      <c r="K94" s="71" t="n">
        <f aca="false">IFERROR(I94/D94,0)</f>
        <v>1</v>
      </c>
      <c r="L94" s="72" t="n">
        <f aca="false">F94+I94</f>
        <v>4</v>
      </c>
      <c r="M94" s="73" t="n">
        <f aca="false">G94+J94</f>
        <v>1618.201088</v>
      </c>
      <c r="N94" s="74" t="n">
        <f aca="false">H94+K94</f>
        <v>1</v>
      </c>
    </row>
    <row r="95" customFormat="false" ht="22.35" hidden="false" customHeight="false" outlineLevel="0" collapsed="false">
      <c r="A95" s="62" t="s">
        <v>175</v>
      </c>
      <c r="B95" s="63" t="s">
        <v>176</v>
      </c>
      <c r="C95" s="64" t="s">
        <v>53</v>
      </c>
      <c r="D95" s="65" t="n">
        <v>13</v>
      </c>
      <c r="E95" s="66" t="n">
        <v>404.550272</v>
      </c>
      <c r="F95" s="67" t="n">
        <v>0</v>
      </c>
      <c r="G95" s="68" t="n">
        <f aca="false">F95*E95</f>
        <v>0</v>
      </c>
      <c r="H95" s="69" t="n">
        <f aca="false">IFERROR(F95/D95,0)</f>
        <v>0</v>
      </c>
      <c r="I95" s="65" t="n">
        <f aca="false">IFERROR(VLOOKUP(A95,'MEMO CALCULO 01'!$B$2:$E$248,4,0),0)</f>
        <v>13</v>
      </c>
      <c r="J95" s="70" t="n">
        <f aca="false">I95*E95</f>
        <v>5259.153536</v>
      </c>
      <c r="K95" s="71" t="n">
        <f aca="false">IFERROR(I95/D95,0)</f>
        <v>1</v>
      </c>
      <c r="L95" s="72" t="n">
        <f aca="false">F95+I95</f>
        <v>13</v>
      </c>
      <c r="M95" s="73" t="n">
        <f aca="false">G95+J95</f>
        <v>5259.153536</v>
      </c>
      <c r="N95" s="74" t="n">
        <f aca="false">H95+K95</f>
        <v>1</v>
      </c>
    </row>
    <row r="96" customFormat="false" ht="22.35" hidden="false" customHeight="false" outlineLevel="0" collapsed="false">
      <c r="A96" s="62" t="s">
        <v>177</v>
      </c>
      <c r="B96" s="63" t="s">
        <v>178</v>
      </c>
      <c r="C96" s="64" t="s">
        <v>33</v>
      </c>
      <c r="D96" s="65" t="n">
        <v>36.3</v>
      </c>
      <c r="E96" s="66" t="n">
        <v>87.975972</v>
      </c>
      <c r="F96" s="67" t="n">
        <v>0</v>
      </c>
      <c r="G96" s="68" t="n">
        <f aca="false">F96*E96</f>
        <v>0</v>
      </c>
      <c r="H96" s="69" t="n">
        <f aca="false">IFERROR(F96/D96,0)</f>
        <v>0</v>
      </c>
      <c r="I96" s="65" t="n">
        <f aca="false">IFERROR(VLOOKUP(A96,'MEMO CALCULO 01'!$B$2:$E$248,4,0),0)</f>
        <v>36.3</v>
      </c>
      <c r="J96" s="70" t="n">
        <f aca="false">I96*E96</f>
        <v>3193.5277836</v>
      </c>
      <c r="K96" s="71" t="n">
        <f aca="false">IFERROR(I96/D96,0)</f>
        <v>1</v>
      </c>
      <c r="L96" s="72" t="n">
        <f aca="false">F96+I96</f>
        <v>36.3</v>
      </c>
      <c r="M96" s="73" t="n">
        <f aca="false">G96+J96</f>
        <v>3193.5277836</v>
      </c>
      <c r="N96" s="74" t="n">
        <f aca="false">H96+K96</f>
        <v>1</v>
      </c>
    </row>
    <row r="97" customFormat="false" ht="13.8" hidden="false" customHeight="false" outlineLevel="0" collapsed="false">
      <c r="A97" s="53" t="s">
        <v>179</v>
      </c>
      <c r="B97" s="54" t="s">
        <v>180</v>
      </c>
      <c r="C97" s="55"/>
      <c r="D97" s="56"/>
      <c r="E97" s="75"/>
      <c r="F97" s="57"/>
      <c r="G97" s="58"/>
      <c r="H97" s="59"/>
      <c r="I97" s="61"/>
      <c r="J97" s="61" t="n">
        <f aca="false">SUM(J98:J102)</f>
        <v>1650.383112</v>
      </c>
      <c r="K97" s="59"/>
      <c r="L97" s="58"/>
      <c r="M97" s="61" t="n">
        <f aca="false">SUM(M98:M102)</f>
        <v>1650.383112</v>
      </c>
      <c r="N97" s="59"/>
    </row>
    <row r="98" customFormat="false" ht="22.35" hidden="false" customHeight="false" outlineLevel="0" collapsed="false">
      <c r="A98" s="62" t="s">
        <v>181</v>
      </c>
      <c r="B98" s="63" t="s">
        <v>182</v>
      </c>
      <c r="C98" s="64" t="s">
        <v>30</v>
      </c>
      <c r="D98" s="65" t="n">
        <v>10.84</v>
      </c>
      <c r="E98" s="66" t="n">
        <v>1015.094584</v>
      </c>
      <c r="F98" s="67" t="n">
        <v>0</v>
      </c>
      <c r="G98" s="68" t="n">
        <f aca="false">F98*E98</f>
        <v>0</v>
      </c>
      <c r="H98" s="69" t="n">
        <f aca="false">IFERROR(F98/D98,0)</f>
        <v>0</v>
      </c>
      <c r="I98" s="65" t="n">
        <f aca="false">IFERROR(VLOOKUP(A98,'MEMO CALCULO 01'!$B$2:$E$248,4,0),0)</f>
        <v>0</v>
      </c>
      <c r="J98" s="70" t="n">
        <f aca="false">I98*E98</f>
        <v>0</v>
      </c>
      <c r="K98" s="71" t="n">
        <f aca="false">IFERROR(I98/D98,0)</f>
        <v>0</v>
      </c>
      <c r="L98" s="72" t="n">
        <f aca="false">F98+I98</f>
        <v>0</v>
      </c>
      <c r="M98" s="73" t="n">
        <f aca="false">G98+J98</f>
        <v>0</v>
      </c>
      <c r="N98" s="74" t="n">
        <f aca="false">H98+K98</f>
        <v>0</v>
      </c>
    </row>
    <row r="99" customFormat="false" ht="32.8" hidden="false" customHeight="false" outlineLevel="0" collapsed="false">
      <c r="A99" s="62" t="s">
        <v>183</v>
      </c>
      <c r="B99" s="63" t="s">
        <v>184</v>
      </c>
      <c r="C99" s="64" t="s">
        <v>30</v>
      </c>
      <c r="D99" s="65" t="n">
        <v>0</v>
      </c>
      <c r="E99" s="66" t="n">
        <v>576.7937</v>
      </c>
      <c r="F99" s="67" t="n">
        <v>0</v>
      </c>
      <c r="G99" s="68" t="n">
        <f aca="false">F99*E99</f>
        <v>0</v>
      </c>
      <c r="H99" s="69" t="n">
        <f aca="false">IFERROR(F99/D99,0)</f>
        <v>0</v>
      </c>
      <c r="I99" s="65" t="n">
        <f aca="false">IFERROR(VLOOKUP(A99,'MEMO CALCULO 01'!$B$2:$E$248,4,0),0)</f>
        <v>0</v>
      </c>
      <c r="J99" s="70" t="n">
        <f aca="false">I99*E99</f>
        <v>0</v>
      </c>
      <c r="K99" s="71" t="n">
        <f aca="false">IFERROR(I99/D99,0)</f>
        <v>0</v>
      </c>
      <c r="L99" s="72" t="n">
        <f aca="false">F99+I99</f>
        <v>0</v>
      </c>
      <c r="M99" s="73" t="n">
        <f aca="false">G99+J99</f>
        <v>0</v>
      </c>
      <c r="N99" s="74" t="n">
        <f aca="false">H99+K99</f>
        <v>0</v>
      </c>
    </row>
    <row r="100" customFormat="false" ht="22.35" hidden="false" customHeight="false" outlineLevel="0" collapsed="false">
      <c r="A100" s="62" t="s">
        <v>185</v>
      </c>
      <c r="B100" s="63" t="s">
        <v>186</v>
      </c>
      <c r="C100" s="64" t="s">
        <v>30</v>
      </c>
      <c r="D100" s="65" t="n">
        <v>2</v>
      </c>
      <c r="E100" s="66" t="n">
        <v>825.191556</v>
      </c>
      <c r="F100" s="67" t="n">
        <v>0</v>
      </c>
      <c r="G100" s="68" t="n">
        <f aca="false">F100*E100</f>
        <v>0</v>
      </c>
      <c r="H100" s="69" t="n">
        <f aca="false">IFERROR(F100/D100,0)</f>
        <v>0</v>
      </c>
      <c r="I100" s="65" t="n">
        <f aca="false">IFERROR(VLOOKUP(A100,'MEMO CALCULO 01'!$B$2:$E$248,4,0),0)</f>
        <v>2</v>
      </c>
      <c r="J100" s="70" t="n">
        <f aca="false">I100*E100</f>
        <v>1650.383112</v>
      </c>
      <c r="K100" s="71" t="n">
        <f aca="false">IFERROR(I100/D100,0)</f>
        <v>1</v>
      </c>
      <c r="L100" s="72" t="n">
        <f aca="false">F100+I100</f>
        <v>2</v>
      </c>
      <c r="M100" s="73" t="n">
        <f aca="false">G100+J100</f>
        <v>1650.383112</v>
      </c>
      <c r="N100" s="74" t="n">
        <f aca="false">H100+K100</f>
        <v>1</v>
      </c>
    </row>
    <row r="101" customFormat="false" ht="13.8" hidden="false" customHeight="false" outlineLevel="0" collapsed="false">
      <c r="A101" s="62" t="s">
        <v>187</v>
      </c>
      <c r="B101" s="63" t="s">
        <v>188</v>
      </c>
      <c r="C101" s="64" t="s">
        <v>30</v>
      </c>
      <c r="D101" s="65" t="n">
        <v>4.5</v>
      </c>
      <c r="E101" s="66" t="n">
        <v>382.143356</v>
      </c>
      <c r="F101" s="67" t="n">
        <v>0</v>
      </c>
      <c r="G101" s="68" t="n">
        <f aca="false">F101*E101</f>
        <v>0</v>
      </c>
      <c r="H101" s="69" t="n">
        <f aca="false">IFERROR(F101/D101,0)</f>
        <v>0</v>
      </c>
      <c r="I101" s="65" t="n">
        <f aca="false">IFERROR(VLOOKUP(A101,'MEMO CALCULO 01'!$B$2:$E$248,4,0),0)</f>
        <v>0</v>
      </c>
      <c r="J101" s="70" t="n">
        <f aca="false">I101*E101</f>
        <v>0</v>
      </c>
      <c r="K101" s="71" t="n">
        <f aca="false">IFERROR(I101/D101,0)</f>
        <v>0</v>
      </c>
      <c r="L101" s="72" t="n">
        <f aca="false">F101+I101</f>
        <v>0</v>
      </c>
      <c r="M101" s="73" t="n">
        <f aca="false">G101+J101</f>
        <v>0</v>
      </c>
      <c r="N101" s="74" t="n">
        <f aca="false">H101+K101</f>
        <v>0</v>
      </c>
    </row>
    <row r="102" customFormat="false" ht="13.8" hidden="false" customHeight="false" outlineLevel="0" collapsed="false">
      <c r="A102" s="62" t="s">
        <v>189</v>
      </c>
      <c r="B102" s="63" t="s">
        <v>190</v>
      </c>
      <c r="C102" s="64" t="s">
        <v>30</v>
      </c>
      <c r="D102" s="65" t="n">
        <v>4.56</v>
      </c>
      <c r="E102" s="66" t="n">
        <v>57.4334205956</v>
      </c>
      <c r="F102" s="67" t="n">
        <v>0</v>
      </c>
      <c r="G102" s="68" t="n">
        <f aca="false">F102*E102</f>
        <v>0</v>
      </c>
      <c r="H102" s="69" t="n">
        <f aca="false">IFERROR(F102/D102,0)</f>
        <v>0</v>
      </c>
      <c r="I102" s="65" t="n">
        <f aca="false">IFERROR(VLOOKUP(A102,'MEMO CALCULO 01'!$B$2:$E$248,4,0),0)</f>
        <v>0</v>
      </c>
      <c r="J102" s="70" t="n">
        <f aca="false">I102*E102</f>
        <v>0</v>
      </c>
      <c r="K102" s="71" t="n">
        <f aca="false">IFERROR(I102/D102,0)</f>
        <v>0</v>
      </c>
      <c r="L102" s="72" t="n">
        <f aca="false">F102+I102</f>
        <v>0</v>
      </c>
      <c r="M102" s="73" t="n">
        <f aca="false">G102+J102</f>
        <v>0</v>
      </c>
      <c r="N102" s="74" t="n">
        <f aca="false">H102+K102</f>
        <v>0</v>
      </c>
    </row>
    <row r="103" customFormat="false" ht="13.8" hidden="false" customHeight="false" outlineLevel="0" collapsed="false">
      <c r="A103" s="53" t="s">
        <v>191</v>
      </c>
      <c r="B103" s="54" t="s">
        <v>192</v>
      </c>
      <c r="C103" s="55"/>
      <c r="D103" s="56"/>
      <c r="E103" s="75"/>
      <c r="F103" s="57"/>
      <c r="G103" s="58"/>
      <c r="H103" s="59"/>
      <c r="I103" s="61"/>
      <c r="J103" s="61" t="n">
        <f aca="false">SUM(J104:J105)</f>
        <v>3013.730169632</v>
      </c>
      <c r="K103" s="59"/>
      <c r="L103" s="58"/>
      <c r="M103" s="61" t="n">
        <f aca="false">SUM(M104:M105)</f>
        <v>3013.730169632</v>
      </c>
      <c r="N103" s="59"/>
    </row>
    <row r="104" customFormat="false" ht="32.8" hidden="false" customHeight="false" outlineLevel="0" collapsed="false">
      <c r="A104" s="62" t="s">
        <v>193</v>
      </c>
      <c r="B104" s="63" t="s">
        <v>194</v>
      </c>
      <c r="C104" s="64" t="s">
        <v>30</v>
      </c>
      <c r="D104" s="65" t="n">
        <v>3.66</v>
      </c>
      <c r="E104" s="66" t="n">
        <v>713.177752</v>
      </c>
      <c r="F104" s="67" t="n">
        <v>0</v>
      </c>
      <c r="G104" s="68" t="n">
        <f aca="false">F104*E104</f>
        <v>0</v>
      </c>
      <c r="H104" s="69" t="n">
        <f aca="false">IFERROR(F104/D104,0)</f>
        <v>0</v>
      </c>
      <c r="I104" s="65" t="n">
        <f aca="false">IFERROR(VLOOKUP(A104,'MEMO CALCULO 01'!$B$2:$E$248,4,0),0)</f>
        <v>0</v>
      </c>
      <c r="J104" s="70" t="n">
        <f aca="false">I104*E104</f>
        <v>0</v>
      </c>
      <c r="K104" s="71" t="n">
        <f aca="false">IFERROR(I104/D104,0)</f>
        <v>0</v>
      </c>
      <c r="L104" s="72" t="n">
        <f aca="false">F104+I104</f>
        <v>0</v>
      </c>
      <c r="M104" s="73" t="n">
        <f aca="false">G104+J104</f>
        <v>0</v>
      </c>
      <c r="N104" s="74" t="n">
        <f aca="false">H104+K104</f>
        <v>0</v>
      </c>
    </row>
    <row r="105" customFormat="false" ht="13.8" hidden="false" customHeight="false" outlineLevel="0" collapsed="false">
      <c r="A105" s="62" t="s">
        <v>195</v>
      </c>
      <c r="B105" s="63" t="s">
        <v>196</v>
      </c>
      <c r="C105" s="64" t="s">
        <v>30</v>
      </c>
      <c r="D105" s="65" t="n">
        <v>16.36</v>
      </c>
      <c r="E105" s="66" t="n">
        <v>195.9512464</v>
      </c>
      <c r="F105" s="67" t="n">
        <v>0</v>
      </c>
      <c r="G105" s="68" t="n">
        <f aca="false">F105*E105</f>
        <v>0</v>
      </c>
      <c r="H105" s="69" t="n">
        <f aca="false">IFERROR(F105/D105,0)</f>
        <v>0</v>
      </c>
      <c r="I105" s="65" t="n">
        <f aca="false">IFERROR(VLOOKUP(A105,'MEMO CALCULO 01'!$B$2:$E$248,4,0),0)</f>
        <v>15.38</v>
      </c>
      <c r="J105" s="70" t="n">
        <f aca="false">I105*E105</f>
        <v>3013.730169632</v>
      </c>
      <c r="K105" s="71" t="n">
        <f aca="false">IFERROR(I105/D105,0)</f>
        <v>0.940097799511003</v>
      </c>
      <c r="L105" s="72" t="n">
        <f aca="false">F105+I105</f>
        <v>15.38</v>
      </c>
      <c r="M105" s="73" t="n">
        <f aca="false">G105+J105</f>
        <v>3013.730169632</v>
      </c>
      <c r="N105" s="74" t="n">
        <f aca="false">H105+K105</f>
        <v>0.940097799511003</v>
      </c>
    </row>
    <row r="106" customFormat="false" ht="13.8" hidden="false" customHeight="false" outlineLevel="0" collapsed="false">
      <c r="A106" s="53" t="s">
        <v>197</v>
      </c>
      <c r="B106" s="54" t="s">
        <v>198</v>
      </c>
      <c r="C106" s="55"/>
      <c r="D106" s="56"/>
      <c r="E106" s="75"/>
      <c r="F106" s="57"/>
      <c r="G106" s="58"/>
      <c r="H106" s="59"/>
      <c r="I106" s="61"/>
      <c r="J106" s="61" t="n">
        <f aca="false">SUM(J108:J117)</f>
        <v>0</v>
      </c>
      <c r="K106" s="59"/>
      <c r="L106" s="58"/>
      <c r="M106" s="61" t="n">
        <f aca="false">SUM(M108:M117)</f>
        <v>0</v>
      </c>
      <c r="N106" s="59"/>
    </row>
    <row r="107" customFormat="false" ht="13.8" hidden="false" customHeight="false" outlineLevel="0" collapsed="false">
      <c r="A107" s="80" t="s">
        <v>199</v>
      </c>
      <c r="B107" s="81" t="s">
        <v>200</v>
      </c>
      <c r="C107" s="82"/>
      <c r="D107" s="83"/>
      <c r="E107" s="84"/>
      <c r="F107" s="85"/>
      <c r="G107" s="86"/>
      <c r="H107" s="87"/>
      <c r="I107" s="88"/>
      <c r="J107" s="88"/>
      <c r="K107" s="87"/>
      <c r="L107" s="86"/>
      <c r="M107" s="88"/>
      <c r="N107" s="87"/>
    </row>
    <row r="108" customFormat="false" ht="43.25" hidden="false" customHeight="false" outlineLevel="0" collapsed="false">
      <c r="A108" s="62" t="s">
        <v>201</v>
      </c>
      <c r="B108" s="63" t="s">
        <v>202</v>
      </c>
      <c r="C108" s="64" t="s">
        <v>30</v>
      </c>
      <c r="D108" s="65" t="n">
        <v>152.51</v>
      </c>
      <c r="E108" s="66" t="n">
        <v>19.01004</v>
      </c>
      <c r="F108" s="67" t="n">
        <v>0</v>
      </c>
      <c r="G108" s="68" t="n">
        <f aca="false">F108*E108</f>
        <v>0</v>
      </c>
      <c r="H108" s="69" t="n">
        <f aca="false">IFERROR(F108/D108,0)</f>
        <v>0</v>
      </c>
      <c r="I108" s="65" t="n">
        <f aca="false">IFERROR(VLOOKUP(A108,'MEMO CALCULO 01'!$B$2:$E$248,4,0),0)</f>
        <v>0</v>
      </c>
      <c r="J108" s="70" t="n">
        <f aca="false">I108*E108</f>
        <v>0</v>
      </c>
      <c r="K108" s="71" t="n">
        <f aca="false">IFERROR(I108/D108,0)</f>
        <v>0</v>
      </c>
      <c r="L108" s="72" t="n">
        <f aca="false">F108+I108</f>
        <v>0</v>
      </c>
      <c r="M108" s="73" t="n">
        <f aca="false">G108+J108</f>
        <v>0</v>
      </c>
      <c r="N108" s="74" t="n">
        <f aca="false">H108+K108</f>
        <v>0</v>
      </c>
    </row>
    <row r="109" customFormat="false" ht="43.25" hidden="false" customHeight="false" outlineLevel="0" collapsed="false">
      <c r="A109" s="62" t="s">
        <v>203</v>
      </c>
      <c r="B109" s="63" t="s">
        <v>204</v>
      </c>
      <c r="C109" s="64" t="s">
        <v>30</v>
      </c>
      <c r="D109" s="65" t="n">
        <v>238.85</v>
      </c>
      <c r="E109" s="66" t="n">
        <v>29.076012</v>
      </c>
      <c r="F109" s="67" t="n">
        <v>0</v>
      </c>
      <c r="G109" s="68" t="n">
        <f aca="false">F109*E109</f>
        <v>0</v>
      </c>
      <c r="H109" s="69" t="n">
        <f aca="false">IFERROR(F109/D109,0)</f>
        <v>0</v>
      </c>
      <c r="I109" s="65" t="n">
        <f aca="false">IFERROR(VLOOKUP(A109,'MEMO CALCULO 01'!$B$2:$E$248,4,0),0)</f>
        <v>0</v>
      </c>
      <c r="J109" s="70" t="n">
        <f aca="false">I109*E109</f>
        <v>0</v>
      </c>
      <c r="K109" s="71" t="n">
        <f aca="false">IFERROR(I109/D109,0)</f>
        <v>0</v>
      </c>
      <c r="L109" s="72" t="n">
        <f aca="false">F109+I109</f>
        <v>0</v>
      </c>
      <c r="M109" s="73" t="n">
        <f aca="false">G109+J109</f>
        <v>0</v>
      </c>
      <c r="N109" s="74" t="n">
        <f aca="false">H109+K109</f>
        <v>0</v>
      </c>
    </row>
    <row r="110" customFormat="false" ht="43.25" hidden="false" customHeight="false" outlineLevel="0" collapsed="false">
      <c r="A110" s="62" t="s">
        <v>205</v>
      </c>
      <c r="B110" s="63" t="s">
        <v>206</v>
      </c>
      <c r="C110" s="64" t="s">
        <v>30</v>
      </c>
      <c r="D110" s="65" t="n">
        <v>1138.4</v>
      </c>
      <c r="E110" s="66" t="n">
        <v>23.362612</v>
      </c>
      <c r="F110" s="67" t="n">
        <v>0</v>
      </c>
      <c r="G110" s="68" t="n">
        <f aca="false">F110*E110</f>
        <v>0</v>
      </c>
      <c r="H110" s="69" t="n">
        <f aca="false">IFERROR(F110/D110,0)</f>
        <v>0</v>
      </c>
      <c r="I110" s="65" t="n">
        <f aca="false">IFERROR(VLOOKUP(A110,'MEMO CALCULO 01'!$B$2:$E$248,4,0),0)</f>
        <v>0</v>
      </c>
      <c r="J110" s="70" t="n">
        <f aca="false">I110*E110</f>
        <v>0</v>
      </c>
      <c r="K110" s="71" t="n">
        <f aca="false">IFERROR(I110/D110,0)</f>
        <v>0</v>
      </c>
      <c r="L110" s="72" t="n">
        <f aca="false">F110+I110</f>
        <v>0</v>
      </c>
      <c r="M110" s="73" t="n">
        <f aca="false">G110+J110</f>
        <v>0</v>
      </c>
      <c r="N110" s="74" t="n">
        <f aca="false">H110+K110</f>
        <v>0</v>
      </c>
    </row>
    <row r="111" customFormat="false" ht="13.8" hidden="false" customHeight="false" outlineLevel="0" collapsed="false">
      <c r="A111" s="80" t="s">
        <v>207</v>
      </c>
      <c r="B111" s="81" t="s">
        <v>208</v>
      </c>
      <c r="C111" s="82"/>
      <c r="D111" s="83"/>
      <c r="E111" s="84"/>
      <c r="F111" s="85"/>
      <c r="G111" s="86"/>
      <c r="H111" s="87"/>
      <c r="I111" s="88"/>
      <c r="J111" s="88"/>
      <c r="K111" s="87"/>
      <c r="L111" s="86"/>
      <c r="M111" s="88"/>
      <c r="N111" s="87"/>
    </row>
    <row r="112" customFormat="false" ht="43.25" hidden="false" customHeight="false" outlineLevel="0" collapsed="false">
      <c r="A112" s="62" t="s">
        <v>209</v>
      </c>
      <c r="B112" s="63" t="s">
        <v>210</v>
      </c>
      <c r="C112" s="64" t="s">
        <v>30</v>
      </c>
      <c r="D112" s="65" t="n">
        <v>114.62</v>
      </c>
      <c r="E112" s="66" t="n">
        <v>50.859648</v>
      </c>
      <c r="F112" s="67" t="n">
        <v>0</v>
      </c>
      <c r="G112" s="68" t="n">
        <f aca="false">F112*E112</f>
        <v>0</v>
      </c>
      <c r="H112" s="69" t="n">
        <f aca="false">IFERROR(F112/D112,0)</f>
        <v>0</v>
      </c>
      <c r="I112" s="65" t="n">
        <f aca="false">IFERROR(VLOOKUP(A112,'MEMO CALCULO 01'!$B$2:$E$248,4,0),0)</f>
        <v>0</v>
      </c>
      <c r="J112" s="70" t="n">
        <f aca="false">I112*E112</f>
        <v>0</v>
      </c>
      <c r="K112" s="71" t="n">
        <f aca="false">IFERROR(I112/D112,0)</f>
        <v>0</v>
      </c>
      <c r="L112" s="72" t="n">
        <f aca="false">F112+I112</f>
        <v>0</v>
      </c>
      <c r="M112" s="73" t="n">
        <f aca="false">G112+J112</f>
        <v>0</v>
      </c>
      <c r="N112" s="74" t="n">
        <f aca="false">H112+K112</f>
        <v>0</v>
      </c>
    </row>
    <row r="113" customFormat="false" ht="43.25" hidden="false" customHeight="false" outlineLevel="0" collapsed="false">
      <c r="A113" s="62" t="s">
        <v>211</v>
      </c>
      <c r="B113" s="63" t="s">
        <v>212</v>
      </c>
      <c r="C113" s="64" t="s">
        <v>30</v>
      </c>
      <c r="D113" s="65" t="n">
        <v>114.62</v>
      </c>
      <c r="E113" s="66" t="n">
        <v>45.696812</v>
      </c>
      <c r="F113" s="67" t="n">
        <v>0</v>
      </c>
      <c r="G113" s="68" t="n">
        <f aca="false">F113*E113</f>
        <v>0</v>
      </c>
      <c r="H113" s="69" t="n">
        <f aca="false">IFERROR(F113/D113,0)</f>
        <v>0</v>
      </c>
      <c r="I113" s="65" t="n">
        <f aca="false">IFERROR(VLOOKUP(A113,'MEMO CALCULO 01'!$B$2:$E$248,4,0),0)</f>
        <v>0</v>
      </c>
      <c r="J113" s="70" t="n">
        <f aca="false">I113*E113</f>
        <v>0</v>
      </c>
      <c r="K113" s="71" t="n">
        <f aca="false">IFERROR(I113/D113,0)</f>
        <v>0</v>
      </c>
      <c r="L113" s="72" t="n">
        <f aca="false">F113+I113</f>
        <v>0</v>
      </c>
      <c r="M113" s="73" t="n">
        <f aca="false">G113+J113</f>
        <v>0</v>
      </c>
      <c r="N113" s="74" t="n">
        <f aca="false">H113+K113</f>
        <v>0</v>
      </c>
    </row>
    <row r="114" customFormat="false" ht="13.8" hidden="false" customHeight="false" outlineLevel="0" collapsed="false">
      <c r="A114" s="80" t="s">
        <v>213</v>
      </c>
      <c r="B114" s="81" t="s">
        <v>214</v>
      </c>
      <c r="C114" s="82"/>
      <c r="D114" s="83"/>
      <c r="E114" s="84"/>
      <c r="F114" s="85"/>
      <c r="G114" s="86"/>
      <c r="H114" s="87"/>
      <c r="I114" s="88"/>
      <c r="J114" s="88"/>
      <c r="K114" s="87"/>
      <c r="L114" s="86"/>
      <c r="M114" s="88"/>
      <c r="N114" s="87"/>
    </row>
    <row r="115" customFormat="false" ht="32.8" hidden="false" customHeight="false" outlineLevel="0" collapsed="false">
      <c r="A115" s="62" t="s">
        <v>215</v>
      </c>
      <c r="B115" s="63" t="s">
        <v>216</v>
      </c>
      <c r="C115" s="64" t="s">
        <v>30</v>
      </c>
      <c r="D115" s="65" t="n">
        <v>340.35</v>
      </c>
      <c r="E115" s="66" t="n">
        <v>49.062524</v>
      </c>
      <c r="F115" s="67" t="n">
        <v>0</v>
      </c>
      <c r="G115" s="68" t="n">
        <f aca="false">F115*E115</f>
        <v>0</v>
      </c>
      <c r="H115" s="69" t="n">
        <f aca="false">IFERROR(F115/D115,0)</f>
        <v>0</v>
      </c>
      <c r="I115" s="65" t="n">
        <f aca="false">IFERROR(VLOOKUP(A115,'MEMO CALCULO 01'!$B$2:$E$248,4,0),0)</f>
        <v>0</v>
      </c>
      <c r="J115" s="70" t="n">
        <f aca="false">I115*E115</f>
        <v>0</v>
      </c>
      <c r="K115" s="71" t="n">
        <f aca="false">IFERROR(I115/D115,0)</f>
        <v>0</v>
      </c>
      <c r="L115" s="72" t="n">
        <f aca="false">F115+I115</f>
        <v>0</v>
      </c>
      <c r="M115" s="73" t="n">
        <f aca="false">G115+J115</f>
        <v>0</v>
      </c>
      <c r="N115" s="74" t="n">
        <f aca="false">H115+K115</f>
        <v>0</v>
      </c>
    </row>
    <row r="116" customFormat="false" ht="13.8" hidden="false" customHeight="false" outlineLevel="0" collapsed="false">
      <c r="A116" s="80" t="s">
        <v>217</v>
      </c>
      <c r="B116" s="81" t="s">
        <v>218</v>
      </c>
      <c r="C116" s="82"/>
      <c r="D116" s="83"/>
      <c r="E116" s="84"/>
      <c r="F116" s="85"/>
      <c r="G116" s="86"/>
      <c r="H116" s="87"/>
      <c r="I116" s="88"/>
      <c r="J116" s="88"/>
      <c r="K116" s="87"/>
      <c r="L116" s="86"/>
      <c r="M116" s="88"/>
      <c r="N116" s="87"/>
    </row>
    <row r="117" customFormat="false" ht="32.8" hidden="false" customHeight="false" outlineLevel="0" collapsed="false">
      <c r="A117" s="62" t="s">
        <v>219</v>
      </c>
      <c r="B117" s="63" t="s">
        <v>220</v>
      </c>
      <c r="C117" s="64" t="s">
        <v>30</v>
      </c>
      <c r="D117" s="65" t="n">
        <v>623.79</v>
      </c>
      <c r="E117" s="66" t="n">
        <v>21.0357</v>
      </c>
      <c r="F117" s="67" t="n">
        <v>0</v>
      </c>
      <c r="G117" s="68" t="n">
        <f aca="false">F117*E117</f>
        <v>0</v>
      </c>
      <c r="H117" s="69" t="n">
        <f aca="false">IFERROR(F117/D117,0)</f>
        <v>0</v>
      </c>
      <c r="I117" s="65" t="n">
        <f aca="false">IFERROR(VLOOKUP(A117,'MEMO CALCULO 01'!$B$2:$E$248,4,0),0)</f>
        <v>0</v>
      </c>
      <c r="J117" s="70" t="n">
        <f aca="false">I117*E117</f>
        <v>0</v>
      </c>
      <c r="K117" s="71" t="n">
        <f aca="false">IFERROR(I117/D117,0)</f>
        <v>0</v>
      </c>
      <c r="L117" s="72" t="n">
        <f aca="false">F117+I117</f>
        <v>0</v>
      </c>
      <c r="M117" s="73" t="n">
        <f aca="false">G117+J117</f>
        <v>0</v>
      </c>
      <c r="N117" s="74" t="n">
        <f aca="false">H117+K117</f>
        <v>0</v>
      </c>
    </row>
    <row r="118" customFormat="false" ht="13.8" hidden="false" customHeight="false" outlineLevel="0" collapsed="false">
      <c r="A118" s="53" t="s">
        <v>221</v>
      </c>
      <c r="B118" s="54" t="s">
        <v>222</v>
      </c>
      <c r="C118" s="55"/>
      <c r="D118" s="56"/>
      <c r="E118" s="75"/>
      <c r="F118" s="57"/>
      <c r="G118" s="58"/>
      <c r="H118" s="59"/>
      <c r="I118" s="61"/>
      <c r="J118" s="61" t="n">
        <f aca="false">SUM(J119)</f>
        <v>0</v>
      </c>
      <c r="K118" s="59"/>
      <c r="L118" s="58"/>
      <c r="M118" s="61" t="n">
        <f aca="false">SUM(M119)</f>
        <v>0</v>
      </c>
      <c r="N118" s="59"/>
    </row>
    <row r="119" customFormat="false" ht="13.8" hidden="false" customHeight="false" outlineLevel="0" collapsed="false">
      <c r="A119" s="62" t="s">
        <v>199</v>
      </c>
      <c r="B119" s="63" t="s">
        <v>223</v>
      </c>
      <c r="C119" s="64" t="s">
        <v>30</v>
      </c>
      <c r="D119" s="65" t="n">
        <v>16.23</v>
      </c>
      <c r="E119" s="66" t="n">
        <v>58.3674728</v>
      </c>
      <c r="F119" s="67" t="n">
        <v>0</v>
      </c>
      <c r="G119" s="68" t="n">
        <f aca="false">F119*E119</f>
        <v>0</v>
      </c>
      <c r="H119" s="69" t="n">
        <f aca="false">IFERROR(F119/D119,0)</f>
        <v>0</v>
      </c>
      <c r="I119" s="65" t="n">
        <f aca="false">IFERROR(VLOOKUP(A119,'MEMO CALCULO 01'!$B$2:$E$248,4,0),0)</f>
        <v>0</v>
      </c>
      <c r="J119" s="70" t="n">
        <f aca="false">I119*E119</f>
        <v>0</v>
      </c>
      <c r="K119" s="71" t="n">
        <f aca="false">IFERROR(I119/D119,0)</f>
        <v>0</v>
      </c>
      <c r="L119" s="72" t="n">
        <f aca="false">F119+I119</f>
        <v>0</v>
      </c>
      <c r="M119" s="73" t="n">
        <f aca="false">G119+J119</f>
        <v>0</v>
      </c>
      <c r="N119" s="74" t="n">
        <f aca="false">H119+K119</f>
        <v>0</v>
      </c>
    </row>
    <row r="120" customFormat="false" ht="13.8" hidden="false" customHeight="false" outlineLevel="0" collapsed="false">
      <c r="A120" s="53" t="s">
        <v>224</v>
      </c>
      <c r="B120" s="54" t="s">
        <v>225</v>
      </c>
      <c r="C120" s="55"/>
      <c r="D120" s="56"/>
      <c r="E120" s="75"/>
      <c r="F120" s="57"/>
      <c r="G120" s="58"/>
      <c r="H120" s="59"/>
      <c r="I120" s="61"/>
      <c r="J120" s="61" t="n">
        <f aca="false">SUM(J121:J173)</f>
        <v>0</v>
      </c>
      <c r="K120" s="59"/>
      <c r="L120" s="58"/>
      <c r="M120" s="61" t="n">
        <f aca="false">SUM(M121:M173)</f>
        <v>0</v>
      </c>
      <c r="N120" s="59"/>
    </row>
    <row r="121" customFormat="false" ht="13.8" hidden="false" customHeight="false" outlineLevel="0" collapsed="false">
      <c r="A121" s="80" t="s">
        <v>226</v>
      </c>
      <c r="B121" s="81" t="s">
        <v>227</v>
      </c>
      <c r="C121" s="82"/>
      <c r="D121" s="83"/>
      <c r="E121" s="84"/>
      <c r="F121" s="85"/>
      <c r="G121" s="86"/>
      <c r="H121" s="87"/>
      <c r="I121" s="88"/>
      <c r="J121" s="88"/>
      <c r="K121" s="87"/>
      <c r="L121" s="86"/>
      <c r="M121" s="88"/>
      <c r="N121" s="87"/>
    </row>
    <row r="122" customFormat="false" ht="22.35" hidden="false" customHeight="false" outlineLevel="0" collapsed="false">
      <c r="A122" s="62" t="s">
        <v>228</v>
      </c>
      <c r="B122" s="63" t="s">
        <v>229</v>
      </c>
      <c r="C122" s="64" t="s">
        <v>53</v>
      </c>
      <c r="D122" s="65" t="n">
        <v>1</v>
      </c>
      <c r="E122" s="66" t="n">
        <v>8560.989724</v>
      </c>
      <c r="F122" s="67" t="n">
        <v>0</v>
      </c>
      <c r="G122" s="68" t="n">
        <f aca="false">F122*E122</f>
        <v>0</v>
      </c>
      <c r="H122" s="69" t="n">
        <f aca="false">IFERROR(F122/D122,0)</f>
        <v>0</v>
      </c>
      <c r="I122" s="65" t="n">
        <f aca="false">IFERROR(VLOOKUP(A122,'MEMO CALCULO 01'!$B$2:$E$248,4,0),0)</f>
        <v>0</v>
      </c>
      <c r="J122" s="70" t="n">
        <f aca="false">I122*E122</f>
        <v>0</v>
      </c>
      <c r="K122" s="71" t="n">
        <f aca="false">IFERROR(I122/D122,0)</f>
        <v>0</v>
      </c>
      <c r="L122" s="72" t="n">
        <f aca="false">F122+I122</f>
        <v>0</v>
      </c>
      <c r="M122" s="73" t="n">
        <f aca="false">G122+J122</f>
        <v>0</v>
      </c>
      <c r="N122" s="74" t="n">
        <f aca="false">H122+K122</f>
        <v>0</v>
      </c>
    </row>
    <row r="123" customFormat="false" ht="32.8" hidden="false" customHeight="false" outlineLevel="0" collapsed="false">
      <c r="A123" s="62" t="s">
        <v>230</v>
      </c>
      <c r="B123" s="63" t="s">
        <v>231</v>
      </c>
      <c r="C123" s="64" t="s">
        <v>53</v>
      </c>
      <c r="D123" s="65" t="n">
        <v>4</v>
      </c>
      <c r="E123" s="66" t="n">
        <v>344.195992</v>
      </c>
      <c r="F123" s="67" t="n">
        <v>0</v>
      </c>
      <c r="G123" s="68" t="n">
        <f aca="false">F123*E123</f>
        <v>0</v>
      </c>
      <c r="H123" s="69" t="n">
        <f aca="false">IFERROR(F123/D123,0)</f>
        <v>0</v>
      </c>
      <c r="I123" s="65" t="n">
        <f aca="false">IFERROR(VLOOKUP(A123,'MEMO CALCULO 01'!$B$2:$E$248,4,0),0)</f>
        <v>0</v>
      </c>
      <c r="J123" s="70" t="n">
        <f aca="false">I123*E123</f>
        <v>0</v>
      </c>
      <c r="K123" s="71" t="n">
        <f aca="false">IFERROR(I123/D123,0)</f>
        <v>0</v>
      </c>
      <c r="L123" s="72" t="n">
        <f aca="false">F123+I123</f>
        <v>0</v>
      </c>
      <c r="M123" s="73" t="n">
        <f aca="false">G123+J123</f>
        <v>0</v>
      </c>
      <c r="N123" s="74" t="n">
        <f aca="false">H123+K123</f>
        <v>0</v>
      </c>
    </row>
    <row r="124" customFormat="false" ht="13.8" hidden="false" customHeight="false" outlineLevel="0" collapsed="false">
      <c r="A124" s="80" t="s">
        <v>232</v>
      </c>
      <c r="B124" s="81" t="s">
        <v>233</v>
      </c>
      <c r="C124" s="82"/>
      <c r="D124" s="83"/>
      <c r="E124" s="84"/>
      <c r="F124" s="85"/>
      <c r="G124" s="86"/>
      <c r="H124" s="87"/>
      <c r="I124" s="88"/>
      <c r="J124" s="88"/>
      <c r="K124" s="87"/>
      <c r="L124" s="86"/>
      <c r="M124" s="88"/>
      <c r="N124" s="87"/>
    </row>
    <row r="125" customFormat="false" ht="22.35" hidden="false" customHeight="false" outlineLevel="0" collapsed="false">
      <c r="A125" s="62" t="s">
        <v>234</v>
      </c>
      <c r="B125" s="63" t="s">
        <v>235</v>
      </c>
      <c r="C125" s="64" t="s">
        <v>53</v>
      </c>
      <c r="D125" s="65" t="n">
        <v>1</v>
      </c>
      <c r="E125" s="66" t="n">
        <v>569.698696</v>
      </c>
      <c r="F125" s="67" t="n">
        <v>0</v>
      </c>
      <c r="G125" s="68" t="n">
        <f aca="false">F125*E125</f>
        <v>0</v>
      </c>
      <c r="H125" s="69" t="n">
        <f aca="false">IFERROR(F125/D125,0)</f>
        <v>0</v>
      </c>
      <c r="I125" s="65" t="n">
        <f aca="false">IFERROR(VLOOKUP(A125,'MEMO CALCULO 01'!$B$2:$E$248,4,0),0)</f>
        <v>0</v>
      </c>
      <c r="J125" s="70" t="n">
        <f aca="false">I125*E125</f>
        <v>0</v>
      </c>
      <c r="K125" s="71" t="n">
        <f aca="false">IFERROR(I125/D125,0)</f>
        <v>0</v>
      </c>
      <c r="L125" s="72" t="n">
        <f aca="false">F125+I125</f>
        <v>0</v>
      </c>
      <c r="M125" s="73" t="n">
        <f aca="false">G125+J125</f>
        <v>0</v>
      </c>
      <c r="N125" s="74" t="n">
        <f aca="false">H125+K125</f>
        <v>0</v>
      </c>
    </row>
    <row r="126" customFormat="false" ht="22.35" hidden="false" customHeight="false" outlineLevel="0" collapsed="false">
      <c r="A126" s="62" t="s">
        <v>236</v>
      </c>
      <c r="B126" s="63" t="s">
        <v>237</v>
      </c>
      <c r="C126" s="64" t="s">
        <v>53</v>
      </c>
      <c r="D126" s="65" t="n">
        <v>0</v>
      </c>
      <c r="E126" s="66" t="n">
        <v>244.284208</v>
      </c>
      <c r="F126" s="67" t="n">
        <v>0</v>
      </c>
      <c r="G126" s="68" t="n">
        <f aca="false">F126*E126</f>
        <v>0</v>
      </c>
      <c r="H126" s="69" t="n">
        <f aca="false">IFERROR(F126/D126,0)</f>
        <v>0</v>
      </c>
      <c r="I126" s="65" t="n">
        <f aca="false">IFERROR(VLOOKUP(A126,'MEMO CALCULO 01'!$B$2:$E$248,4,0),0)</f>
        <v>0</v>
      </c>
      <c r="J126" s="70" t="n">
        <f aca="false">I126*E126</f>
        <v>0</v>
      </c>
      <c r="K126" s="71" t="n">
        <f aca="false">IFERROR(I126/D126,0)</f>
        <v>0</v>
      </c>
      <c r="L126" s="72" t="n">
        <f aca="false">F126+I126</f>
        <v>0</v>
      </c>
      <c r="M126" s="73" t="n">
        <f aca="false">G126+J126</f>
        <v>0</v>
      </c>
      <c r="N126" s="74" t="n">
        <f aca="false">H126+K126</f>
        <v>0</v>
      </c>
    </row>
    <row r="127" customFormat="false" ht="13.8" hidden="false" customHeight="false" outlineLevel="0" collapsed="false">
      <c r="A127" s="80" t="s">
        <v>238</v>
      </c>
      <c r="B127" s="81" t="s">
        <v>239</v>
      </c>
      <c r="C127" s="82"/>
      <c r="D127" s="83"/>
      <c r="E127" s="84"/>
      <c r="F127" s="85"/>
      <c r="G127" s="86"/>
      <c r="H127" s="87"/>
      <c r="I127" s="88"/>
      <c r="J127" s="88"/>
      <c r="K127" s="87"/>
      <c r="L127" s="86"/>
      <c r="M127" s="88"/>
      <c r="N127" s="87"/>
    </row>
    <row r="128" customFormat="false" ht="22.35" hidden="false" customHeight="false" outlineLevel="0" collapsed="false">
      <c r="A128" s="62" t="s">
        <v>240</v>
      </c>
      <c r="B128" s="63" t="s">
        <v>241</v>
      </c>
      <c r="C128" s="64" t="s">
        <v>53</v>
      </c>
      <c r="D128" s="65" t="n">
        <v>0</v>
      </c>
      <c r="E128" s="66" t="n">
        <v>23.227568</v>
      </c>
      <c r="F128" s="67" t="n">
        <v>0</v>
      </c>
      <c r="G128" s="68" t="n">
        <f aca="false">F128*E128</f>
        <v>0</v>
      </c>
      <c r="H128" s="69" t="n">
        <f aca="false">IFERROR(F128/D128,0)</f>
        <v>0</v>
      </c>
      <c r="I128" s="65" t="n">
        <f aca="false">IFERROR(VLOOKUP(A128,'MEMO CALCULO 01'!$B$2:$E$248,4,0),0)</f>
        <v>0</v>
      </c>
      <c r="J128" s="70" t="n">
        <f aca="false">I128*E128</f>
        <v>0</v>
      </c>
      <c r="K128" s="71" t="n">
        <f aca="false">IFERROR(I128/D128,0)</f>
        <v>0</v>
      </c>
      <c r="L128" s="72" t="n">
        <f aca="false">F128+I128</f>
        <v>0</v>
      </c>
      <c r="M128" s="73" t="n">
        <f aca="false">G128+J128</f>
        <v>0</v>
      </c>
      <c r="N128" s="74" t="n">
        <f aca="false">H128+K128</f>
        <v>0</v>
      </c>
    </row>
    <row r="129" customFormat="false" ht="22.35" hidden="false" customHeight="false" outlineLevel="0" collapsed="false">
      <c r="A129" s="62" t="s">
        <v>242</v>
      </c>
      <c r="B129" s="63" t="s">
        <v>243</v>
      </c>
      <c r="C129" s="64" t="s">
        <v>53</v>
      </c>
      <c r="D129" s="65" t="n">
        <v>0</v>
      </c>
      <c r="E129" s="66" t="n">
        <v>23.227568</v>
      </c>
      <c r="F129" s="67" t="n">
        <v>0</v>
      </c>
      <c r="G129" s="68" t="n">
        <f aca="false">F129*E129</f>
        <v>0</v>
      </c>
      <c r="H129" s="69" t="n">
        <f aca="false">IFERROR(F129/D129,0)</f>
        <v>0</v>
      </c>
      <c r="I129" s="65" t="n">
        <f aca="false">IFERROR(VLOOKUP(A129,'MEMO CALCULO 01'!$B$2:$E$248,4,0),0)</f>
        <v>0</v>
      </c>
      <c r="J129" s="70" t="n">
        <f aca="false">I129*E129</f>
        <v>0</v>
      </c>
      <c r="K129" s="71" t="n">
        <f aca="false">IFERROR(I129/D129,0)</f>
        <v>0</v>
      </c>
      <c r="L129" s="72" t="n">
        <f aca="false">F129+I129</f>
        <v>0</v>
      </c>
      <c r="M129" s="73" t="n">
        <f aca="false">G129+J129</f>
        <v>0</v>
      </c>
      <c r="N129" s="74" t="n">
        <f aca="false">H129+K129</f>
        <v>0</v>
      </c>
    </row>
    <row r="130" customFormat="false" ht="22.35" hidden="false" customHeight="false" outlineLevel="0" collapsed="false">
      <c r="A130" s="62" t="s">
        <v>244</v>
      </c>
      <c r="B130" s="63" t="s">
        <v>245</v>
      </c>
      <c r="C130" s="64" t="s">
        <v>53</v>
      </c>
      <c r="D130" s="65" t="n">
        <v>0</v>
      </c>
      <c r="E130" s="66" t="n">
        <v>23.227568</v>
      </c>
      <c r="F130" s="67" t="n">
        <v>0</v>
      </c>
      <c r="G130" s="68" t="n">
        <f aca="false">F130*E130</f>
        <v>0</v>
      </c>
      <c r="H130" s="69" t="n">
        <f aca="false">IFERROR(F130/D130,0)</f>
        <v>0</v>
      </c>
      <c r="I130" s="65" t="n">
        <f aca="false">IFERROR(VLOOKUP(A130,'MEMO CALCULO 01'!$B$2:$E$248,4,0),0)</f>
        <v>0</v>
      </c>
      <c r="J130" s="70" t="n">
        <f aca="false">I130*E130</f>
        <v>0</v>
      </c>
      <c r="K130" s="71" t="n">
        <f aca="false">IFERROR(I130/D130,0)</f>
        <v>0</v>
      </c>
      <c r="L130" s="72" t="n">
        <f aca="false">F130+I130</f>
        <v>0</v>
      </c>
      <c r="M130" s="73" t="n">
        <f aca="false">G130+J130</f>
        <v>0</v>
      </c>
      <c r="N130" s="74" t="n">
        <f aca="false">H130+K130</f>
        <v>0</v>
      </c>
    </row>
    <row r="131" customFormat="false" ht="22.35" hidden="false" customHeight="false" outlineLevel="0" collapsed="false">
      <c r="A131" s="62" t="s">
        <v>246</v>
      </c>
      <c r="B131" s="63" t="s">
        <v>247</v>
      </c>
      <c r="C131" s="64" t="s">
        <v>53</v>
      </c>
      <c r="D131" s="65" t="n">
        <v>0</v>
      </c>
      <c r="E131" s="66" t="n">
        <v>23.227568</v>
      </c>
      <c r="F131" s="67" t="n">
        <v>0</v>
      </c>
      <c r="G131" s="68" t="n">
        <f aca="false">F131*E131</f>
        <v>0</v>
      </c>
      <c r="H131" s="69" t="n">
        <f aca="false">IFERROR(F131/D131,0)</f>
        <v>0</v>
      </c>
      <c r="I131" s="65" t="n">
        <f aca="false">IFERROR(VLOOKUP(A131,'MEMO CALCULO 01'!$B$2:$E$248,4,0),0)</f>
        <v>0</v>
      </c>
      <c r="J131" s="70" t="n">
        <f aca="false">I131*E131</f>
        <v>0</v>
      </c>
      <c r="K131" s="71" t="n">
        <f aca="false">IFERROR(I131/D131,0)</f>
        <v>0</v>
      </c>
      <c r="L131" s="72" t="n">
        <f aca="false">F131+I131</f>
        <v>0</v>
      </c>
      <c r="M131" s="73" t="n">
        <f aca="false">G131+J131</f>
        <v>0</v>
      </c>
      <c r="N131" s="74" t="n">
        <f aca="false">H131+K131</f>
        <v>0</v>
      </c>
    </row>
    <row r="132" customFormat="false" ht="22.35" hidden="false" customHeight="false" outlineLevel="0" collapsed="false">
      <c r="A132" s="62" t="s">
        <v>248</v>
      </c>
      <c r="B132" s="63" t="s">
        <v>249</v>
      </c>
      <c r="C132" s="64" t="s">
        <v>53</v>
      </c>
      <c r="D132" s="65" t="n">
        <v>0</v>
      </c>
      <c r="E132" s="66" t="n">
        <v>67.594716</v>
      </c>
      <c r="F132" s="67" t="n">
        <v>0</v>
      </c>
      <c r="G132" s="68" t="n">
        <f aca="false">F132*E132</f>
        <v>0</v>
      </c>
      <c r="H132" s="69" t="n">
        <f aca="false">IFERROR(F132/D132,0)</f>
        <v>0</v>
      </c>
      <c r="I132" s="65" t="n">
        <f aca="false">IFERROR(VLOOKUP(A132,'MEMO CALCULO 01'!$B$2:$E$248,4,0),0)</f>
        <v>0</v>
      </c>
      <c r="J132" s="70" t="n">
        <f aca="false">I132*E132</f>
        <v>0</v>
      </c>
      <c r="K132" s="71" t="n">
        <f aca="false">IFERROR(I132/D132,0)</f>
        <v>0</v>
      </c>
      <c r="L132" s="72" t="n">
        <f aca="false">F132+I132</f>
        <v>0</v>
      </c>
      <c r="M132" s="73" t="n">
        <f aca="false">G132+J132</f>
        <v>0</v>
      </c>
      <c r="N132" s="74" t="n">
        <f aca="false">H132+K132</f>
        <v>0</v>
      </c>
    </row>
    <row r="133" customFormat="false" ht="22.35" hidden="false" customHeight="false" outlineLevel="0" collapsed="false">
      <c r="A133" s="62" t="s">
        <v>250</v>
      </c>
      <c r="B133" s="63" t="s">
        <v>251</v>
      </c>
      <c r="C133" s="64" t="s">
        <v>53</v>
      </c>
      <c r="D133" s="65" t="n">
        <v>0</v>
      </c>
      <c r="E133" s="66" t="n">
        <v>67.594716</v>
      </c>
      <c r="F133" s="67" t="n">
        <v>0</v>
      </c>
      <c r="G133" s="68" t="n">
        <f aca="false">F133*E133</f>
        <v>0</v>
      </c>
      <c r="H133" s="69" t="n">
        <f aca="false">IFERROR(F133/D133,0)</f>
        <v>0</v>
      </c>
      <c r="I133" s="65" t="n">
        <f aca="false">IFERROR(VLOOKUP(A133,'MEMO CALCULO 01'!$B$2:$E$248,4,0),0)</f>
        <v>0</v>
      </c>
      <c r="J133" s="70" t="n">
        <f aca="false">I133*E133</f>
        <v>0</v>
      </c>
      <c r="K133" s="71" t="n">
        <f aca="false">IFERROR(I133/D133,0)</f>
        <v>0</v>
      </c>
      <c r="L133" s="72" t="n">
        <f aca="false">F133+I133</f>
        <v>0</v>
      </c>
      <c r="M133" s="73" t="n">
        <f aca="false">G133+J133</f>
        <v>0</v>
      </c>
      <c r="N133" s="74" t="n">
        <f aca="false">H133+K133</f>
        <v>0</v>
      </c>
    </row>
    <row r="134" customFormat="false" ht="22.35" hidden="false" customHeight="false" outlineLevel="0" collapsed="false">
      <c r="A134" s="62" t="s">
        <v>252</v>
      </c>
      <c r="B134" s="63" t="s">
        <v>253</v>
      </c>
      <c r="C134" s="64" t="s">
        <v>53</v>
      </c>
      <c r="D134" s="65" t="n">
        <v>0</v>
      </c>
      <c r="E134" s="66" t="n">
        <v>74.471572</v>
      </c>
      <c r="F134" s="67" t="n">
        <v>0</v>
      </c>
      <c r="G134" s="68" t="n">
        <f aca="false">F134*E134</f>
        <v>0</v>
      </c>
      <c r="H134" s="69" t="n">
        <f aca="false">IFERROR(F134/D134,0)</f>
        <v>0</v>
      </c>
      <c r="I134" s="65" t="n">
        <f aca="false">IFERROR(VLOOKUP(A134,'MEMO CALCULO 01'!$B$2:$E$248,4,0),0)</f>
        <v>0</v>
      </c>
      <c r="J134" s="70" t="n">
        <f aca="false">I134*E134</f>
        <v>0</v>
      </c>
      <c r="K134" s="71" t="n">
        <f aca="false">IFERROR(I134/D134,0)</f>
        <v>0</v>
      </c>
      <c r="L134" s="72" t="n">
        <f aca="false">F134+I134</f>
        <v>0</v>
      </c>
      <c r="M134" s="73" t="n">
        <f aca="false">G134+J134</f>
        <v>0</v>
      </c>
      <c r="N134" s="74" t="n">
        <f aca="false">H134+K134</f>
        <v>0</v>
      </c>
    </row>
    <row r="135" customFormat="false" ht="22.35" hidden="false" customHeight="false" outlineLevel="0" collapsed="false">
      <c r="A135" s="62" t="s">
        <v>254</v>
      </c>
      <c r="B135" s="63" t="s">
        <v>255</v>
      </c>
      <c r="C135" s="64" t="s">
        <v>53</v>
      </c>
      <c r="D135" s="65" t="n">
        <v>0</v>
      </c>
      <c r="E135" s="66" t="n">
        <v>112.304668</v>
      </c>
      <c r="F135" s="67" t="n">
        <v>0</v>
      </c>
      <c r="G135" s="68" t="n">
        <f aca="false">F135*E135</f>
        <v>0</v>
      </c>
      <c r="H135" s="69" t="n">
        <f aca="false">IFERROR(F135/D135,0)</f>
        <v>0</v>
      </c>
      <c r="I135" s="65" t="n">
        <f aca="false">IFERROR(VLOOKUP(A135,'MEMO CALCULO 01'!$B$2:$E$248,4,0),0)</f>
        <v>0</v>
      </c>
      <c r="J135" s="70" t="n">
        <f aca="false">I135*E135</f>
        <v>0</v>
      </c>
      <c r="K135" s="71" t="n">
        <f aca="false">IFERROR(I135/D135,0)</f>
        <v>0</v>
      </c>
      <c r="L135" s="72" t="n">
        <f aca="false">F135+I135</f>
        <v>0</v>
      </c>
      <c r="M135" s="73" t="n">
        <f aca="false">G135+J135</f>
        <v>0</v>
      </c>
      <c r="N135" s="74" t="n">
        <f aca="false">H135+K135</f>
        <v>0</v>
      </c>
    </row>
    <row r="136" customFormat="false" ht="22.35" hidden="false" customHeight="false" outlineLevel="0" collapsed="false">
      <c r="A136" s="62" t="s">
        <v>256</v>
      </c>
      <c r="B136" s="63" t="s">
        <v>257</v>
      </c>
      <c r="C136" s="64" t="s">
        <v>53</v>
      </c>
      <c r="D136" s="65" t="n">
        <v>0</v>
      </c>
      <c r="E136" s="66" t="n">
        <v>470.441356</v>
      </c>
      <c r="F136" s="67" t="n">
        <v>0</v>
      </c>
      <c r="G136" s="68" t="n">
        <f aca="false">F136*E136</f>
        <v>0</v>
      </c>
      <c r="H136" s="69" t="n">
        <f aca="false">IFERROR(F136/D136,0)</f>
        <v>0</v>
      </c>
      <c r="I136" s="65" t="n">
        <f aca="false">IFERROR(VLOOKUP(A136,'MEMO CALCULO 01'!$B$2:$E$248,4,0),0)</f>
        <v>0</v>
      </c>
      <c r="J136" s="70" t="n">
        <f aca="false">I136*E136</f>
        <v>0</v>
      </c>
      <c r="K136" s="71" t="n">
        <f aca="false">IFERROR(I136/D136,0)</f>
        <v>0</v>
      </c>
      <c r="L136" s="72" t="n">
        <f aca="false">F136+I136</f>
        <v>0</v>
      </c>
      <c r="M136" s="73" t="n">
        <f aca="false">G136+J136</f>
        <v>0</v>
      </c>
      <c r="N136" s="74" t="n">
        <f aca="false">H136+K136</f>
        <v>0</v>
      </c>
    </row>
    <row r="137" customFormat="false" ht="22.35" hidden="false" customHeight="false" outlineLevel="0" collapsed="false">
      <c r="A137" s="62" t="s">
        <v>258</v>
      </c>
      <c r="B137" s="63" t="s">
        <v>259</v>
      </c>
      <c r="C137" s="64" t="s">
        <v>53</v>
      </c>
      <c r="D137" s="65" t="n">
        <v>0</v>
      </c>
      <c r="E137" s="66" t="n">
        <v>500.691212</v>
      </c>
      <c r="F137" s="67" t="n">
        <v>0</v>
      </c>
      <c r="G137" s="68" t="n">
        <f aca="false">F137*E137</f>
        <v>0</v>
      </c>
      <c r="H137" s="69" t="n">
        <f aca="false">IFERROR(F137/D137,0)</f>
        <v>0</v>
      </c>
      <c r="I137" s="65" t="n">
        <f aca="false">IFERROR(VLOOKUP(A137,'MEMO CALCULO 01'!$B$2:$E$248,4,0),0)</f>
        <v>0</v>
      </c>
      <c r="J137" s="70" t="n">
        <f aca="false">I137*E137</f>
        <v>0</v>
      </c>
      <c r="K137" s="71" t="n">
        <f aca="false">IFERROR(I137/D137,0)</f>
        <v>0</v>
      </c>
      <c r="L137" s="72" t="n">
        <f aca="false">F137+I137</f>
        <v>0</v>
      </c>
      <c r="M137" s="73" t="n">
        <f aca="false">G137+J137</f>
        <v>0</v>
      </c>
      <c r="N137" s="74" t="n">
        <f aca="false">H137+K137</f>
        <v>0</v>
      </c>
    </row>
    <row r="138" customFormat="false" ht="13.8" hidden="false" customHeight="false" outlineLevel="0" collapsed="false">
      <c r="A138" s="80" t="s">
        <v>260</v>
      </c>
      <c r="B138" s="81" t="s">
        <v>261</v>
      </c>
      <c r="C138" s="82"/>
      <c r="D138" s="83"/>
      <c r="E138" s="84"/>
      <c r="F138" s="85"/>
      <c r="G138" s="86"/>
      <c r="H138" s="87"/>
      <c r="I138" s="88"/>
      <c r="J138" s="88"/>
      <c r="K138" s="87"/>
      <c r="L138" s="86"/>
      <c r="M138" s="88"/>
      <c r="N138" s="87"/>
    </row>
    <row r="139" customFormat="false" ht="22.35" hidden="false" customHeight="false" outlineLevel="0" collapsed="false">
      <c r="A139" s="62" t="s">
        <v>262</v>
      </c>
      <c r="B139" s="63" t="s">
        <v>263</v>
      </c>
      <c r="C139" s="64" t="s">
        <v>33</v>
      </c>
      <c r="D139" s="65" t="n">
        <v>0</v>
      </c>
      <c r="E139" s="66" t="n">
        <v>13.109656</v>
      </c>
      <c r="F139" s="67" t="n">
        <v>0</v>
      </c>
      <c r="G139" s="68" t="n">
        <f aca="false">F139*E139</f>
        <v>0</v>
      </c>
      <c r="H139" s="69" t="n">
        <f aca="false">IFERROR(F139/D139,0)</f>
        <v>0</v>
      </c>
      <c r="I139" s="65" t="n">
        <f aca="false">IFERROR(VLOOKUP(A139,'MEMO CALCULO 01'!$B$2:$E$248,4,0),0)</f>
        <v>0</v>
      </c>
      <c r="J139" s="70" t="n">
        <f aca="false">I139*E139</f>
        <v>0</v>
      </c>
      <c r="K139" s="71" t="n">
        <f aca="false">IFERROR(I139/D139,0)</f>
        <v>0</v>
      </c>
      <c r="L139" s="72" t="n">
        <f aca="false">F139+I139</f>
        <v>0</v>
      </c>
      <c r="M139" s="73" t="n">
        <f aca="false">G139+J139</f>
        <v>0</v>
      </c>
      <c r="N139" s="74" t="n">
        <f aca="false">H139+K139</f>
        <v>0</v>
      </c>
    </row>
    <row r="140" customFormat="false" ht="22.35" hidden="false" customHeight="false" outlineLevel="0" collapsed="false">
      <c r="A140" s="62" t="s">
        <v>264</v>
      </c>
      <c r="B140" s="63" t="s">
        <v>265</v>
      </c>
      <c r="C140" s="64" t="s">
        <v>33</v>
      </c>
      <c r="D140" s="65" t="n">
        <v>0</v>
      </c>
      <c r="E140" s="66" t="n">
        <v>19.591768</v>
      </c>
      <c r="F140" s="67" t="n">
        <v>0</v>
      </c>
      <c r="G140" s="68" t="n">
        <f aca="false">F140*E140</f>
        <v>0</v>
      </c>
      <c r="H140" s="69" t="n">
        <f aca="false">IFERROR(F140/D140,0)</f>
        <v>0</v>
      </c>
      <c r="I140" s="65" t="n">
        <f aca="false">IFERROR(VLOOKUP(A140,'MEMO CALCULO 01'!$B$2:$E$248,4,0),0)</f>
        <v>0</v>
      </c>
      <c r="J140" s="70" t="n">
        <f aca="false">I140*E140</f>
        <v>0</v>
      </c>
      <c r="K140" s="71" t="n">
        <f aca="false">IFERROR(I140/D140,0)</f>
        <v>0</v>
      </c>
      <c r="L140" s="72" t="n">
        <f aca="false">F140+I140</f>
        <v>0</v>
      </c>
      <c r="M140" s="73" t="n">
        <f aca="false">G140+J140</f>
        <v>0</v>
      </c>
      <c r="N140" s="74" t="n">
        <f aca="false">H140+K140</f>
        <v>0</v>
      </c>
    </row>
    <row r="141" customFormat="false" ht="22.35" hidden="false" customHeight="false" outlineLevel="0" collapsed="false">
      <c r="A141" s="62" t="s">
        <v>266</v>
      </c>
      <c r="B141" s="63" t="s">
        <v>267</v>
      </c>
      <c r="C141" s="64" t="s">
        <v>33</v>
      </c>
      <c r="D141" s="65" t="n">
        <v>86.72</v>
      </c>
      <c r="E141" s="66" t="n">
        <v>6.243188</v>
      </c>
      <c r="F141" s="67" t="n">
        <v>0</v>
      </c>
      <c r="G141" s="68" t="n">
        <f aca="false">F141*E141</f>
        <v>0</v>
      </c>
      <c r="H141" s="69" t="n">
        <f aca="false">IFERROR(F141/D141,0)</f>
        <v>0</v>
      </c>
      <c r="I141" s="65" t="n">
        <f aca="false">IFERROR(VLOOKUP(A141,'MEMO CALCULO 01'!$B$2:$E$248,4,0),0)</f>
        <v>0</v>
      </c>
      <c r="J141" s="70" t="n">
        <f aca="false">I141*E141</f>
        <v>0</v>
      </c>
      <c r="K141" s="71" t="n">
        <f aca="false">IFERROR(I141/D141,0)</f>
        <v>0</v>
      </c>
      <c r="L141" s="72" t="n">
        <f aca="false">F141+I141</f>
        <v>0</v>
      </c>
      <c r="M141" s="73" t="n">
        <f aca="false">G141+J141</f>
        <v>0</v>
      </c>
      <c r="N141" s="74" t="n">
        <f aca="false">H141+K141</f>
        <v>0</v>
      </c>
    </row>
    <row r="142" customFormat="false" ht="22.35" hidden="false" customHeight="false" outlineLevel="0" collapsed="false">
      <c r="A142" s="62" t="s">
        <v>268</v>
      </c>
      <c r="B142" s="63" t="s">
        <v>269</v>
      </c>
      <c r="C142" s="64" t="s">
        <v>33</v>
      </c>
      <c r="D142" s="65" t="n">
        <v>0</v>
      </c>
      <c r="E142" s="66" t="n">
        <v>7.624792</v>
      </c>
      <c r="F142" s="67" t="n">
        <v>0</v>
      </c>
      <c r="G142" s="68" t="n">
        <f aca="false">F142*E142</f>
        <v>0</v>
      </c>
      <c r="H142" s="69" t="n">
        <f aca="false">IFERROR(F142/D142,0)</f>
        <v>0</v>
      </c>
      <c r="I142" s="65" t="n">
        <f aca="false">IFERROR(VLOOKUP(A142,'MEMO CALCULO 01'!$B$2:$E$248,4,0),0)</f>
        <v>0</v>
      </c>
      <c r="J142" s="70" t="n">
        <f aca="false">I142*E142</f>
        <v>0</v>
      </c>
      <c r="K142" s="71" t="n">
        <f aca="false">IFERROR(I142/D142,0)</f>
        <v>0</v>
      </c>
      <c r="L142" s="72" t="n">
        <f aca="false">F142+I142</f>
        <v>0</v>
      </c>
      <c r="M142" s="73" t="n">
        <f aca="false">G142+J142</f>
        <v>0</v>
      </c>
      <c r="N142" s="74" t="n">
        <f aca="false">H142+K142</f>
        <v>0</v>
      </c>
    </row>
    <row r="143" customFormat="false" ht="13.8" hidden="false" customHeight="false" outlineLevel="0" collapsed="false">
      <c r="A143" s="62" t="s">
        <v>270</v>
      </c>
      <c r="B143" s="63" t="s">
        <v>271</v>
      </c>
      <c r="C143" s="64" t="s">
        <v>33</v>
      </c>
      <c r="D143" s="65" t="n">
        <v>22.22</v>
      </c>
      <c r="E143" s="66" t="n">
        <v>18.002404</v>
      </c>
      <c r="F143" s="67" t="n">
        <v>0</v>
      </c>
      <c r="G143" s="68" t="n">
        <f aca="false">F143*E143</f>
        <v>0</v>
      </c>
      <c r="H143" s="69" t="n">
        <f aca="false">IFERROR(F143/D143,0)</f>
        <v>0</v>
      </c>
      <c r="I143" s="65" t="n">
        <f aca="false">IFERROR(VLOOKUP(A143,'MEMO CALCULO 01'!$B$2:$E$248,4,0),0)</f>
        <v>0</v>
      </c>
      <c r="J143" s="70" t="n">
        <f aca="false">I143*E143</f>
        <v>0</v>
      </c>
      <c r="K143" s="71" t="n">
        <f aca="false">IFERROR(I143/D143,0)</f>
        <v>0</v>
      </c>
      <c r="L143" s="72" t="n">
        <f aca="false">F143+I143</f>
        <v>0</v>
      </c>
      <c r="M143" s="73" t="n">
        <f aca="false">G143+J143</f>
        <v>0</v>
      </c>
      <c r="N143" s="74" t="n">
        <f aca="false">H143+K143</f>
        <v>0</v>
      </c>
    </row>
    <row r="144" customFormat="false" ht="13.8" hidden="false" customHeight="false" outlineLevel="0" collapsed="false">
      <c r="A144" s="62" t="s">
        <v>272</v>
      </c>
      <c r="B144" s="63" t="s">
        <v>273</v>
      </c>
      <c r="C144" s="64" t="s">
        <v>33</v>
      </c>
      <c r="D144" s="65" t="n">
        <v>0</v>
      </c>
      <c r="E144" s="66" t="n">
        <v>19.394396</v>
      </c>
      <c r="F144" s="67" t="n">
        <v>0</v>
      </c>
      <c r="G144" s="68" t="n">
        <f aca="false">F144*E144</f>
        <v>0</v>
      </c>
      <c r="H144" s="69" t="n">
        <f aca="false">IFERROR(F144/D144,0)</f>
        <v>0</v>
      </c>
      <c r="I144" s="65" t="n">
        <f aca="false">IFERROR(VLOOKUP(A144,'MEMO CALCULO 01'!$B$2:$E$248,4,0),0)</f>
        <v>0</v>
      </c>
      <c r="J144" s="70" t="n">
        <f aca="false">I144*E144</f>
        <v>0</v>
      </c>
      <c r="K144" s="71" t="n">
        <f aca="false">IFERROR(I144/D144,0)</f>
        <v>0</v>
      </c>
      <c r="L144" s="72" t="n">
        <f aca="false">F144+I144</f>
        <v>0</v>
      </c>
      <c r="M144" s="73" t="n">
        <f aca="false">G144+J144</f>
        <v>0</v>
      </c>
      <c r="N144" s="74" t="n">
        <f aca="false">H144+K144</f>
        <v>0</v>
      </c>
    </row>
    <row r="145" customFormat="false" ht="13.8" hidden="false" customHeight="false" outlineLevel="0" collapsed="false">
      <c r="A145" s="62" t="s">
        <v>274</v>
      </c>
      <c r="B145" s="63" t="s">
        <v>275</v>
      </c>
      <c r="C145" s="64" t="s">
        <v>33</v>
      </c>
      <c r="D145" s="65" t="n">
        <v>0</v>
      </c>
      <c r="E145" s="66" t="n">
        <v>30.301796</v>
      </c>
      <c r="F145" s="67" t="n">
        <v>0</v>
      </c>
      <c r="G145" s="68" t="n">
        <f aca="false">F145*E145</f>
        <v>0</v>
      </c>
      <c r="H145" s="69" t="n">
        <f aca="false">IFERROR(F145/D145,0)</f>
        <v>0</v>
      </c>
      <c r="I145" s="65" t="n">
        <f aca="false">IFERROR(VLOOKUP(A145,'MEMO CALCULO 01'!$B$2:$E$248,4,0),0)</f>
        <v>0</v>
      </c>
      <c r="J145" s="70" t="n">
        <f aca="false">I145*E145</f>
        <v>0</v>
      </c>
      <c r="K145" s="71" t="n">
        <f aca="false">IFERROR(I145/D145,0)</f>
        <v>0</v>
      </c>
      <c r="L145" s="72" t="n">
        <f aca="false">F145+I145</f>
        <v>0</v>
      </c>
      <c r="M145" s="73" t="n">
        <f aca="false">G145+J145</f>
        <v>0</v>
      </c>
      <c r="N145" s="74" t="n">
        <f aca="false">H145+K145</f>
        <v>0</v>
      </c>
    </row>
    <row r="146" customFormat="false" ht="22.35" hidden="false" customHeight="false" outlineLevel="0" collapsed="false">
      <c r="A146" s="62" t="s">
        <v>276</v>
      </c>
      <c r="B146" s="63" t="s">
        <v>277</v>
      </c>
      <c r="C146" s="64" t="s">
        <v>33</v>
      </c>
      <c r="D146" s="65" t="n">
        <v>0</v>
      </c>
      <c r="E146" s="66" t="n">
        <v>28.213808</v>
      </c>
      <c r="F146" s="67" t="n">
        <v>0</v>
      </c>
      <c r="G146" s="68" t="n">
        <f aca="false">F146*E146</f>
        <v>0</v>
      </c>
      <c r="H146" s="69" t="n">
        <f aca="false">IFERROR(F146/D146,0)</f>
        <v>0</v>
      </c>
      <c r="I146" s="65" t="n">
        <f aca="false">IFERROR(VLOOKUP(A146,'MEMO CALCULO 01'!$B$2:$E$248,4,0),0)</f>
        <v>0</v>
      </c>
      <c r="J146" s="70" t="n">
        <f aca="false">I146*E146</f>
        <v>0</v>
      </c>
      <c r="K146" s="71" t="n">
        <f aca="false">IFERROR(I146/D146,0)</f>
        <v>0</v>
      </c>
      <c r="L146" s="72" t="n">
        <f aca="false">F146+I146</f>
        <v>0</v>
      </c>
      <c r="M146" s="73" t="n">
        <f aca="false">G146+J146</f>
        <v>0</v>
      </c>
      <c r="N146" s="74" t="n">
        <f aca="false">H146+K146</f>
        <v>0</v>
      </c>
    </row>
    <row r="147" customFormat="false" ht="13.8" hidden="false" customHeight="false" outlineLevel="0" collapsed="false">
      <c r="A147" s="62" t="s">
        <v>278</v>
      </c>
      <c r="B147" s="63" t="s">
        <v>279</v>
      </c>
      <c r="C147" s="64" t="s">
        <v>33</v>
      </c>
      <c r="D147" s="65" t="n">
        <v>0</v>
      </c>
      <c r="E147" s="66" t="n">
        <v>65.714488</v>
      </c>
      <c r="F147" s="67" t="n">
        <v>0</v>
      </c>
      <c r="G147" s="68" t="n">
        <f aca="false">F147*E147</f>
        <v>0</v>
      </c>
      <c r="H147" s="69" t="n">
        <f aca="false">IFERROR(F147/D147,0)</f>
        <v>0</v>
      </c>
      <c r="I147" s="65" t="n">
        <f aca="false">IFERROR(VLOOKUP(A147,'MEMO CALCULO 01'!$B$2:$E$248,4,0),0)</f>
        <v>0</v>
      </c>
      <c r="J147" s="70" t="n">
        <f aca="false">I147*E147</f>
        <v>0</v>
      </c>
      <c r="K147" s="71" t="n">
        <f aca="false">IFERROR(I147/D147,0)</f>
        <v>0</v>
      </c>
      <c r="L147" s="72" t="n">
        <f aca="false">F147+I147</f>
        <v>0</v>
      </c>
      <c r="M147" s="73" t="n">
        <f aca="false">G147+J147</f>
        <v>0</v>
      </c>
      <c r="N147" s="74" t="n">
        <f aca="false">H147+K147</f>
        <v>0</v>
      </c>
    </row>
    <row r="148" customFormat="false" ht="22.35" hidden="false" customHeight="false" outlineLevel="0" collapsed="false">
      <c r="A148" s="62" t="s">
        <v>280</v>
      </c>
      <c r="B148" s="63" t="s">
        <v>281</v>
      </c>
      <c r="C148" s="64" t="s">
        <v>33</v>
      </c>
      <c r="D148" s="65" t="n">
        <v>152.66</v>
      </c>
      <c r="E148" s="66" t="n">
        <v>7.261212</v>
      </c>
      <c r="F148" s="67" t="n">
        <v>0</v>
      </c>
      <c r="G148" s="68" t="n">
        <f aca="false">F148*E148</f>
        <v>0</v>
      </c>
      <c r="H148" s="69" t="n">
        <f aca="false">IFERROR(F148/D148,0)</f>
        <v>0</v>
      </c>
      <c r="I148" s="65" t="n">
        <f aca="false">IFERROR(VLOOKUP(A148,'MEMO CALCULO 01'!$B$2:$E$248,4,0),0)</f>
        <v>0</v>
      </c>
      <c r="J148" s="70" t="n">
        <f aca="false">I148*E148</f>
        <v>0</v>
      </c>
      <c r="K148" s="71" t="n">
        <f aca="false">IFERROR(I148/D148,0)</f>
        <v>0</v>
      </c>
      <c r="L148" s="72" t="n">
        <f aca="false">F148+I148</f>
        <v>0</v>
      </c>
      <c r="M148" s="73" t="n">
        <f aca="false">G148+J148</f>
        <v>0</v>
      </c>
      <c r="N148" s="74" t="n">
        <f aca="false">H148+K148</f>
        <v>0</v>
      </c>
    </row>
    <row r="149" customFormat="false" ht="22.35" hidden="false" customHeight="false" outlineLevel="0" collapsed="false">
      <c r="A149" s="62" t="s">
        <v>282</v>
      </c>
      <c r="B149" s="63" t="s">
        <v>283</v>
      </c>
      <c r="C149" s="64" t="s">
        <v>33</v>
      </c>
      <c r="D149" s="65" t="n">
        <v>0</v>
      </c>
      <c r="E149" s="66" t="n">
        <v>9.19338</v>
      </c>
      <c r="F149" s="67" t="n">
        <v>0</v>
      </c>
      <c r="G149" s="68" t="n">
        <f aca="false">F149*E149</f>
        <v>0</v>
      </c>
      <c r="H149" s="69" t="n">
        <f aca="false">IFERROR(F149/D149,0)</f>
        <v>0</v>
      </c>
      <c r="I149" s="65" t="n">
        <f aca="false">IFERROR(VLOOKUP(A149,'MEMO CALCULO 01'!$B$2:$E$248,4,0),0)</f>
        <v>0</v>
      </c>
      <c r="J149" s="70" t="n">
        <f aca="false">I149*E149</f>
        <v>0</v>
      </c>
      <c r="K149" s="71" t="n">
        <f aca="false">IFERROR(I149/D149,0)</f>
        <v>0</v>
      </c>
      <c r="L149" s="72" t="n">
        <f aca="false">F149+I149</f>
        <v>0</v>
      </c>
      <c r="M149" s="73" t="n">
        <f aca="false">G149+J149</f>
        <v>0</v>
      </c>
      <c r="N149" s="74" t="n">
        <f aca="false">H149+K149</f>
        <v>0</v>
      </c>
    </row>
    <row r="150" customFormat="false" ht="22.35" hidden="false" customHeight="false" outlineLevel="0" collapsed="false">
      <c r="A150" s="62" t="s">
        <v>284</v>
      </c>
      <c r="B150" s="63" t="s">
        <v>285</v>
      </c>
      <c r="C150" s="64" t="s">
        <v>33</v>
      </c>
      <c r="D150" s="65" t="n">
        <v>0</v>
      </c>
      <c r="E150" s="66" t="n">
        <v>12.15396</v>
      </c>
      <c r="F150" s="67" t="n">
        <v>0</v>
      </c>
      <c r="G150" s="68" t="n">
        <f aca="false">F150*E150</f>
        <v>0</v>
      </c>
      <c r="H150" s="69" t="n">
        <f aca="false">IFERROR(F150/D150,0)</f>
        <v>0</v>
      </c>
      <c r="I150" s="65" t="n">
        <f aca="false">IFERROR(VLOOKUP(A150,'MEMO CALCULO 01'!$B$2:$E$248,4,0),0)</f>
        <v>0</v>
      </c>
      <c r="J150" s="70" t="n">
        <f aca="false">I150*E150</f>
        <v>0</v>
      </c>
      <c r="K150" s="71" t="n">
        <f aca="false">IFERROR(I150/D150,0)</f>
        <v>0</v>
      </c>
      <c r="L150" s="72" t="n">
        <f aca="false">F150+I150</f>
        <v>0</v>
      </c>
      <c r="M150" s="73" t="n">
        <f aca="false">G150+J150</f>
        <v>0</v>
      </c>
      <c r="N150" s="74" t="n">
        <f aca="false">H150+K150</f>
        <v>0</v>
      </c>
    </row>
    <row r="151" customFormat="false" ht="22.35" hidden="false" customHeight="false" outlineLevel="0" collapsed="false">
      <c r="A151" s="62" t="s">
        <v>286</v>
      </c>
      <c r="B151" s="63" t="s">
        <v>287</v>
      </c>
      <c r="C151" s="64" t="s">
        <v>33</v>
      </c>
      <c r="D151" s="65" t="n">
        <v>0</v>
      </c>
      <c r="E151" s="66" t="n">
        <v>17.109036</v>
      </c>
      <c r="F151" s="67" t="n">
        <v>0</v>
      </c>
      <c r="G151" s="68" t="n">
        <f aca="false">F151*E151</f>
        <v>0</v>
      </c>
      <c r="H151" s="69" t="n">
        <f aca="false">IFERROR(F151/D151,0)</f>
        <v>0</v>
      </c>
      <c r="I151" s="65" t="n">
        <f aca="false">IFERROR(VLOOKUP(A151,'MEMO CALCULO 01'!$B$2:$E$248,4,0),0)</f>
        <v>0</v>
      </c>
      <c r="J151" s="70" t="n">
        <f aca="false">I151*E151</f>
        <v>0</v>
      </c>
      <c r="K151" s="71" t="n">
        <f aca="false">IFERROR(I151/D151,0)</f>
        <v>0</v>
      </c>
      <c r="L151" s="72" t="n">
        <f aca="false">F151+I151</f>
        <v>0</v>
      </c>
      <c r="M151" s="73" t="n">
        <f aca="false">G151+J151</f>
        <v>0</v>
      </c>
      <c r="N151" s="74" t="n">
        <f aca="false">H151+K151</f>
        <v>0</v>
      </c>
    </row>
    <row r="152" customFormat="false" ht="22.35" hidden="false" customHeight="false" outlineLevel="0" collapsed="false">
      <c r="A152" s="62" t="s">
        <v>288</v>
      </c>
      <c r="B152" s="63" t="s">
        <v>289</v>
      </c>
      <c r="C152" s="64" t="s">
        <v>33</v>
      </c>
      <c r="D152" s="65" t="n">
        <v>0</v>
      </c>
      <c r="E152" s="66" t="n">
        <v>34.69592</v>
      </c>
      <c r="F152" s="67" t="n">
        <v>0</v>
      </c>
      <c r="G152" s="68" t="n">
        <f aca="false">F152*E152</f>
        <v>0</v>
      </c>
      <c r="H152" s="69" t="n">
        <f aca="false">IFERROR(F152/D152,0)</f>
        <v>0</v>
      </c>
      <c r="I152" s="65" t="n">
        <f aca="false">IFERROR(VLOOKUP(A152,'MEMO CALCULO 01'!$B$2:$E$248,4,0),0)</f>
        <v>0</v>
      </c>
      <c r="J152" s="70" t="n">
        <f aca="false">I152*E152</f>
        <v>0</v>
      </c>
      <c r="K152" s="71" t="n">
        <f aca="false">IFERROR(I152/D152,0)</f>
        <v>0</v>
      </c>
      <c r="L152" s="72" t="n">
        <f aca="false">F152+I152</f>
        <v>0</v>
      </c>
      <c r="M152" s="73" t="n">
        <f aca="false">G152+J152</f>
        <v>0</v>
      </c>
      <c r="N152" s="74" t="n">
        <f aca="false">H152+K152</f>
        <v>0</v>
      </c>
    </row>
    <row r="153" customFormat="false" ht="22.35" hidden="false" customHeight="false" outlineLevel="0" collapsed="false">
      <c r="A153" s="62" t="s">
        <v>290</v>
      </c>
      <c r="B153" s="63" t="s">
        <v>291</v>
      </c>
      <c r="C153" s="64" t="s">
        <v>33</v>
      </c>
      <c r="D153" s="65" t="n">
        <v>0</v>
      </c>
      <c r="E153" s="66" t="n">
        <v>101.605028</v>
      </c>
      <c r="F153" s="67" t="n">
        <v>0</v>
      </c>
      <c r="G153" s="68" t="n">
        <f aca="false">F153*E153</f>
        <v>0</v>
      </c>
      <c r="H153" s="69" t="n">
        <f aca="false">IFERROR(F153/D153,0)</f>
        <v>0</v>
      </c>
      <c r="I153" s="65" t="n">
        <f aca="false">IFERROR(VLOOKUP(A153,'MEMO CALCULO 01'!$B$2:$E$248,4,0),0)</f>
        <v>0</v>
      </c>
      <c r="J153" s="70" t="n">
        <f aca="false">I153*E153</f>
        <v>0</v>
      </c>
      <c r="K153" s="71" t="n">
        <f aca="false">IFERROR(I153/D153,0)</f>
        <v>0</v>
      </c>
      <c r="L153" s="72" t="n">
        <f aca="false">F153+I153</f>
        <v>0</v>
      </c>
      <c r="M153" s="73" t="n">
        <f aca="false">G153+J153</f>
        <v>0</v>
      </c>
      <c r="N153" s="74" t="n">
        <f aca="false">H153+K153</f>
        <v>0</v>
      </c>
    </row>
    <row r="154" customFormat="false" ht="22.35" hidden="false" customHeight="false" outlineLevel="0" collapsed="false">
      <c r="A154" s="62" t="s">
        <v>292</v>
      </c>
      <c r="B154" s="63" t="s">
        <v>293</v>
      </c>
      <c r="C154" s="64" t="s">
        <v>33</v>
      </c>
      <c r="D154" s="65" t="n">
        <v>0</v>
      </c>
      <c r="E154" s="66" t="n">
        <v>102.21792</v>
      </c>
      <c r="F154" s="67" t="n">
        <v>0</v>
      </c>
      <c r="G154" s="68" t="n">
        <f aca="false">F154*E154</f>
        <v>0</v>
      </c>
      <c r="H154" s="69" t="n">
        <f aca="false">IFERROR(F154/D154,0)</f>
        <v>0</v>
      </c>
      <c r="I154" s="65" t="n">
        <f aca="false">IFERROR(VLOOKUP(A154,'MEMO CALCULO 01'!$B$2:$E$248,4,0),0)</f>
        <v>0</v>
      </c>
      <c r="J154" s="70" t="n">
        <f aca="false">I154*E154</f>
        <v>0</v>
      </c>
      <c r="K154" s="71" t="n">
        <f aca="false">IFERROR(I154/D154,0)</f>
        <v>0</v>
      </c>
      <c r="L154" s="72" t="n">
        <f aca="false">F154+I154</f>
        <v>0</v>
      </c>
      <c r="M154" s="73" t="n">
        <f aca="false">G154+J154</f>
        <v>0</v>
      </c>
      <c r="N154" s="74" t="n">
        <f aca="false">H154+K154</f>
        <v>0</v>
      </c>
    </row>
    <row r="155" customFormat="false" ht="22.35" hidden="false" customHeight="false" outlineLevel="0" collapsed="false">
      <c r="A155" s="62" t="s">
        <v>294</v>
      </c>
      <c r="B155" s="63" t="s">
        <v>295</v>
      </c>
      <c r="C155" s="64" t="s">
        <v>33</v>
      </c>
      <c r="D155" s="65" t="n">
        <v>0</v>
      </c>
      <c r="E155" s="66" t="n">
        <v>125.923336</v>
      </c>
      <c r="F155" s="67" t="n">
        <v>0</v>
      </c>
      <c r="G155" s="68" t="n">
        <f aca="false">F155*E155</f>
        <v>0</v>
      </c>
      <c r="H155" s="69" t="n">
        <f aca="false">IFERROR(F155/D155,0)</f>
        <v>0</v>
      </c>
      <c r="I155" s="65" t="n">
        <f aca="false">IFERROR(VLOOKUP(A155,'MEMO CALCULO 01'!$B$2:$E$248,4,0),0)</f>
        <v>0</v>
      </c>
      <c r="J155" s="70" t="n">
        <f aca="false">I155*E155</f>
        <v>0</v>
      </c>
      <c r="K155" s="71" t="n">
        <f aca="false">IFERROR(I155/D155,0)</f>
        <v>0</v>
      </c>
      <c r="L155" s="72" t="n">
        <f aca="false">F155+I155</f>
        <v>0</v>
      </c>
      <c r="M155" s="73" t="n">
        <f aca="false">G155+J155</f>
        <v>0</v>
      </c>
      <c r="N155" s="74" t="n">
        <f aca="false">H155+K155</f>
        <v>0</v>
      </c>
    </row>
    <row r="156" customFormat="false" ht="13.8" hidden="false" customHeight="false" outlineLevel="0" collapsed="false">
      <c r="A156" s="80" t="s">
        <v>296</v>
      </c>
      <c r="B156" s="81" t="s">
        <v>297</v>
      </c>
      <c r="C156" s="82"/>
      <c r="D156" s="83"/>
      <c r="E156" s="84"/>
      <c r="F156" s="85"/>
      <c r="G156" s="86"/>
      <c r="H156" s="87"/>
      <c r="I156" s="88"/>
      <c r="J156" s="88"/>
      <c r="K156" s="87"/>
      <c r="L156" s="86"/>
      <c r="M156" s="88"/>
      <c r="N156" s="87"/>
    </row>
    <row r="157" customFormat="false" ht="22.35" hidden="false" customHeight="false" outlineLevel="0" collapsed="false">
      <c r="A157" s="62" t="s">
        <v>298</v>
      </c>
      <c r="B157" s="63" t="s">
        <v>299</v>
      </c>
      <c r="C157" s="64" t="s">
        <v>53</v>
      </c>
      <c r="D157" s="65" t="n">
        <v>80</v>
      </c>
      <c r="E157" s="66" t="n">
        <v>45.904572</v>
      </c>
      <c r="F157" s="67" t="n">
        <v>0</v>
      </c>
      <c r="G157" s="68" t="n">
        <f aca="false">F157*E157</f>
        <v>0</v>
      </c>
      <c r="H157" s="69" t="n">
        <f aca="false">IFERROR(F157/D157,0)</f>
        <v>0</v>
      </c>
      <c r="I157" s="65" t="n">
        <f aca="false">IFERROR(VLOOKUP(A157,'MEMO CALCULO 01'!$B$2:$E$248,4,0),0)</f>
        <v>0</v>
      </c>
      <c r="J157" s="70" t="n">
        <f aca="false">I157*E157</f>
        <v>0</v>
      </c>
      <c r="K157" s="71" t="n">
        <f aca="false">IFERROR(I157/D157,0)</f>
        <v>0</v>
      </c>
      <c r="L157" s="72" t="n">
        <f aca="false">F157+I157</f>
        <v>0</v>
      </c>
      <c r="M157" s="73" t="n">
        <f aca="false">G157+J157</f>
        <v>0</v>
      </c>
      <c r="N157" s="74" t="n">
        <f aca="false">H157+K157</f>
        <v>0</v>
      </c>
    </row>
    <row r="158" customFormat="false" ht="22.35" hidden="false" customHeight="false" outlineLevel="0" collapsed="false">
      <c r="A158" s="62" t="s">
        <v>300</v>
      </c>
      <c r="B158" s="63" t="s">
        <v>301</v>
      </c>
      <c r="C158" s="64" t="s">
        <v>53</v>
      </c>
      <c r="D158" s="65" t="n">
        <v>11</v>
      </c>
      <c r="E158" s="66" t="n">
        <v>63.688828</v>
      </c>
      <c r="F158" s="67" t="n">
        <v>0</v>
      </c>
      <c r="G158" s="68" t="n">
        <f aca="false">F158*E158</f>
        <v>0</v>
      </c>
      <c r="H158" s="69" t="n">
        <f aca="false">IFERROR(F158/D158,0)</f>
        <v>0</v>
      </c>
      <c r="I158" s="65" t="n">
        <f aca="false">IFERROR(VLOOKUP(A158,'MEMO CALCULO 01'!$B$2:$E$248,4,0),0)</f>
        <v>0</v>
      </c>
      <c r="J158" s="70" t="n">
        <f aca="false">I158*E158</f>
        <v>0</v>
      </c>
      <c r="K158" s="71" t="n">
        <f aca="false">IFERROR(I158/D158,0)</f>
        <v>0</v>
      </c>
      <c r="L158" s="72" t="n">
        <f aca="false">F158+I158</f>
        <v>0</v>
      </c>
      <c r="M158" s="73" t="n">
        <f aca="false">G158+J158</f>
        <v>0</v>
      </c>
      <c r="N158" s="74" t="n">
        <f aca="false">H158+K158</f>
        <v>0</v>
      </c>
    </row>
    <row r="159" customFormat="false" ht="13.8" hidden="false" customHeight="false" outlineLevel="0" collapsed="false">
      <c r="A159" s="62" t="s">
        <v>302</v>
      </c>
      <c r="B159" s="63" t="s">
        <v>303</v>
      </c>
      <c r="C159" s="64" t="s">
        <v>53</v>
      </c>
      <c r="D159" s="65" t="n">
        <v>6</v>
      </c>
      <c r="E159" s="66" t="n">
        <v>41.323464</v>
      </c>
      <c r="F159" s="67" t="n">
        <v>0</v>
      </c>
      <c r="G159" s="68" t="n">
        <f aca="false">F159*E159</f>
        <v>0</v>
      </c>
      <c r="H159" s="69" t="n">
        <f aca="false">IFERROR(F159/D159,0)</f>
        <v>0</v>
      </c>
      <c r="I159" s="65" t="n">
        <f aca="false">IFERROR(VLOOKUP(A159,'MEMO CALCULO 01'!$B$2:$E$248,4,0),0)</f>
        <v>0</v>
      </c>
      <c r="J159" s="70" t="n">
        <f aca="false">I159*E159</f>
        <v>0</v>
      </c>
      <c r="K159" s="71" t="n">
        <f aca="false">IFERROR(I159/D159,0)</f>
        <v>0</v>
      </c>
      <c r="L159" s="72" t="n">
        <f aca="false">F159+I159</f>
        <v>0</v>
      </c>
      <c r="M159" s="73" t="n">
        <f aca="false">G159+J159</f>
        <v>0</v>
      </c>
      <c r="N159" s="74" t="n">
        <f aca="false">H159+K159</f>
        <v>0</v>
      </c>
    </row>
    <row r="160" customFormat="false" ht="13.8" hidden="false" customHeight="false" outlineLevel="0" collapsed="false">
      <c r="A160" s="62" t="s">
        <v>304</v>
      </c>
      <c r="B160" s="63" t="s">
        <v>305</v>
      </c>
      <c r="C160" s="64" t="s">
        <v>53</v>
      </c>
      <c r="D160" s="65" t="n">
        <v>15</v>
      </c>
      <c r="E160" s="66" t="n">
        <v>35.256872</v>
      </c>
      <c r="F160" s="67" t="n">
        <v>0</v>
      </c>
      <c r="G160" s="68" t="n">
        <f aca="false">F160*E160</f>
        <v>0</v>
      </c>
      <c r="H160" s="69" t="n">
        <f aca="false">IFERROR(F160/D160,0)</f>
        <v>0</v>
      </c>
      <c r="I160" s="65" t="n">
        <f aca="false">IFERROR(VLOOKUP(A160,'MEMO CALCULO 01'!$B$2:$E$248,4,0),0)</f>
        <v>0</v>
      </c>
      <c r="J160" s="70" t="n">
        <f aca="false">I160*E160</f>
        <v>0</v>
      </c>
      <c r="K160" s="71" t="n">
        <f aca="false">IFERROR(I160/D160,0)</f>
        <v>0</v>
      </c>
      <c r="L160" s="72" t="n">
        <f aca="false">F160+I160</f>
        <v>0</v>
      </c>
      <c r="M160" s="73" t="n">
        <f aca="false">G160+J160</f>
        <v>0</v>
      </c>
      <c r="N160" s="74" t="n">
        <f aca="false">H160+K160</f>
        <v>0</v>
      </c>
    </row>
    <row r="161" customFormat="false" ht="13.8" hidden="false" customHeight="false" outlineLevel="0" collapsed="false">
      <c r="A161" s="62" t="s">
        <v>306</v>
      </c>
      <c r="B161" s="63" t="s">
        <v>307</v>
      </c>
      <c r="C161" s="64" t="s">
        <v>53</v>
      </c>
      <c r="D161" s="65" t="n">
        <v>1</v>
      </c>
      <c r="E161" s="66" t="n">
        <v>58.64026</v>
      </c>
      <c r="F161" s="67" t="n">
        <v>0</v>
      </c>
      <c r="G161" s="68" t="n">
        <f aca="false">F161*E161</f>
        <v>0</v>
      </c>
      <c r="H161" s="69" t="n">
        <f aca="false">IFERROR(F161/D161,0)</f>
        <v>0</v>
      </c>
      <c r="I161" s="65" t="n">
        <f aca="false">IFERROR(VLOOKUP(A161,'MEMO CALCULO 01'!$B$2:$E$248,4,0),0)</f>
        <v>0</v>
      </c>
      <c r="J161" s="70" t="n">
        <f aca="false">I161*E161</f>
        <v>0</v>
      </c>
      <c r="K161" s="71" t="n">
        <f aca="false">IFERROR(I161/D161,0)</f>
        <v>0</v>
      </c>
      <c r="L161" s="72" t="n">
        <f aca="false">F161+I161</f>
        <v>0</v>
      </c>
      <c r="M161" s="73" t="n">
        <f aca="false">G161+J161</f>
        <v>0</v>
      </c>
      <c r="N161" s="74" t="n">
        <f aca="false">H161+K161</f>
        <v>0</v>
      </c>
    </row>
    <row r="162" customFormat="false" ht="22.35" hidden="false" customHeight="false" outlineLevel="0" collapsed="false">
      <c r="A162" s="62" t="s">
        <v>308</v>
      </c>
      <c r="B162" s="63" t="s">
        <v>309</v>
      </c>
      <c r="C162" s="64" t="s">
        <v>53</v>
      </c>
      <c r="D162" s="65" t="n">
        <v>1</v>
      </c>
      <c r="E162" s="66" t="n">
        <v>87.072216</v>
      </c>
      <c r="F162" s="67" t="n">
        <v>0</v>
      </c>
      <c r="G162" s="68" t="n">
        <f aca="false">F162*E162</f>
        <v>0</v>
      </c>
      <c r="H162" s="69" t="n">
        <f aca="false">IFERROR(F162/D162,0)</f>
        <v>0</v>
      </c>
      <c r="I162" s="65" t="n">
        <f aca="false">IFERROR(VLOOKUP(A162,'MEMO CALCULO 01'!$B$2:$E$248,4,0),0)</f>
        <v>0</v>
      </c>
      <c r="J162" s="70" t="n">
        <f aca="false">I162*E162</f>
        <v>0</v>
      </c>
      <c r="K162" s="71" t="n">
        <f aca="false">IFERROR(I162/D162,0)</f>
        <v>0</v>
      </c>
      <c r="L162" s="72" t="n">
        <f aca="false">F162+I162</f>
        <v>0</v>
      </c>
      <c r="M162" s="73" t="n">
        <f aca="false">G162+J162</f>
        <v>0</v>
      </c>
      <c r="N162" s="74" t="n">
        <f aca="false">H162+K162</f>
        <v>0</v>
      </c>
    </row>
    <row r="163" customFormat="false" ht="13.8" hidden="false" customHeight="false" outlineLevel="0" collapsed="false">
      <c r="A163" s="62" t="s">
        <v>310</v>
      </c>
      <c r="B163" s="63" t="s">
        <v>311</v>
      </c>
      <c r="C163" s="64" t="s">
        <v>53</v>
      </c>
      <c r="D163" s="65" t="n">
        <v>13</v>
      </c>
      <c r="E163" s="66" t="n">
        <v>9.629676</v>
      </c>
      <c r="F163" s="67" t="n">
        <v>0</v>
      </c>
      <c r="G163" s="68" t="n">
        <f aca="false">F163*E163</f>
        <v>0</v>
      </c>
      <c r="H163" s="69" t="n">
        <f aca="false">IFERROR(F163/D163,0)</f>
        <v>0</v>
      </c>
      <c r="I163" s="65" t="n">
        <f aca="false">IFERROR(VLOOKUP(A163,'MEMO CALCULO 01'!$B$2:$E$248,4,0),0)</f>
        <v>0</v>
      </c>
      <c r="J163" s="70" t="n">
        <f aca="false">I163*E163</f>
        <v>0</v>
      </c>
      <c r="K163" s="71" t="n">
        <f aca="false">IFERROR(I163/D163,0)</f>
        <v>0</v>
      </c>
      <c r="L163" s="72" t="n">
        <f aca="false">F163+I163</f>
        <v>0</v>
      </c>
      <c r="M163" s="73" t="n">
        <f aca="false">G163+J163</f>
        <v>0</v>
      </c>
      <c r="N163" s="74" t="n">
        <f aca="false">H163+K163</f>
        <v>0</v>
      </c>
    </row>
    <row r="164" customFormat="false" ht="43.25" hidden="false" customHeight="false" outlineLevel="0" collapsed="false">
      <c r="A164" s="62" t="s">
        <v>312</v>
      </c>
      <c r="B164" s="63" t="s">
        <v>313</v>
      </c>
      <c r="C164" s="64" t="s">
        <v>53</v>
      </c>
      <c r="D164" s="65" t="n">
        <v>4</v>
      </c>
      <c r="E164" s="66" t="n">
        <v>149.296336</v>
      </c>
      <c r="F164" s="67" t="n">
        <v>0</v>
      </c>
      <c r="G164" s="68" t="n">
        <f aca="false">F164*E164</f>
        <v>0</v>
      </c>
      <c r="H164" s="69" t="n">
        <f aca="false">IFERROR(F164/D164,0)</f>
        <v>0</v>
      </c>
      <c r="I164" s="65" t="n">
        <f aca="false">IFERROR(VLOOKUP(A164,'MEMO CALCULO 01'!$B$2:$E$248,4,0),0)</f>
        <v>0</v>
      </c>
      <c r="J164" s="70" t="n">
        <f aca="false">I164*E164</f>
        <v>0</v>
      </c>
      <c r="K164" s="71" t="n">
        <f aca="false">IFERROR(I164/D164,0)</f>
        <v>0</v>
      </c>
      <c r="L164" s="72" t="n">
        <f aca="false">F164+I164</f>
        <v>0</v>
      </c>
      <c r="M164" s="73" t="n">
        <f aca="false">G164+J164</f>
        <v>0</v>
      </c>
      <c r="N164" s="74" t="n">
        <f aca="false">H164+K164</f>
        <v>0</v>
      </c>
    </row>
    <row r="165" customFormat="false" ht="43.25" hidden="false" customHeight="false" outlineLevel="0" collapsed="false">
      <c r="A165" s="62" t="s">
        <v>314</v>
      </c>
      <c r="B165" s="63" t="s">
        <v>315</v>
      </c>
      <c r="C165" s="64" t="s">
        <v>53</v>
      </c>
      <c r="D165" s="65" t="n">
        <v>28</v>
      </c>
      <c r="E165" s="66" t="n">
        <v>188.812288</v>
      </c>
      <c r="F165" s="67" t="n">
        <v>0</v>
      </c>
      <c r="G165" s="68" t="n">
        <f aca="false">F165*E165</f>
        <v>0</v>
      </c>
      <c r="H165" s="69" t="n">
        <f aca="false">IFERROR(F165/D165,0)</f>
        <v>0</v>
      </c>
      <c r="I165" s="65" t="n">
        <f aca="false">IFERROR(VLOOKUP(A165,'MEMO CALCULO 01'!$B$2:$E$248,4,0),0)</f>
        <v>0</v>
      </c>
      <c r="J165" s="70" t="n">
        <f aca="false">I165*E165</f>
        <v>0</v>
      </c>
      <c r="K165" s="71" t="n">
        <f aca="false">IFERROR(I165/D165,0)</f>
        <v>0</v>
      </c>
      <c r="L165" s="72" t="n">
        <f aca="false">F165+I165</f>
        <v>0</v>
      </c>
      <c r="M165" s="73" t="n">
        <f aca="false">G165+J165</f>
        <v>0</v>
      </c>
      <c r="N165" s="74" t="n">
        <f aca="false">H165+K165</f>
        <v>0</v>
      </c>
    </row>
    <row r="166" customFormat="false" ht="13.8" hidden="false" customHeight="false" outlineLevel="0" collapsed="false">
      <c r="A166" s="62" t="s">
        <v>316</v>
      </c>
      <c r="B166" s="63" t="s">
        <v>317</v>
      </c>
      <c r="C166" s="64" t="s">
        <v>53</v>
      </c>
      <c r="D166" s="65" t="n">
        <v>4</v>
      </c>
      <c r="E166" s="66" t="n">
        <v>24.692276</v>
      </c>
      <c r="F166" s="67" t="n">
        <v>0</v>
      </c>
      <c r="G166" s="68" t="n">
        <f aca="false">F166*E166</f>
        <v>0</v>
      </c>
      <c r="H166" s="69" t="n">
        <f aca="false">IFERROR(F166/D166,0)</f>
        <v>0</v>
      </c>
      <c r="I166" s="65" t="n">
        <f aca="false">IFERROR(VLOOKUP(A166,'MEMO CALCULO 01'!$B$2:$E$248,4,0),0)</f>
        <v>0</v>
      </c>
      <c r="J166" s="70" t="n">
        <f aca="false">I166*E166</f>
        <v>0</v>
      </c>
      <c r="K166" s="71" t="n">
        <f aca="false">IFERROR(I166/D166,0)</f>
        <v>0</v>
      </c>
      <c r="L166" s="72" t="n">
        <f aca="false">F166+I166</f>
        <v>0</v>
      </c>
      <c r="M166" s="73" t="n">
        <f aca="false">G166+J166</f>
        <v>0</v>
      </c>
      <c r="N166" s="74" t="n">
        <f aca="false">H166+K166</f>
        <v>0</v>
      </c>
    </row>
    <row r="167" customFormat="false" ht="13.8" hidden="false" customHeight="false" outlineLevel="0" collapsed="false">
      <c r="A167" s="62" t="s">
        <v>318</v>
      </c>
      <c r="B167" s="63" t="s">
        <v>319</v>
      </c>
      <c r="C167" s="64" t="s">
        <v>53</v>
      </c>
      <c r="D167" s="65" t="n">
        <v>0</v>
      </c>
      <c r="E167" s="66" t="n">
        <v>9.286872</v>
      </c>
      <c r="F167" s="67" t="n">
        <v>0</v>
      </c>
      <c r="G167" s="68" t="n">
        <f aca="false">F167*E167</f>
        <v>0</v>
      </c>
      <c r="H167" s="69" t="n">
        <f aca="false">IFERROR(F167/D167,0)</f>
        <v>0</v>
      </c>
      <c r="I167" s="65" t="n">
        <f aca="false">IFERROR(VLOOKUP(A167,'MEMO CALCULO 01'!$B$2:$E$248,4,0),0)</f>
        <v>0</v>
      </c>
      <c r="J167" s="70" t="n">
        <f aca="false">I167*E167</f>
        <v>0</v>
      </c>
      <c r="K167" s="71" t="n">
        <f aca="false">IFERROR(I167/D167,0)</f>
        <v>0</v>
      </c>
      <c r="L167" s="72" t="n">
        <f aca="false">F167+I167</f>
        <v>0</v>
      </c>
      <c r="M167" s="73" t="n">
        <f aca="false">G167+J167</f>
        <v>0</v>
      </c>
      <c r="N167" s="74" t="n">
        <f aca="false">H167+K167</f>
        <v>0</v>
      </c>
    </row>
    <row r="168" customFormat="false" ht="13.8" hidden="false" customHeight="false" outlineLevel="0" collapsed="false">
      <c r="A168" s="62" t="s">
        <v>320</v>
      </c>
      <c r="B168" s="63" t="s">
        <v>321</v>
      </c>
      <c r="C168" s="64" t="s">
        <v>53</v>
      </c>
      <c r="D168" s="65" t="n">
        <v>0</v>
      </c>
      <c r="E168" s="66" t="n">
        <v>15.280748</v>
      </c>
      <c r="F168" s="67" t="n">
        <v>0</v>
      </c>
      <c r="G168" s="68" t="n">
        <f aca="false">F168*E168</f>
        <v>0</v>
      </c>
      <c r="H168" s="69" t="n">
        <f aca="false">IFERROR(F168/D168,0)</f>
        <v>0</v>
      </c>
      <c r="I168" s="65" t="n">
        <f aca="false">IFERROR(VLOOKUP(A168,'MEMO CALCULO 01'!$B$2:$E$248,4,0),0)</f>
        <v>0</v>
      </c>
      <c r="J168" s="70" t="n">
        <f aca="false">I168*E168</f>
        <v>0</v>
      </c>
      <c r="K168" s="71" t="n">
        <f aca="false">IFERROR(I168/D168,0)</f>
        <v>0</v>
      </c>
      <c r="L168" s="72" t="n">
        <f aca="false">F168+I168</f>
        <v>0</v>
      </c>
      <c r="M168" s="73" t="n">
        <f aca="false">G168+J168</f>
        <v>0</v>
      </c>
      <c r="N168" s="74" t="n">
        <f aca="false">H168+K168</f>
        <v>0</v>
      </c>
    </row>
    <row r="169" customFormat="false" ht="13.8" hidden="false" customHeight="false" outlineLevel="0" collapsed="false">
      <c r="A169" s="62" t="s">
        <v>322</v>
      </c>
      <c r="B169" s="63" t="s">
        <v>323</v>
      </c>
      <c r="C169" s="64" t="s">
        <v>53</v>
      </c>
      <c r="D169" s="65" t="n">
        <v>21</v>
      </c>
      <c r="E169" s="66" t="n">
        <v>76.175204</v>
      </c>
      <c r="F169" s="67" t="n">
        <v>0</v>
      </c>
      <c r="G169" s="68" t="n">
        <f aca="false">F169*E169</f>
        <v>0</v>
      </c>
      <c r="H169" s="69" t="n">
        <f aca="false">IFERROR(F169/D169,0)</f>
        <v>0</v>
      </c>
      <c r="I169" s="65" t="n">
        <f aca="false">IFERROR(VLOOKUP(A169,'MEMO CALCULO 01'!$B$2:$E$248,4,0),0)</f>
        <v>0</v>
      </c>
      <c r="J169" s="70" t="n">
        <f aca="false">I169*E169</f>
        <v>0</v>
      </c>
      <c r="K169" s="71" t="n">
        <f aca="false">IFERROR(I169/D169,0)</f>
        <v>0</v>
      </c>
      <c r="L169" s="72" t="n">
        <f aca="false">F169+I169</f>
        <v>0</v>
      </c>
      <c r="M169" s="73" t="n">
        <f aca="false">G169+J169</f>
        <v>0</v>
      </c>
      <c r="N169" s="74" t="n">
        <f aca="false">H169+K169</f>
        <v>0</v>
      </c>
    </row>
    <row r="170" customFormat="false" ht="13.8" hidden="false" customHeight="false" outlineLevel="0" collapsed="false">
      <c r="A170" s="62" t="s">
        <v>324</v>
      </c>
      <c r="B170" s="63" t="s">
        <v>325</v>
      </c>
      <c r="C170" s="64" t="s">
        <v>53</v>
      </c>
      <c r="D170" s="65" t="n">
        <v>2</v>
      </c>
      <c r="E170" s="66" t="n">
        <v>267.916908</v>
      </c>
      <c r="F170" s="67" t="n">
        <v>0</v>
      </c>
      <c r="G170" s="68" t="n">
        <f aca="false">F170*E170</f>
        <v>0</v>
      </c>
      <c r="H170" s="69" t="n">
        <f aca="false">IFERROR(F170/D170,0)</f>
        <v>0</v>
      </c>
      <c r="I170" s="65" t="n">
        <f aca="false">IFERROR(VLOOKUP(A170,'MEMO CALCULO 01'!$B$2:$E$248,4,0),0)</f>
        <v>0</v>
      </c>
      <c r="J170" s="70" t="n">
        <f aca="false">I170*E170</f>
        <v>0</v>
      </c>
      <c r="K170" s="71" t="n">
        <f aca="false">IFERROR(I170/D170,0)</f>
        <v>0</v>
      </c>
      <c r="L170" s="72" t="n">
        <f aca="false">F170+I170</f>
        <v>0</v>
      </c>
      <c r="M170" s="73" t="n">
        <f aca="false">G170+J170</f>
        <v>0</v>
      </c>
      <c r="N170" s="74" t="n">
        <f aca="false">H170+K170</f>
        <v>0</v>
      </c>
    </row>
    <row r="171" customFormat="false" ht="22.35" hidden="false" customHeight="false" outlineLevel="0" collapsed="false">
      <c r="A171" s="62" t="s">
        <v>326</v>
      </c>
      <c r="B171" s="63" t="s">
        <v>327</v>
      </c>
      <c r="C171" s="64" t="s">
        <v>53</v>
      </c>
      <c r="D171" s="65" t="n">
        <v>18</v>
      </c>
      <c r="E171" s="66" t="n">
        <v>278.6238175224</v>
      </c>
      <c r="F171" s="67" t="n">
        <v>0</v>
      </c>
      <c r="G171" s="68" t="n">
        <f aca="false">F171*E171</f>
        <v>0</v>
      </c>
      <c r="H171" s="69" t="n">
        <f aca="false">IFERROR(F171/D171,0)</f>
        <v>0</v>
      </c>
      <c r="I171" s="65" t="n">
        <f aca="false">IFERROR(VLOOKUP(A171,'MEMO CALCULO 01'!$B$2:$E$248,4,0),0)</f>
        <v>0</v>
      </c>
      <c r="J171" s="70" t="n">
        <f aca="false">I171*E171</f>
        <v>0</v>
      </c>
      <c r="K171" s="71" t="n">
        <f aca="false">IFERROR(I171/D171,0)</f>
        <v>0</v>
      </c>
      <c r="L171" s="72" t="n">
        <f aca="false">F171+I171</f>
        <v>0</v>
      </c>
      <c r="M171" s="73" t="n">
        <f aca="false">G171+J171</f>
        <v>0</v>
      </c>
      <c r="N171" s="74" t="n">
        <f aca="false">H171+K171</f>
        <v>0</v>
      </c>
    </row>
    <row r="172" customFormat="false" ht="22.35" hidden="false" customHeight="false" outlineLevel="0" collapsed="false">
      <c r="A172" s="62" t="s">
        <v>328</v>
      </c>
      <c r="B172" s="63" t="s">
        <v>329</v>
      </c>
      <c r="C172" s="64" t="s">
        <v>53</v>
      </c>
      <c r="D172" s="65" t="n">
        <v>22</v>
      </c>
      <c r="E172" s="66" t="n">
        <v>110.361302027383</v>
      </c>
      <c r="F172" s="67" t="n">
        <v>0</v>
      </c>
      <c r="G172" s="68" t="n">
        <f aca="false">F172*E172</f>
        <v>0</v>
      </c>
      <c r="H172" s="69" t="n">
        <f aca="false">IFERROR(F172/D172,0)</f>
        <v>0</v>
      </c>
      <c r="I172" s="65" t="n">
        <f aca="false">IFERROR(VLOOKUP(A172,'MEMO CALCULO 01'!$B$2:$E$248,4,0),0)</f>
        <v>0</v>
      </c>
      <c r="J172" s="70" t="n">
        <f aca="false">I172*E172</f>
        <v>0</v>
      </c>
      <c r="K172" s="71" t="n">
        <f aca="false">IFERROR(I172/D172,0)</f>
        <v>0</v>
      </c>
      <c r="L172" s="72" t="n">
        <f aca="false">F172+I172</f>
        <v>0</v>
      </c>
      <c r="M172" s="73" t="n">
        <f aca="false">G172+J172</f>
        <v>0</v>
      </c>
      <c r="N172" s="74" t="n">
        <f aca="false">H172+K172</f>
        <v>0</v>
      </c>
    </row>
    <row r="173" customFormat="false" ht="22.35" hidden="false" customHeight="false" outlineLevel="0" collapsed="false">
      <c r="A173" s="62" t="s">
        <v>330</v>
      </c>
      <c r="B173" s="63" t="s">
        <v>331</v>
      </c>
      <c r="C173" s="64" t="s">
        <v>53</v>
      </c>
      <c r="D173" s="65" t="n">
        <v>1</v>
      </c>
      <c r="E173" s="66" t="n">
        <v>293.87669420676</v>
      </c>
      <c r="F173" s="67" t="n">
        <v>0</v>
      </c>
      <c r="G173" s="68" t="n">
        <f aca="false">F173*E173</f>
        <v>0</v>
      </c>
      <c r="H173" s="69" t="n">
        <f aca="false">IFERROR(F173/D173,0)</f>
        <v>0</v>
      </c>
      <c r="I173" s="65" t="n">
        <f aca="false">IFERROR(VLOOKUP(A173,'MEMO CALCULO 01'!$B$2:$E$248,4,0),0)</f>
        <v>0</v>
      </c>
      <c r="J173" s="70" t="n">
        <f aca="false">I173*E173</f>
        <v>0</v>
      </c>
      <c r="K173" s="71" t="n">
        <f aca="false">IFERROR(I173/D173,0)</f>
        <v>0</v>
      </c>
      <c r="L173" s="72" t="n">
        <f aca="false">F173+I173</f>
        <v>0</v>
      </c>
      <c r="M173" s="73" t="n">
        <f aca="false">G173+J173</f>
        <v>0</v>
      </c>
      <c r="N173" s="74" t="n">
        <f aca="false">H173+K173</f>
        <v>0</v>
      </c>
    </row>
    <row r="174" customFormat="false" ht="13.8" hidden="false" customHeight="false" outlineLevel="0" collapsed="false">
      <c r="A174" s="53" t="s">
        <v>332</v>
      </c>
      <c r="B174" s="54" t="s">
        <v>333</v>
      </c>
      <c r="C174" s="55"/>
      <c r="D174" s="56"/>
      <c r="E174" s="75"/>
      <c r="F174" s="57"/>
      <c r="G174" s="58"/>
      <c r="H174" s="59"/>
      <c r="I174" s="61"/>
      <c r="J174" s="61" t="n">
        <f aca="false">SUM(J175:J181)</f>
        <v>0</v>
      </c>
      <c r="K174" s="59"/>
      <c r="L174" s="58"/>
      <c r="M174" s="61" t="n">
        <f aca="false">SUM(M175:M181)</f>
        <v>0</v>
      </c>
      <c r="N174" s="59"/>
    </row>
    <row r="175" customFormat="false" ht="13.8" hidden="false" customHeight="false" outlineLevel="0" collapsed="false">
      <c r="A175" s="62" t="s">
        <v>334</v>
      </c>
      <c r="B175" s="63" t="s">
        <v>335</v>
      </c>
      <c r="C175" s="64" t="s">
        <v>53</v>
      </c>
      <c r="D175" s="65" t="n">
        <v>21</v>
      </c>
      <c r="E175" s="66" t="n">
        <v>21.098028</v>
      </c>
      <c r="F175" s="67" t="n">
        <v>0</v>
      </c>
      <c r="G175" s="68" t="n">
        <f aca="false">F175*E175</f>
        <v>0</v>
      </c>
      <c r="H175" s="69" t="n">
        <f aca="false">IFERROR(F175/D175,0)</f>
        <v>0</v>
      </c>
      <c r="I175" s="65" t="n">
        <f aca="false">IFERROR(VLOOKUP(A175,'MEMO CALCULO 01'!$B$2:$E$248,4,0),0)</f>
        <v>0</v>
      </c>
      <c r="J175" s="70" t="n">
        <f aca="false">I175*E175</f>
        <v>0</v>
      </c>
      <c r="K175" s="71" t="n">
        <f aca="false">IFERROR(I175/D175,0)</f>
        <v>0</v>
      </c>
      <c r="L175" s="72" t="n">
        <f aca="false">F175+I175</f>
        <v>0</v>
      </c>
      <c r="M175" s="73" t="n">
        <f aca="false">G175+J175</f>
        <v>0</v>
      </c>
      <c r="N175" s="74" t="n">
        <f aca="false">H175+K175</f>
        <v>0</v>
      </c>
    </row>
    <row r="176" customFormat="false" ht="22.35" hidden="false" customHeight="false" outlineLevel="0" collapsed="false">
      <c r="A176" s="62" t="s">
        <v>336</v>
      </c>
      <c r="B176" s="63" t="s">
        <v>337</v>
      </c>
      <c r="C176" s="64" t="s">
        <v>33</v>
      </c>
      <c r="D176" s="65" t="n">
        <v>423.51</v>
      </c>
      <c r="E176" s="66" t="n">
        <v>4.31102</v>
      </c>
      <c r="F176" s="67" t="n">
        <v>0</v>
      </c>
      <c r="G176" s="68" t="n">
        <f aca="false">F176*E176</f>
        <v>0</v>
      </c>
      <c r="H176" s="69" t="n">
        <f aca="false">IFERROR(F176/D176,0)</f>
        <v>0</v>
      </c>
      <c r="I176" s="65" t="n">
        <f aca="false">IFERROR(VLOOKUP(A176,'MEMO CALCULO 01'!$B$2:$E$248,4,0),0)</f>
        <v>0</v>
      </c>
      <c r="J176" s="70" t="n">
        <f aca="false">I176*E176</f>
        <v>0</v>
      </c>
      <c r="K176" s="71" t="n">
        <f aca="false">IFERROR(I176/D176,0)</f>
        <v>0</v>
      </c>
      <c r="L176" s="72" t="n">
        <f aca="false">F176+I176</f>
        <v>0</v>
      </c>
      <c r="M176" s="73" t="n">
        <f aca="false">G176+J176</f>
        <v>0</v>
      </c>
      <c r="N176" s="74" t="n">
        <f aca="false">H176+K176</f>
        <v>0</v>
      </c>
    </row>
    <row r="177" customFormat="false" ht="22.35" hidden="false" customHeight="false" outlineLevel="0" collapsed="false">
      <c r="A177" s="62" t="s">
        <v>338</v>
      </c>
      <c r="B177" s="63" t="s">
        <v>339</v>
      </c>
      <c r="C177" s="64" t="s">
        <v>53</v>
      </c>
      <c r="D177" s="65" t="n">
        <v>1</v>
      </c>
      <c r="E177" s="66" t="n">
        <v>48.35614</v>
      </c>
      <c r="F177" s="67" t="n">
        <v>0</v>
      </c>
      <c r="G177" s="68" t="n">
        <f aca="false">F177*E177</f>
        <v>0</v>
      </c>
      <c r="H177" s="69" t="n">
        <f aca="false">IFERROR(F177/D177,0)</f>
        <v>0</v>
      </c>
      <c r="I177" s="65" t="n">
        <f aca="false">IFERROR(VLOOKUP(A177,'MEMO CALCULO 01'!$B$2:$E$248,4,0),0)</f>
        <v>0</v>
      </c>
      <c r="J177" s="70" t="n">
        <f aca="false">I177*E177</f>
        <v>0</v>
      </c>
      <c r="K177" s="71" t="n">
        <f aca="false">IFERROR(I177/D177,0)</f>
        <v>0</v>
      </c>
      <c r="L177" s="72" t="n">
        <f aca="false">F177+I177</f>
        <v>0</v>
      </c>
      <c r="M177" s="73" t="n">
        <f aca="false">G177+J177</f>
        <v>0</v>
      </c>
      <c r="N177" s="74" t="n">
        <f aca="false">H177+K177</f>
        <v>0</v>
      </c>
    </row>
    <row r="178" customFormat="false" ht="13.8" hidden="false" customHeight="false" outlineLevel="0" collapsed="false">
      <c r="A178" s="62" t="s">
        <v>340</v>
      </c>
      <c r="B178" s="63" t="s">
        <v>341</v>
      </c>
      <c r="C178" s="64" t="s">
        <v>53</v>
      </c>
      <c r="D178" s="65" t="n">
        <v>1</v>
      </c>
      <c r="E178" s="66" t="n">
        <v>78.4119336</v>
      </c>
      <c r="F178" s="67" t="n">
        <v>0</v>
      </c>
      <c r="G178" s="68" t="n">
        <f aca="false">F178*E178</f>
        <v>0</v>
      </c>
      <c r="H178" s="69" t="n">
        <f aca="false">IFERROR(F178/D178,0)</f>
        <v>0</v>
      </c>
      <c r="I178" s="65" t="n">
        <f aca="false">IFERROR(VLOOKUP(A178,'MEMO CALCULO 01'!$B$2:$E$248,4,0),0)</f>
        <v>0</v>
      </c>
      <c r="J178" s="70" t="n">
        <f aca="false">I178*E178</f>
        <v>0</v>
      </c>
      <c r="K178" s="71" t="n">
        <f aca="false">IFERROR(I178/D178,0)</f>
        <v>0</v>
      </c>
      <c r="L178" s="72" t="n">
        <f aca="false">F178+I178</f>
        <v>0</v>
      </c>
      <c r="M178" s="73" t="n">
        <f aca="false">G178+J178</f>
        <v>0</v>
      </c>
      <c r="N178" s="74" t="n">
        <f aca="false">H178+K178</f>
        <v>0</v>
      </c>
    </row>
    <row r="179" customFormat="false" ht="13.8" hidden="false" customHeight="false" outlineLevel="0" collapsed="false">
      <c r="A179" s="62" t="s">
        <v>342</v>
      </c>
      <c r="B179" s="63" t="s">
        <v>343</v>
      </c>
      <c r="C179" s="64" t="s">
        <v>53</v>
      </c>
      <c r="D179" s="65" t="n">
        <v>1</v>
      </c>
      <c r="E179" s="66" t="n">
        <v>455.815052</v>
      </c>
      <c r="F179" s="67" t="n">
        <v>0</v>
      </c>
      <c r="G179" s="68" t="n">
        <f aca="false">F179*E179</f>
        <v>0</v>
      </c>
      <c r="H179" s="69" t="n">
        <f aca="false">IFERROR(F179/D179,0)</f>
        <v>0</v>
      </c>
      <c r="I179" s="65" t="n">
        <f aca="false">IFERROR(VLOOKUP(A179,'MEMO CALCULO 01'!$B$2:$E$248,4,0),0)</f>
        <v>0</v>
      </c>
      <c r="J179" s="70" t="n">
        <f aca="false">I179*E179</f>
        <v>0</v>
      </c>
      <c r="K179" s="71" t="n">
        <f aca="false">IFERROR(I179/D179,0)</f>
        <v>0</v>
      </c>
      <c r="L179" s="72" t="n">
        <f aca="false">F179+I179</f>
        <v>0</v>
      </c>
      <c r="M179" s="73" t="n">
        <f aca="false">G179+J179</f>
        <v>0</v>
      </c>
      <c r="N179" s="74" t="n">
        <f aca="false">H179+K179</f>
        <v>0</v>
      </c>
    </row>
    <row r="180" customFormat="false" ht="22.35" hidden="false" customHeight="false" outlineLevel="0" collapsed="false">
      <c r="A180" s="62" t="s">
        <v>344</v>
      </c>
      <c r="B180" s="63" t="s">
        <v>345</v>
      </c>
      <c r="C180" s="64" t="s">
        <v>53</v>
      </c>
      <c r="D180" s="65" t="n">
        <v>1</v>
      </c>
      <c r="E180" s="66" t="n">
        <v>1253.717332</v>
      </c>
      <c r="F180" s="67" t="n">
        <v>0</v>
      </c>
      <c r="G180" s="68" t="n">
        <f aca="false">F180*E180</f>
        <v>0</v>
      </c>
      <c r="H180" s="69" t="n">
        <f aca="false">IFERROR(F180/D180,0)</f>
        <v>0</v>
      </c>
      <c r="I180" s="65" t="n">
        <f aca="false">IFERROR(VLOOKUP(A180,'MEMO CALCULO 01'!$B$2:$E$248,4,0),0)</f>
        <v>0</v>
      </c>
      <c r="J180" s="70" t="n">
        <f aca="false">I180*E180</f>
        <v>0</v>
      </c>
      <c r="K180" s="71" t="n">
        <f aca="false">IFERROR(I180/D180,0)</f>
        <v>0</v>
      </c>
      <c r="L180" s="72" t="n">
        <f aca="false">F180+I180</f>
        <v>0</v>
      </c>
      <c r="M180" s="73" t="n">
        <f aca="false">G180+J180</f>
        <v>0</v>
      </c>
      <c r="N180" s="74" t="n">
        <f aca="false">H180+K180</f>
        <v>0</v>
      </c>
    </row>
    <row r="181" customFormat="false" ht="13.8" hidden="false" customHeight="false" outlineLevel="0" collapsed="false">
      <c r="A181" s="62" t="s">
        <v>346</v>
      </c>
      <c r="B181" s="63" t="s">
        <v>347</v>
      </c>
      <c r="C181" s="64" t="s">
        <v>33</v>
      </c>
      <c r="D181" s="65" t="n">
        <v>0</v>
      </c>
      <c r="E181" s="66" t="n">
        <v>32.2028</v>
      </c>
      <c r="F181" s="67" t="n">
        <v>0</v>
      </c>
      <c r="G181" s="68" t="n">
        <f aca="false">F181*E181</f>
        <v>0</v>
      </c>
      <c r="H181" s="69" t="n">
        <f aca="false">IFERROR(F181/D181,0)</f>
        <v>0</v>
      </c>
      <c r="I181" s="65" t="n">
        <f aca="false">IFERROR(VLOOKUP(A181,'MEMO CALCULO 01'!$B$2:$E$248,4,0),0)</f>
        <v>0</v>
      </c>
      <c r="J181" s="70" t="n">
        <f aca="false">I181*E181</f>
        <v>0</v>
      </c>
      <c r="K181" s="71" t="n">
        <f aca="false">IFERROR(I181/D181,0)</f>
        <v>0</v>
      </c>
      <c r="L181" s="72" t="n">
        <f aca="false">F181+I181</f>
        <v>0</v>
      </c>
      <c r="M181" s="73" t="n">
        <f aca="false">G181+J181</f>
        <v>0</v>
      </c>
      <c r="N181" s="74" t="n">
        <f aca="false">H181+K181</f>
        <v>0</v>
      </c>
    </row>
    <row r="182" customFormat="false" ht="13.8" hidden="false" customHeight="false" outlineLevel="0" collapsed="false">
      <c r="A182" s="53" t="s">
        <v>348</v>
      </c>
      <c r="B182" s="54" t="s">
        <v>349</v>
      </c>
      <c r="C182" s="55"/>
      <c r="D182" s="56"/>
      <c r="E182" s="75"/>
      <c r="F182" s="57"/>
      <c r="G182" s="58"/>
      <c r="H182" s="59"/>
      <c r="I182" s="61"/>
      <c r="J182" s="61" t="n">
        <f aca="false">SUM(J183:J198)</f>
        <v>0</v>
      </c>
      <c r="K182" s="59"/>
      <c r="L182" s="58"/>
      <c r="M182" s="61" t="n">
        <f aca="false">SUM(M183:M198)</f>
        <v>0</v>
      </c>
      <c r="N182" s="59"/>
    </row>
    <row r="183" customFormat="false" ht="43.25" hidden="false" customHeight="false" outlineLevel="0" collapsed="false">
      <c r="A183" s="62" t="s">
        <v>350</v>
      </c>
      <c r="B183" s="63" t="s">
        <v>351</v>
      </c>
      <c r="C183" s="64" t="s">
        <v>53</v>
      </c>
      <c r="D183" s="65" t="n">
        <v>1</v>
      </c>
      <c r="E183" s="66" t="n">
        <v>767.9329</v>
      </c>
      <c r="F183" s="67" t="n">
        <v>0</v>
      </c>
      <c r="G183" s="68" t="n">
        <f aca="false">F183*E183</f>
        <v>0</v>
      </c>
      <c r="H183" s="69" t="n">
        <f aca="false">IFERROR(F183/D183,0)</f>
        <v>0</v>
      </c>
      <c r="I183" s="65" t="n">
        <f aca="false">IFERROR(VLOOKUP(A183,'MEMO CALCULO 01'!$B$2:$E$248,4,0),0)</f>
        <v>0</v>
      </c>
      <c r="J183" s="70" t="n">
        <f aca="false">I183*E183</f>
        <v>0</v>
      </c>
      <c r="K183" s="71" t="n">
        <f aca="false">IFERROR(I183/D183,0)</f>
        <v>0</v>
      </c>
      <c r="L183" s="72" t="n">
        <f aca="false">F183+I183</f>
        <v>0</v>
      </c>
      <c r="M183" s="73" t="n">
        <f aca="false">G183+J183</f>
        <v>0</v>
      </c>
      <c r="N183" s="74" t="n">
        <f aca="false">H183+K183</f>
        <v>0</v>
      </c>
    </row>
    <row r="184" customFormat="false" ht="22.35" hidden="false" customHeight="false" outlineLevel="0" collapsed="false">
      <c r="A184" s="62" t="s">
        <v>352</v>
      </c>
      <c r="B184" s="63" t="s">
        <v>353</v>
      </c>
      <c r="C184" s="64" t="s">
        <v>33</v>
      </c>
      <c r="D184" s="65" t="n">
        <v>0</v>
      </c>
      <c r="E184" s="66" t="n">
        <v>13.08888</v>
      </c>
      <c r="F184" s="67" t="n">
        <v>0</v>
      </c>
      <c r="G184" s="68" t="n">
        <f aca="false">F184*E184</f>
        <v>0</v>
      </c>
      <c r="H184" s="69" t="n">
        <f aca="false">IFERROR(F184/D184,0)</f>
        <v>0</v>
      </c>
      <c r="I184" s="65" t="n">
        <f aca="false">IFERROR(VLOOKUP(A184,'MEMO CALCULO 01'!$B$2:$E$248,4,0),0)</f>
        <v>0</v>
      </c>
      <c r="J184" s="70" t="n">
        <f aca="false">I184*E184</f>
        <v>0</v>
      </c>
      <c r="K184" s="71" t="n">
        <f aca="false">IFERROR(I184/D184,0)</f>
        <v>0</v>
      </c>
      <c r="L184" s="72" t="n">
        <f aca="false">F184+I184</f>
        <v>0</v>
      </c>
      <c r="M184" s="73" t="n">
        <f aca="false">G184+J184</f>
        <v>0</v>
      </c>
      <c r="N184" s="74" t="n">
        <f aca="false">H184+K184</f>
        <v>0</v>
      </c>
    </row>
    <row r="185" customFormat="false" ht="22.35" hidden="false" customHeight="false" outlineLevel="0" collapsed="false">
      <c r="A185" s="62" t="s">
        <v>354</v>
      </c>
      <c r="B185" s="63" t="s">
        <v>355</v>
      </c>
      <c r="C185" s="64" t="s">
        <v>33</v>
      </c>
      <c r="D185" s="65" t="n">
        <v>0</v>
      </c>
      <c r="E185" s="66" t="n">
        <v>19.591768</v>
      </c>
      <c r="F185" s="67" t="n">
        <v>0</v>
      </c>
      <c r="G185" s="68" t="n">
        <f aca="false">F185*E185</f>
        <v>0</v>
      </c>
      <c r="H185" s="69" t="n">
        <f aca="false">IFERROR(F185/D185,0)</f>
        <v>0</v>
      </c>
      <c r="I185" s="65" t="n">
        <f aca="false">IFERROR(VLOOKUP(A185,'MEMO CALCULO 01'!$B$2:$E$248,4,0),0)</f>
        <v>0</v>
      </c>
      <c r="J185" s="70" t="n">
        <f aca="false">I185*E185</f>
        <v>0</v>
      </c>
      <c r="K185" s="71" t="n">
        <f aca="false">IFERROR(I185/D185,0)</f>
        <v>0</v>
      </c>
      <c r="L185" s="72" t="n">
        <f aca="false">F185+I185</f>
        <v>0</v>
      </c>
      <c r="M185" s="73" t="n">
        <f aca="false">G185+J185</f>
        <v>0</v>
      </c>
      <c r="N185" s="74" t="n">
        <f aca="false">H185+K185</f>
        <v>0</v>
      </c>
    </row>
    <row r="186" customFormat="false" ht="22.35" hidden="false" customHeight="false" outlineLevel="0" collapsed="false">
      <c r="A186" s="62" t="s">
        <v>356</v>
      </c>
      <c r="B186" s="63" t="s">
        <v>357</v>
      </c>
      <c r="C186" s="64" t="s">
        <v>53</v>
      </c>
      <c r="D186" s="65" t="n">
        <v>0</v>
      </c>
      <c r="E186" s="66" t="n">
        <v>44.221716</v>
      </c>
      <c r="F186" s="67" t="n">
        <v>0</v>
      </c>
      <c r="G186" s="68" t="n">
        <f aca="false">F186*E186</f>
        <v>0</v>
      </c>
      <c r="H186" s="69" t="n">
        <f aca="false">IFERROR(F186/D186,0)</f>
        <v>0</v>
      </c>
      <c r="I186" s="65" t="n">
        <f aca="false">IFERROR(VLOOKUP(A186,'MEMO CALCULO 01'!$B$2:$E$248,4,0),0)</f>
        <v>0</v>
      </c>
      <c r="J186" s="70" t="n">
        <f aca="false">I186*E186</f>
        <v>0</v>
      </c>
      <c r="K186" s="71" t="n">
        <f aca="false">IFERROR(I186/D186,0)</f>
        <v>0</v>
      </c>
      <c r="L186" s="72" t="n">
        <f aca="false">F186+I186</f>
        <v>0</v>
      </c>
      <c r="M186" s="73" t="n">
        <f aca="false">G186+J186</f>
        <v>0</v>
      </c>
      <c r="N186" s="74" t="n">
        <f aca="false">H186+K186</f>
        <v>0</v>
      </c>
    </row>
    <row r="187" customFormat="false" ht="22.35" hidden="false" customHeight="false" outlineLevel="0" collapsed="false">
      <c r="A187" s="62" t="s">
        <v>358</v>
      </c>
      <c r="B187" s="63" t="s">
        <v>359</v>
      </c>
      <c r="C187" s="64" t="s">
        <v>53</v>
      </c>
      <c r="D187" s="65" t="n">
        <v>0</v>
      </c>
      <c r="E187" s="66" t="n">
        <v>89.482232</v>
      </c>
      <c r="F187" s="67" t="n">
        <v>0</v>
      </c>
      <c r="G187" s="68" t="n">
        <f aca="false">F187*E187</f>
        <v>0</v>
      </c>
      <c r="H187" s="69" t="n">
        <f aca="false">IFERROR(F187/D187,0)</f>
        <v>0</v>
      </c>
      <c r="I187" s="65" t="n">
        <f aca="false">IFERROR(VLOOKUP(A187,'MEMO CALCULO 01'!$B$2:$E$248,4,0),0)</f>
        <v>0</v>
      </c>
      <c r="J187" s="70" t="n">
        <f aca="false">I187*E187</f>
        <v>0</v>
      </c>
      <c r="K187" s="71" t="n">
        <f aca="false">IFERROR(I187/D187,0)</f>
        <v>0</v>
      </c>
      <c r="L187" s="72" t="n">
        <f aca="false">F187+I187</f>
        <v>0</v>
      </c>
      <c r="M187" s="73" t="n">
        <f aca="false">G187+J187</f>
        <v>0</v>
      </c>
      <c r="N187" s="74" t="n">
        <f aca="false">H187+K187</f>
        <v>0</v>
      </c>
    </row>
    <row r="188" customFormat="false" ht="22.35" hidden="false" customHeight="false" outlineLevel="0" collapsed="false">
      <c r="A188" s="62" t="s">
        <v>360</v>
      </c>
      <c r="B188" s="63" t="s">
        <v>361</v>
      </c>
      <c r="C188" s="64" t="s">
        <v>53</v>
      </c>
      <c r="D188" s="65" t="n">
        <v>0</v>
      </c>
      <c r="E188" s="66" t="n">
        <v>270.461968</v>
      </c>
      <c r="F188" s="67" t="n">
        <v>0</v>
      </c>
      <c r="G188" s="68" t="n">
        <f aca="false">F188*E188</f>
        <v>0</v>
      </c>
      <c r="H188" s="69" t="n">
        <f aca="false">IFERROR(F188/D188,0)</f>
        <v>0</v>
      </c>
      <c r="I188" s="65" t="n">
        <f aca="false">IFERROR(VLOOKUP(A188,'MEMO CALCULO 01'!$B$2:$E$248,4,0),0)</f>
        <v>0</v>
      </c>
      <c r="J188" s="70" t="n">
        <f aca="false">I188*E188</f>
        <v>0</v>
      </c>
      <c r="K188" s="71" t="n">
        <f aca="false">IFERROR(I188/D188,0)</f>
        <v>0</v>
      </c>
      <c r="L188" s="72" t="n">
        <f aca="false">F188+I188</f>
        <v>0</v>
      </c>
      <c r="M188" s="73" t="n">
        <f aca="false">G188+J188</f>
        <v>0</v>
      </c>
      <c r="N188" s="74" t="n">
        <f aca="false">H188+K188</f>
        <v>0</v>
      </c>
    </row>
    <row r="189" customFormat="false" ht="22.35" hidden="false" customHeight="false" outlineLevel="0" collapsed="false">
      <c r="A189" s="62" t="s">
        <v>362</v>
      </c>
      <c r="B189" s="63" t="s">
        <v>363</v>
      </c>
      <c r="C189" s="64" t="s">
        <v>33</v>
      </c>
      <c r="D189" s="65" t="n">
        <v>0</v>
      </c>
      <c r="E189" s="66" t="n">
        <v>24.193652</v>
      </c>
      <c r="F189" s="67" t="n">
        <v>0</v>
      </c>
      <c r="G189" s="68" t="n">
        <f aca="false">F189*E189</f>
        <v>0</v>
      </c>
      <c r="H189" s="69" t="n">
        <f aca="false">IFERROR(F189/D189,0)</f>
        <v>0</v>
      </c>
      <c r="I189" s="65" t="n">
        <f aca="false">IFERROR(VLOOKUP(A189,'MEMO CALCULO 01'!$B$2:$E$248,4,0),0)</f>
        <v>0</v>
      </c>
      <c r="J189" s="70" t="n">
        <f aca="false">I189*E189</f>
        <v>0</v>
      </c>
      <c r="K189" s="71" t="n">
        <f aca="false">IFERROR(I189/D189,0)</f>
        <v>0</v>
      </c>
      <c r="L189" s="72" t="n">
        <f aca="false">F189+I189</f>
        <v>0</v>
      </c>
      <c r="M189" s="73" t="n">
        <f aca="false">G189+J189</f>
        <v>0</v>
      </c>
      <c r="N189" s="74" t="n">
        <f aca="false">H189+K189</f>
        <v>0</v>
      </c>
    </row>
    <row r="190" customFormat="false" ht="22.35" hidden="false" customHeight="false" outlineLevel="0" collapsed="false">
      <c r="A190" s="62" t="s">
        <v>364</v>
      </c>
      <c r="B190" s="63" t="s">
        <v>365</v>
      </c>
      <c r="C190" s="64" t="s">
        <v>33</v>
      </c>
      <c r="D190" s="65" t="n">
        <v>2.9</v>
      </c>
      <c r="E190" s="66" t="n">
        <v>51.597196</v>
      </c>
      <c r="F190" s="67" t="n">
        <v>0</v>
      </c>
      <c r="G190" s="68" t="n">
        <f aca="false">F190*E190</f>
        <v>0</v>
      </c>
      <c r="H190" s="69" t="n">
        <f aca="false">IFERROR(F190/D190,0)</f>
        <v>0</v>
      </c>
      <c r="I190" s="65" t="n">
        <f aca="false">IFERROR(VLOOKUP(A190,'MEMO CALCULO 01'!$B$2:$E$248,4,0),0)</f>
        <v>0</v>
      </c>
      <c r="J190" s="70" t="n">
        <f aca="false">I190*E190</f>
        <v>0</v>
      </c>
      <c r="K190" s="71" t="n">
        <f aca="false">IFERROR(I190/D190,0)</f>
        <v>0</v>
      </c>
      <c r="L190" s="72" t="n">
        <f aca="false">F190+I190</f>
        <v>0</v>
      </c>
      <c r="M190" s="73" t="n">
        <f aca="false">G190+J190</f>
        <v>0</v>
      </c>
      <c r="N190" s="74" t="n">
        <f aca="false">H190+K190</f>
        <v>0</v>
      </c>
    </row>
    <row r="191" customFormat="false" ht="22.35" hidden="false" customHeight="false" outlineLevel="0" collapsed="false">
      <c r="A191" s="62" t="s">
        <v>366</v>
      </c>
      <c r="B191" s="63" t="s">
        <v>367</v>
      </c>
      <c r="C191" s="64" t="s">
        <v>53</v>
      </c>
      <c r="D191" s="65" t="n">
        <v>0</v>
      </c>
      <c r="E191" s="66" t="n">
        <v>391.773032</v>
      </c>
      <c r="F191" s="67" t="n">
        <v>0</v>
      </c>
      <c r="G191" s="68" t="n">
        <f aca="false">F191*E191</f>
        <v>0</v>
      </c>
      <c r="H191" s="69" t="n">
        <f aca="false">IFERROR(F191/D191,0)</f>
        <v>0</v>
      </c>
      <c r="I191" s="65" t="n">
        <f aca="false">IFERROR(VLOOKUP(A191,'MEMO CALCULO 01'!$B$2:$E$248,4,0),0)</f>
        <v>0</v>
      </c>
      <c r="J191" s="70" t="n">
        <f aca="false">I191*E191</f>
        <v>0</v>
      </c>
      <c r="K191" s="71" t="n">
        <f aca="false">IFERROR(I191/D191,0)</f>
        <v>0</v>
      </c>
      <c r="L191" s="72" t="n">
        <f aca="false">F191+I191</f>
        <v>0</v>
      </c>
      <c r="M191" s="73" t="n">
        <f aca="false">G191+J191</f>
        <v>0</v>
      </c>
      <c r="N191" s="74" t="n">
        <f aca="false">H191+K191</f>
        <v>0</v>
      </c>
    </row>
    <row r="192" customFormat="false" ht="13.8" hidden="false" customHeight="false" outlineLevel="0" collapsed="false">
      <c r="A192" s="62" t="s">
        <v>368</v>
      </c>
      <c r="B192" s="63" t="s">
        <v>369</v>
      </c>
      <c r="C192" s="64" t="s">
        <v>370</v>
      </c>
      <c r="D192" s="65" t="n">
        <v>0</v>
      </c>
      <c r="E192" s="66" t="n">
        <v>233.272928</v>
      </c>
      <c r="F192" s="67" t="n">
        <v>0</v>
      </c>
      <c r="G192" s="68" t="n">
        <f aca="false">F192*E192</f>
        <v>0</v>
      </c>
      <c r="H192" s="69" t="n">
        <f aca="false">IFERROR(F192/D192,0)</f>
        <v>0</v>
      </c>
      <c r="I192" s="65" t="n">
        <f aca="false">IFERROR(VLOOKUP(A192,'MEMO CALCULO 01'!$B$2:$E$248,4,0),0)</f>
        <v>0</v>
      </c>
      <c r="J192" s="70" t="n">
        <f aca="false">I192*E192</f>
        <v>0</v>
      </c>
      <c r="K192" s="71" t="n">
        <f aca="false">IFERROR(I192/D192,0)</f>
        <v>0</v>
      </c>
      <c r="L192" s="72" t="n">
        <f aca="false">F192+I192</f>
        <v>0</v>
      </c>
      <c r="M192" s="73" t="n">
        <f aca="false">G192+J192</f>
        <v>0</v>
      </c>
      <c r="N192" s="74" t="n">
        <f aca="false">H192+K192</f>
        <v>0</v>
      </c>
    </row>
    <row r="193" customFormat="false" ht="22.35" hidden="false" customHeight="false" outlineLevel="0" collapsed="false">
      <c r="A193" s="62" t="s">
        <v>371</v>
      </c>
      <c r="B193" s="63" t="s">
        <v>372</v>
      </c>
      <c r="C193" s="64" t="s">
        <v>33</v>
      </c>
      <c r="D193" s="65" t="n">
        <v>0</v>
      </c>
      <c r="E193" s="66" t="n">
        <v>30.717316</v>
      </c>
      <c r="F193" s="67" t="n">
        <v>0</v>
      </c>
      <c r="G193" s="68" t="n">
        <f aca="false">F193*E193</f>
        <v>0</v>
      </c>
      <c r="H193" s="69" t="n">
        <f aca="false">IFERROR(F193/D193,0)</f>
        <v>0</v>
      </c>
      <c r="I193" s="65" t="n">
        <f aca="false">IFERROR(VLOOKUP(A193,'MEMO CALCULO 01'!$B$2:$E$248,4,0),0)</f>
        <v>0</v>
      </c>
      <c r="J193" s="70" t="n">
        <f aca="false">I193*E193</f>
        <v>0</v>
      </c>
      <c r="K193" s="71" t="n">
        <f aca="false">IFERROR(I193/D193,0)</f>
        <v>0</v>
      </c>
      <c r="L193" s="72" t="n">
        <f aca="false">F193+I193</f>
        <v>0</v>
      </c>
      <c r="M193" s="73" t="n">
        <f aca="false">G193+J193</f>
        <v>0</v>
      </c>
      <c r="N193" s="74" t="n">
        <f aca="false">H193+K193</f>
        <v>0</v>
      </c>
    </row>
    <row r="194" customFormat="false" ht="22.35" hidden="false" customHeight="false" outlineLevel="0" collapsed="false">
      <c r="A194" s="62" t="s">
        <v>373</v>
      </c>
      <c r="B194" s="63" t="s">
        <v>374</v>
      </c>
      <c r="C194" s="64" t="s">
        <v>33</v>
      </c>
      <c r="D194" s="65" t="n">
        <v>0</v>
      </c>
      <c r="E194" s="66" t="n">
        <v>42.570024</v>
      </c>
      <c r="F194" s="67" t="n">
        <v>0</v>
      </c>
      <c r="G194" s="68" t="n">
        <f aca="false">F194*E194</f>
        <v>0</v>
      </c>
      <c r="H194" s="69" t="n">
        <f aca="false">IFERROR(F194/D194,0)</f>
        <v>0</v>
      </c>
      <c r="I194" s="65" t="n">
        <f aca="false">IFERROR(VLOOKUP(A194,'MEMO CALCULO 01'!$B$2:$E$248,4,0),0)</f>
        <v>0</v>
      </c>
      <c r="J194" s="70" t="n">
        <f aca="false">I194*E194</f>
        <v>0</v>
      </c>
      <c r="K194" s="71" t="n">
        <f aca="false">IFERROR(I194/D194,0)</f>
        <v>0</v>
      </c>
      <c r="L194" s="72" t="n">
        <f aca="false">F194+I194</f>
        <v>0</v>
      </c>
      <c r="M194" s="73" t="n">
        <f aca="false">G194+J194</f>
        <v>0</v>
      </c>
      <c r="N194" s="74" t="n">
        <f aca="false">H194+K194</f>
        <v>0</v>
      </c>
    </row>
    <row r="195" customFormat="false" ht="22.35" hidden="false" customHeight="false" outlineLevel="0" collapsed="false">
      <c r="A195" s="62" t="s">
        <v>375</v>
      </c>
      <c r="B195" s="63" t="s">
        <v>376</v>
      </c>
      <c r="C195" s="64" t="s">
        <v>33</v>
      </c>
      <c r="D195" s="65" t="n">
        <v>38.85</v>
      </c>
      <c r="E195" s="66" t="n">
        <v>78.304744</v>
      </c>
      <c r="F195" s="67" t="n">
        <v>0</v>
      </c>
      <c r="G195" s="68" t="n">
        <f aca="false">F195*E195</f>
        <v>0</v>
      </c>
      <c r="H195" s="69" t="n">
        <f aca="false">IFERROR(F195/D195,0)</f>
        <v>0</v>
      </c>
      <c r="I195" s="65" t="n">
        <f aca="false">IFERROR(VLOOKUP(A195,'MEMO CALCULO 01'!$B$2:$E$248,4,0),0)</f>
        <v>0</v>
      </c>
      <c r="J195" s="70" t="n">
        <f aca="false">I195*E195</f>
        <v>0</v>
      </c>
      <c r="K195" s="71" t="n">
        <f aca="false">IFERROR(I195/D195,0)</f>
        <v>0</v>
      </c>
      <c r="L195" s="72" t="n">
        <f aca="false">F195+I195</f>
        <v>0</v>
      </c>
      <c r="M195" s="73" t="n">
        <f aca="false">G195+J195</f>
        <v>0</v>
      </c>
      <c r="N195" s="74" t="n">
        <f aca="false">H195+K195</f>
        <v>0</v>
      </c>
    </row>
    <row r="196" customFormat="false" ht="22.35" hidden="false" customHeight="false" outlineLevel="0" collapsed="false">
      <c r="A196" s="62" t="s">
        <v>377</v>
      </c>
      <c r="B196" s="63" t="s">
        <v>378</v>
      </c>
      <c r="C196" s="64" t="s">
        <v>53</v>
      </c>
      <c r="D196" s="65" t="n">
        <v>8</v>
      </c>
      <c r="E196" s="66" t="n">
        <v>134.098692</v>
      </c>
      <c r="F196" s="67" t="n">
        <v>0</v>
      </c>
      <c r="G196" s="68" t="n">
        <f aca="false">F196*E196</f>
        <v>0</v>
      </c>
      <c r="H196" s="69" t="n">
        <f aca="false">IFERROR(F196/D196,0)</f>
        <v>0</v>
      </c>
      <c r="I196" s="65" t="n">
        <f aca="false">IFERROR(VLOOKUP(A196,'MEMO CALCULO 01'!$B$2:$E$248,4,0),0)</f>
        <v>0</v>
      </c>
      <c r="J196" s="70" t="n">
        <f aca="false">I196*E196</f>
        <v>0</v>
      </c>
      <c r="K196" s="71" t="n">
        <f aca="false">IFERROR(I196/D196,0)</f>
        <v>0</v>
      </c>
      <c r="L196" s="72" t="n">
        <f aca="false">F196+I196</f>
        <v>0</v>
      </c>
      <c r="M196" s="73" t="n">
        <f aca="false">G196+J196</f>
        <v>0</v>
      </c>
      <c r="N196" s="74" t="n">
        <f aca="false">H196+K196</f>
        <v>0</v>
      </c>
    </row>
    <row r="197" customFormat="false" ht="22.35" hidden="false" customHeight="false" outlineLevel="0" collapsed="false">
      <c r="A197" s="62" t="s">
        <v>379</v>
      </c>
      <c r="B197" s="63" t="s">
        <v>380</v>
      </c>
      <c r="C197" s="64" t="s">
        <v>60</v>
      </c>
      <c r="D197" s="65" t="n">
        <v>0</v>
      </c>
      <c r="E197" s="66" t="n">
        <v>713.946464</v>
      </c>
      <c r="F197" s="67" t="n">
        <v>0</v>
      </c>
      <c r="G197" s="68" t="n">
        <f aca="false">F197*E197</f>
        <v>0</v>
      </c>
      <c r="H197" s="69" t="n">
        <f aca="false">IFERROR(F197/D197,0)</f>
        <v>0</v>
      </c>
      <c r="I197" s="65" t="n">
        <f aca="false">IFERROR(VLOOKUP(A197,'MEMO CALCULO 01'!$B$2:$E$248,4,0),0)</f>
        <v>0</v>
      </c>
      <c r="J197" s="70" t="n">
        <f aca="false">I197*E197</f>
        <v>0</v>
      </c>
      <c r="K197" s="71" t="n">
        <f aca="false">IFERROR(I197/D197,0)</f>
        <v>0</v>
      </c>
      <c r="L197" s="72" t="n">
        <f aca="false">F197+I197</f>
        <v>0</v>
      </c>
      <c r="M197" s="73" t="n">
        <f aca="false">G197+J197</f>
        <v>0</v>
      </c>
      <c r="N197" s="74" t="n">
        <f aca="false">H197+K197</f>
        <v>0</v>
      </c>
    </row>
    <row r="198" customFormat="false" ht="13.8" hidden="false" customHeight="false" outlineLevel="0" collapsed="false">
      <c r="A198" s="62" t="s">
        <v>381</v>
      </c>
      <c r="B198" s="63" t="s">
        <v>382</v>
      </c>
      <c r="C198" s="64" t="s">
        <v>53</v>
      </c>
      <c r="D198" s="65" t="n">
        <v>0</v>
      </c>
      <c r="E198" s="66" t="n">
        <v>47.8431078766347</v>
      </c>
      <c r="F198" s="67" t="n">
        <v>0</v>
      </c>
      <c r="G198" s="68" t="n">
        <f aca="false">F198*E198</f>
        <v>0</v>
      </c>
      <c r="H198" s="69" t="n">
        <f aca="false">IFERROR(F198/D198,0)</f>
        <v>0</v>
      </c>
      <c r="I198" s="65" t="n">
        <f aca="false">IFERROR(VLOOKUP(A198,'MEMO CALCULO 01'!$B$2:$E$248,4,0),0)</f>
        <v>0</v>
      </c>
      <c r="J198" s="70" t="n">
        <f aca="false">I198*E198</f>
        <v>0</v>
      </c>
      <c r="K198" s="71" t="n">
        <f aca="false">IFERROR(I198/D198,0)</f>
        <v>0</v>
      </c>
      <c r="L198" s="72" t="n">
        <f aca="false">F198+I198</f>
        <v>0</v>
      </c>
      <c r="M198" s="73" t="n">
        <f aca="false">G198+J198</f>
        <v>0</v>
      </c>
      <c r="N198" s="74" t="n">
        <f aca="false">H198+K198</f>
        <v>0</v>
      </c>
    </row>
    <row r="199" customFormat="false" ht="13.8" hidden="false" customHeight="false" outlineLevel="0" collapsed="false">
      <c r="A199" s="53" t="s">
        <v>383</v>
      </c>
      <c r="B199" s="54" t="s">
        <v>384</v>
      </c>
      <c r="C199" s="55"/>
      <c r="D199" s="56"/>
      <c r="E199" s="75"/>
      <c r="F199" s="57"/>
      <c r="G199" s="58"/>
      <c r="H199" s="59"/>
      <c r="I199" s="61"/>
      <c r="J199" s="61" t="n">
        <f aca="false">SUM(J200:J212)</f>
        <v>0</v>
      </c>
      <c r="K199" s="59"/>
      <c r="L199" s="58"/>
      <c r="M199" s="61" t="n">
        <f aca="false">SUM(M200:M212)</f>
        <v>0</v>
      </c>
      <c r="N199" s="59"/>
    </row>
    <row r="200" customFormat="false" ht="43.25" hidden="false" customHeight="false" outlineLevel="0" collapsed="false">
      <c r="A200" s="62" t="s">
        <v>385</v>
      </c>
      <c r="B200" s="63" t="s">
        <v>386</v>
      </c>
      <c r="C200" s="64" t="s">
        <v>53</v>
      </c>
      <c r="D200" s="65" t="n">
        <v>5</v>
      </c>
      <c r="E200" s="66" t="n">
        <v>1734.203884</v>
      </c>
      <c r="F200" s="67" t="n">
        <v>0</v>
      </c>
      <c r="G200" s="68" t="n">
        <f aca="false">F200*E200</f>
        <v>0</v>
      </c>
      <c r="H200" s="69" t="n">
        <f aca="false">IFERROR(F200/D200,0)</f>
        <v>0</v>
      </c>
      <c r="I200" s="65" t="n">
        <f aca="false">IFERROR(VLOOKUP(A200,'MEMO CALCULO 01'!$B$2:$E$248,4,0),0)</f>
        <v>0</v>
      </c>
      <c r="J200" s="70" t="n">
        <f aca="false">I200*E200</f>
        <v>0</v>
      </c>
      <c r="K200" s="71" t="n">
        <f aca="false">IFERROR(I200/D200,0)</f>
        <v>0</v>
      </c>
      <c r="L200" s="72" t="n">
        <f aca="false">F200+I200</f>
        <v>0</v>
      </c>
      <c r="M200" s="73" t="n">
        <f aca="false">G200+J200</f>
        <v>0</v>
      </c>
      <c r="N200" s="74" t="n">
        <f aca="false">H200+K200</f>
        <v>0</v>
      </c>
    </row>
    <row r="201" customFormat="false" ht="13.8" hidden="false" customHeight="false" outlineLevel="0" collapsed="false">
      <c r="A201" s="62" t="s">
        <v>387</v>
      </c>
      <c r="B201" s="63" t="s">
        <v>388</v>
      </c>
      <c r="C201" s="64" t="s">
        <v>53</v>
      </c>
      <c r="D201" s="65" t="n">
        <v>8</v>
      </c>
      <c r="E201" s="66" t="n">
        <v>650.0291</v>
      </c>
      <c r="F201" s="67" t="n">
        <v>0</v>
      </c>
      <c r="G201" s="68" t="n">
        <f aca="false">F201*E201</f>
        <v>0</v>
      </c>
      <c r="H201" s="69" t="n">
        <f aca="false">IFERROR(F201/D201,0)</f>
        <v>0</v>
      </c>
      <c r="I201" s="65" t="n">
        <f aca="false">IFERROR(VLOOKUP(A201,'MEMO CALCULO 01'!$B$2:$E$248,4,0),0)</f>
        <v>0</v>
      </c>
      <c r="J201" s="70" t="n">
        <f aca="false">I201*E201</f>
        <v>0</v>
      </c>
      <c r="K201" s="71" t="n">
        <f aca="false">IFERROR(I201/D201,0)</f>
        <v>0</v>
      </c>
      <c r="L201" s="72" t="n">
        <f aca="false">F201+I201</f>
        <v>0</v>
      </c>
      <c r="M201" s="73" t="n">
        <f aca="false">G201+J201</f>
        <v>0</v>
      </c>
      <c r="N201" s="74" t="n">
        <f aca="false">H201+K201</f>
        <v>0</v>
      </c>
    </row>
    <row r="202" customFormat="false" ht="22.35" hidden="false" customHeight="false" outlineLevel="0" collapsed="false">
      <c r="A202" s="62" t="s">
        <v>389</v>
      </c>
      <c r="B202" s="63" t="s">
        <v>390</v>
      </c>
      <c r="C202" s="64" t="s">
        <v>53</v>
      </c>
      <c r="D202" s="65" t="n">
        <v>11</v>
      </c>
      <c r="E202" s="66" t="n">
        <v>226.998576</v>
      </c>
      <c r="F202" s="67" t="n">
        <v>0</v>
      </c>
      <c r="G202" s="68" t="n">
        <f aca="false">F202*E202</f>
        <v>0</v>
      </c>
      <c r="H202" s="69" t="n">
        <f aca="false">IFERROR(F202/D202,0)</f>
        <v>0</v>
      </c>
      <c r="I202" s="65" t="n">
        <f aca="false">IFERROR(VLOOKUP(A202,'MEMO CALCULO 01'!$B$2:$E$248,4,0),0)</f>
        <v>0</v>
      </c>
      <c r="J202" s="70" t="n">
        <f aca="false">I202*E202</f>
        <v>0</v>
      </c>
      <c r="K202" s="71" t="n">
        <f aca="false">IFERROR(I202/D202,0)</f>
        <v>0</v>
      </c>
      <c r="L202" s="72" t="n">
        <f aca="false">F202+I202</f>
        <v>0</v>
      </c>
      <c r="M202" s="73" t="n">
        <f aca="false">G202+J202</f>
        <v>0</v>
      </c>
      <c r="N202" s="74" t="n">
        <f aca="false">H202+K202</f>
        <v>0</v>
      </c>
    </row>
    <row r="203" customFormat="false" ht="13.8" hidden="false" customHeight="false" outlineLevel="0" collapsed="false">
      <c r="A203" s="62" t="s">
        <v>391</v>
      </c>
      <c r="B203" s="63" t="s">
        <v>392</v>
      </c>
      <c r="C203" s="64" t="s">
        <v>53</v>
      </c>
      <c r="D203" s="65" t="n">
        <v>2</v>
      </c>
      <c r="E203" s="66" t="n">
        <v>114.714684</v>
      </c>
      <c r="F203" s="67" t="n">
        <v>0</v>
      </c>
      <c r="G203" s="68" t="n">
        <f aca="false">F203*E203</f>
        <v>0</v>
      </c>
      <c r="H203" s="69" t="n">
        <f aca="false">IFERROR(F203/D203,0)</f>
        <v>0</v>
      </c>
      <c r="I203" s="65" t="n">
        <f aca="false">IFERROR(VLOOKUP(A203,'MEMO CALCULO 01'!$B$2:$E$248,4,0),0)</f>
        <v>0</v>
      </c>
      <c r="J203" s="70" t="n">
        <f aca="false">I203*E203</f>
        <v>0</v>
      </c>
      <c r="K203" s="71" t="n">
        <f aca="false">IFERROR(I203/D203,0)</f>
        <v>0</v>
      </c>
      <c r="L203" s="72" t="n">
        <f aca="false">F203+I203</f>
        <v>0</v>
      </c>
      <c r="M203" s="73" t="n">
        <f aca="false">G203+J203</f>
        <v>0</v>
      </c>
      <c r="N203" s="74" t="n">
        <f aca="false">H203+K203</f>
        <v>0</v>
      </c>
    </row>
    <row r="204" customFormat="false" ht="22.35" hidden="false" customHeight="false" outlineLevel="0" collapsed="false">
      <c r="A204" s="62" t="s">
        <v>393</v>
      </c>
      <c r="B204" s="63" t="s">
        <v>394</v>
      </c>
      <c r="C204" s="64" t="s">
        <v>53</v>
      </c>
      <c r="D204" s="65" t="n">
        <v>1</v>
      </c>
      <c r="E204" s="66" t="n">
        <v>396.541124</v>
      </c>
      <c r="F204" s="67" t="n">
        <v>0</v>
      </c>
      <c r="G204" s="68" t="n">
        <f aca="false">F204*E204</f>
        <v>0</v>
      </c>
      <c r="H204" s="69" t="n">
        <f aca="false">IFERROR(F204/D204,0)</f>
        <v>0</v>
      </c>
      <c r="I204" s="65" t="n">
        <f aca="false">IFERROR(VLOOKUP(A204,'MEMO CALCULO 01'!$B$2:$E$248,4,0),0)</f>
        <v>0</v>
      </c>
      <c r="J204" s="70" t="n">
        <f aca="false">I204*E204</f>
        <v>0</v>
      </c>
      <c r="K204" s="71" t="n">
        <f aca="false">IFERROR(I204/D204,0)</f>
        <v>0</v>
      </c>
      <c r="L204" s="72" t="n">
        <f aca="false">F204+I204</f>
        <v>0</v>
      </c>
      <c r="M204" s="73" t="n">
        <f aca="false">G204+J204</f>
        <v>0</v>
      </c>
      <c r="N204" s="74" t="n">
        <f aca="false">H204+K204</f>
        <v>0</v>
      </c>
    </row>
    <row r="205" customFormat="false" ht="22.35" hidden="false" customHeight="false" outlineLevel="0" collapsed="false">
      <c r="A205" s="62" t="s">
        <v>395</v>
      </c>
      <c r="B205" s="63" t="s">
        <v>396</v>
      </c>
      <c r="C205" s="64" t="s">
        <v>53</v>
      </c>
      <c r="D205" s="65" t="n">
        <v>2</v>
      </c>
      <c r="E205" s="66" t="n">
        <v>215.509448</v>
      </c>
      <c r="F205" s="67" t="n">
        <v>0</v>
      </c>
      <c r="G205" s="68" t="n">
        <f aca="false">F205*E205</f>
        <v>0</v>
      </c>
      <c r="H205" s="69" t="n">
        <f aca="false">IFERROR(F205/D205,0)</f>
        <v>0</v>
      </c>
      <c r="I205" s="65" t="n">
        <f aca="false">IFERROR(VLOOKUP(A205,'MEMO CALCULO 01'!$B$2:$E$248,4,0),0)</f>
        <v>0</v>
      </c>
      <c r="J205" s="70" t="n">
        <f aca="false">I205*E205</f>
        <v>0</v>
      </c>
      <c r="K205" s="71" t="n">
        <f aca="false">IFERROR(I205/D205,0)</f>
        <v>0</v>
      </c>
      <c r="L205" s="72" t="n">
        <f aca="false">F205+I205</f>
        <v>0</v>
      </c>
      <c r="M205" s="73" t="n">
        <f aca="false">G205+J205</f>
        <v>0</v>
      </c>
      <c r="N205" s="74" t="n">
        <f aca="false">H205+K205</f>
        <v>0</v>
      </c>
    </row>
    <row r="206" customFormat="false" ht="32.8" hidden="false" customHeight="false" outlineLevel="0" collapsed="false">
      <c r="A206" s="62" t="s">
        <v>397</v>
      </c>
      <c r="B206" s="63" t="s">
        <v>398</v>
      </c>
      <c r="C206" s="64" t="s">
        <v>53</v>
      </c>
      <c r="D206" s="65" t="n">
        <v>11</v>
      </c>
      <c r="E206" s="66" t="n">
        <v>359.777992</v>
      </c>
      <c r="F206" s="67" t="n">
        <v>0</v>
      </c>
      <c r="G206" s="68" t="n">
        <f aca="false">F206*E206</f>
        <v>0</v>
      </c>
      <c r="H206" s="69" t="n">
        <f aca="false">IFERROR(F206/D206,0)</f>
        <v>0</v>
      </c>
      <c r="I206" s="65" t="n">
        <f aca="false">IFERROR(VLOOKUP(A206,'MEMO CALCULO 01'!$B$2:$E$248,4,0),0)</f>
        <v>0</v>
      </c>
      <c r="J206" s="70" t="n">
        <f aca="false">I206*E206</f>
        <v>0</v>
      </c>
      <c r="K206" s="71" t="n">
        <f aca="false">IFERROR(I206/D206,0)</f>
        <v>0</v>
      </c>
      <c r="L206" s="72" t="n">
        <f aca="false">F206+I206</f>
        <v>0</v>
      </c>
      <c r="M206" s="73" t="n">
        <f aca="false">G206+J206</f>
        <v>0</v>
      </c>
      <c r="N206" s="74" t="n">
        <f aca="false">H206+K206</f>
        <v>0</v>
      </c>
    </row>
    <row r="207" customFormat="false" ht="22.35" hidden="false" customHeight="false" outlineLevel="0" collapsed="false">
      <c r="A207" s="62" t="s">
        <v>399</v>
      </c>
      <c r="B207" s="63" t="s">
        <v>400</v>
      </c>
      <c r="C207" s="64" t="s">
        <v>53</v>
      </c>
      <c r="D207" s="65" t="n">
        <v>5</v>
      </c>
      <c r="E207" s="66" t="n">
        <v>138.150012</v>
      </c>
      <c r="F207" s="67" t="n">
        <v>0</v>
      </c>
      <c r="G207" s="68" t="n">
        <f aca="false">F207*E207</f>
        <v>0</v>
      </c>
      <c r="H207" s="69" t="n">
        <f aca="false">IFERROR(F207/D207,0)</f>
        <v>0</v>
      </c>
      <c r="I207" s="65" t="n">
        <f aca="false">IFERROR(VLOOKUP(A207,'MEMO CALCULO 01'!$B$2:$E$248,4,0),0)</f>
        <v>0</v>
      </c>
      <c r="J207" s="70" t="n">
        <f aca="false">I207*E207</f>
        <v>0</v>
      </c>
      <c r="K207" s="71" t="n">
        <f aca="false">IFERROR(I207/D207,0)</f>
        <v>0</v>
      </c>
      <c r="L207" s="72" t="n">
        <f aca="false">F207+I207</f>
        <v>0</v>
      </c>
      <c r="M207" s="73" t="n">
        <f aca="false">G207+J207</f>
        <v>0</v>
      </c>
      <c r="N207" s="74" t="n">
        <f aca="false">H207+K207</f>
        <v>0</v>
      </c>
    </row>
    <row r="208" customFormat="false" ht="22.35" hidden="false" customHeight="false" outlineLevel="0" collapsed="false">
      <c r="A208" s="62" t="s">
        <v>401</v>
      </c>
      <c r="B208" s="63" t="s">
        <v>402</v>
      </c>
      <c r="C208" s="64" t="s">
        <v>53</v>
      </c>
      <c r="D208" s="65" t="n">
        <v>10</v>
      </c>
      <c r="E208" s="66" t="n">
        <v>157.970316</v>
      </c>
      <c r="F208" s="67" t="n">
        <v>0</v>
      </c>
      <c r="G208" s="68" t="n">
        <f aca="false">F208*E208</f>
        <v>0</v>
      </c>
      <c r="H208" s="69" t="n">
        <f aca="false">IFERROR(F208/D208,0)</f>
        <v>0</v>
      </c>
      <c r="I208" s="65" t="n">
        <f aca="false">IFERROR(VLOOKUP(A208,'MEMO CALCULO 01'!$B$2:$E$248,4,0),0)</f>
        <v>0</v>
      </c>
      <c r="J208" s="70" t="n">
        <f aca="false">I208*E208</f>
        <v>0</v>
      </c>
      <c r="K208" s="71" t="n">
        <f aca="false">IFERROR(I208/D208,0)</f>
        <v>0</v>
      </c>
      <c r="L208" s="72" t="n">
        <f aca="false">F208+I208</f>
        <v>0</v>
      </c>
      <c r="M208" s="73" t="n">
        <f aca="false">G208+J208</f>
        <v>0</v>
      </c>
      <c r="N208" s="74" t="n">
        <f aca="false">H208+K208</f>
        <v>0</v>
      </c>
    </row>
    <row r="209" customFormat="false" ht="22.35" hidden="false" customHeight="false" outlineLevel="0" collapsed="false">
      <c r="A209" s="62" t="s">
        <v>403</v>
      </c>
      <c r="B209" s="63" t="s">
        <v>404</v>
      </c>
      <c r="C209" s="64" t="s">
        <v>53</v>
      </c>
      <c r="D209" s="65" t="n">
        <v>1</v>
      </c>
      <c r="E209" s="66" t="n">
        <v>319.160912</v>
      </c>
      <c r="F209" s="67" t="n">
        <v>0</v>
      </c>
      <c r="G209" s="68" t="n">
        <f aca="false">F209*E209</f>
        <v>0</v>
      </c>
      <c r="H209" s="69" t="n">
        <f aca="false">IFERROR(F209/D209,0)</f>
        <v>0</v>
      </c>
      <c r="I209" s="65" t="n">
        <f aca="false">IFERROR(VLOOKUP(A209,'MEMO CALCULO 01'!$B$2:$E$248,4,0),0)</f>
        <v>0</v>
      </c>
      <c r="J209" s="70" t="n">
        <f aca="false">I209*E209</f>
        <v>0</v>
      </c>
      <c r="K209" s="71" t="n">
        <f aca="false">IFERROR(I209/D209,0)</f>
        <v>0</v>
      </c>
      <c r="L209" s="72" t="n">
        <f aca="false">F209+I209</f>
        <v>0</v>
      </c>
      <c r="M209" s="73" t="n">
        <f aca="false">G209+J209</f>
        <v>0</v>
      </c>
      <c r="N209" s="74" t="n">
        <f aca="false">H209+K209</f>
        <v>0</v>
      </c>
    </row>
    <row r="210" customFormat="false" ht="13.8" hidden="false" customHeight="false" outlineLevel="0" collapsed="false">
      <c r="A210" s="62" t="s">
        <v>405</v>
      </c>
      <c r="B210" s="63" t="s">
        <v>406</v>
      </c>
      <c r="C210" s="64" t="s">
        <v>53</v>
      </c>
      <c r="D210" s="65" t="n">
        <v>6</v>
      </c>
      <c r="E210" s="66" t="n">
        <v>44.8394552132408</v>
      </c>
      <c r="F210" s="67" t="n">
        <v>0</v>
      </c>
      <c r="G210" s="68" t="n">
        <f aca="false">F210*E210</f>
        <v>0</v>
      </c>
      <c r="H210" s="69" t="n">
        <f aca="false">IFERROR(F210/D210,0)</f>
        <v>0</v>
      </c>
      <c r="I210" s="65" t="n">
        <f aca="false">IFERROR(VLOOKUP(A210,'MEMO CALCULO 01'!$B$2:$E$248,4,0),0)</f>
        <v>0</v>
      </c>
      <c r="J210" s="70" t="n">
        <f aca="false">I210*E210</f>
        <v>0</v>
      </c>
      <c r="K210" s="71" t="n">
        <f aca="false">IFERROR(I210/D210,0)</f>
        <v>0</v>
      </c>
      <c r="L210" s="72" t="n">
        <f aca="false">F210+I210</f>
        <v>0</v>
      </c>
      <c r="M210" s="73" t="n">
        <f aca="false">G210+J210</f>
        <v>0</v>
      </c>
      <c r="N210" s="74" t="n">
        <f aca="false">H210+K210</f>
        <v>0</v>
      </c>
    </row>
    <row r="211" customFormat="false" ht="13.8" hidden="false" customHeight="false" outlineLevel="0" collapsed="false">
      <c r="A211" s="62" t="s">
        <v>407</v>
      </c>
      <c r="B211" s="63" t="s">
        <v>408</v>
      </c>
      <c r="C211" s="64" t="s">
        <v>53</v>
      </c>
      <c r="D211" s="65" t="n">
        <v>6</v>
      </c>
      <c r="E211" s="66" t="n">
        <v>83.6490232132408</v>
      </c>
      <c r="F211" s="67" t="n">
        <v>0</v>
      </c>
      <c r="G211" s="68" t="n">
        <f aca="false">F211*E211</f>
        <v>0</v>
      </c>
      <c r="H211" s="69" t="n">
        <f aca="false">IFERROR(F211/D211,0)</f>
        <v>0</v>
      </c>
      <c r="I211" s="65" t="n">
        <f aca="false">IFERROR(VLOOKUP(A211,'MEMO CALCULO 01'!$B$2:$E$248,4,0),0)</f>
        <v>0</v>
      </c>
      <c r="J211" s="70" t="n">
        <f aca="false">I211*E211</f>
        <v>0</v>
      </c>
      <c r="K211" s="71" t="n">
        <f aca="false">IFERROR(I211/D211,0)</f>
        <v>0</v>
      </c>
      <c r="L211" s="72" t="n">
        <f aca="false">F211+I211</f>
        <v>0</v>
      </c>
      <c r="M211" s="73" t="n">
        <f aca="false">G211+J211</f>
        <v>0</v>
      </c>
      <c r="N211" s="74" t="n">
        <f aca="false">H211+K211</f>
        <v>0</v>
      </c>
    </row>
    <row r="212" customFormat="false" ht="22.35" hidden="false" customHeight="false" outlineLevel="0" collapsed="false">
      <c r="A212" s="62" t="s">
        <v>409</v>
      </c>
      <c r="B212" s="63" t="s">
        <v>410</v>
      </c>
      <c r="C212" s="64" t="s">
        <v>53</v>
      </c>
      <c r="D212" s="65" t="n">
        <v>6</v>
      </c>
      <c r="E212" s="66" t="n">
        <v>80.7299952132408</v>
      </c>
      <c r="F212" s="67" t="n">
        <v>0</v>
      </c>
      <c r="G212" s="68" t="n">
        <f aca="false">F212*E212</f>
        <v>0</v>
      </c>
      <c r="H212" s="69" t="n">
        <f aca="false">IFERROR(F212/D212,0)</f>
        <v>0</v>
      </c>
      <c r="I212" s="65" t="n">
        <f aca="false">IFERROR(VLOOKUP(A212,'MEMO CALCULO 01'!$B$2:$E$248,4,0),0)</f>
        <v>0</v>
      </c>
      <c r="J212" s="70" t="n">
        <f aca="false">I212*E212</f>
        <v>0</v>
      </c>
      <c r="K212" s="71" t="n">
        <f aca="false">IFERROR(I212/D212,0)</f>
        <v>0</v>
      </c>
      <c r="L212" s="72" t="n">
        <f aca="false">F212+I212</f>
        <v>0</v>
      </c>
      <c r="M212" s="73" t="n">
        <f aca="false">G212+J212</f>
        <v>0</v>
      </c>
      <c r="N212" s="74" t="n">
        <f aca="false">H212+K212</f>
        <v>0</v>
      </c>
    </row>
    <row r="213" customFormat="false" ht="13.8" hidden="false" customHeight="false" outlineLevel="0" collapsed="false">
      <c r="A213" s="53" t="s">
        <v>411</v>
      </c>
      <c r="B213" s="54" t="s">
        <v>412</v>
      </c>
      <c r="C213" s="55"/>
      <c r="D213" s="56"/>
      <c r="E213" s="75"/>
      <c r="F213" s="57"/>
      <c r="G213" s="58"/>
      <c r="H213" s="59"/>
      <c r="I213" s="61"/>
      <c r="J213" s="61" t="n">
        <f aca="false">SUM(J214:J215)</f>
        <v>0</v>
      </c>
      <c r="K213" s="59"/>
      <c r="L213" s="58"/>
      <c r="M213" s="61" t="n">
        <f aca="false">SUM(M214:M215)</f>
        <v>0</v>
      </c>
      <c r="N213" s="59"/>
    </row>
    <row r="214" customFormat="false" ht="43.25" hidden="false" customHeight="false" outlineLevel="0" collapsed="false">
      <c r="A214" s="62" t="s">
        <v>413</v>
      </c>
      <c r="B214" s="63" t="s">
        <v>414</v>
      </c>
      <c r="C214" s="64" t="s">
        <v>53</v>
      </c>
      <c r="D214" s="65" t="n">
        <v>1</v>
      </c>
      <c r="E214" s="66" t="n">
        <v>613.25558</v>
      </c>
      <c r="F214" s="67" t="n">
        <v>0</v>
      </c>
      <c r="G214" s="68" t="n">
        <f aca="false">F214*E214</f>
        <v>0</v>
      </c>
      <c r="H214" s="69" t="n">
        <f aca="false">IFERROR(F214/D214,0)</f>
        <v>0</v>
      </c>
      <c r="I214" s="65" t="n">
        <f aca="false">IFERROR(VLOOKUP(A214,'MEMO CALCULO 01'!$B$2:$E$248,4,0),0)</f>
        <v>0</v>
      </c>
      <c r="J214" s="70" t="n">
        <f aca="false">I214*E214</f>
        <v>0</v>
      </c>
      <c r="K214" s="71" t="n">
        <f aca="false">IFERROR(I214/D214,0)</f>
        <v>0</v>
      </c>
      <c r="L214" s="72" t="n">
        <f aca="false">F214+I214</f>
        <v>0</v>
      </c>
      <c r="M214" s="73" t="n">
        <f aca="false">G214+J214</f>
        <v>0</v>
      </c>
      <c r="N214" s="74" t="n">
        <f aca="false">H214+K214</f>
        <v>0</v>
      </c>
    </row>
    <row r="215" customFormat="false" ht="32.8" hidden="false" customHeight="false" outlineLevel="0" collapsed="false">
      <c r="A215" s="62" t="s">
        <v>415</v>
      </c>
      <c r="B215" s="63" t="s">
        <v>416</v>
      </c>
      <c r="C215" s="64" t="s">
        <v>53</v>
      </c>
      <c r="D215" s="65" t="n">
        <v>5</v>
      </c>
      <c r="E215" s="66" t="n">
        <v>138.378548</v>
      </c>
      <c r="F215" s="67" t="n">
        <v>0</v>
      </c>
      <c r="G215" s="68" t="n">
        <f aca="false">F215*E215</f>
        <v>0</v>
      </c>
      <c r="H215" s="69" t="n">
        <f aca="false">IFERROR(F215/D215,0)</f>
        <v>0</v>
      </c>
      <c r="I215" s="65" t="n">
        <f aca="false">IFERROR(VLOOKUP(A215,'MEMO CALCULO 01'!$B$2:$E$248,4,0),0)</f>
        <v>0</v>
      </c>
      <c r="J215" s="70" t="n">
        <f aca="false">I215*E215</f>
        <v>0</v>
      </c>
      <c r="K215" s="71" t="n">
        <f aca="false">IFERROR(I215/D215,0)</f>
        <v>0</v>
      </c>
      <c r="L215" s="72" t="n">
        <f aca="false">F215+I215</f>
        <v>0</v>
      </c>
      <c r="M215" s="73" t="n">
        <f aca="false">G215+J215</f>
        <v>0</v>
      </c>
      <c r="N215" s="74" t="n">
        <f aca="false">H215+K215</f>
        <v>0</v>
      </c>
    </row>
    <row r="216" customFormat="false" ht="13.8" hidden="false" customHeight="false" outlineLevel="0" collapsed="false">
      <c r="A216" s="53" t="s">
        <v>417</v>
      </c>
      <c r="B216" s="54" t="s">
        <v>418</v>
      </c>
      <c r="C216" s="55"/>
      <c r="D216" s="56"/>
      <c r="E216" s="75"/>
      <c r="F216" s="57"/>
      <c r="G216" s="58"/>
      <c r="H216" s="59"/>
      <c r="I216" s="61"/>
      <c r="J216" s="61" t="n">
        <f aca="false">SUM(J217:J218)</f>
        <v>0</v>
      </c>
      <c r="K216" s="59"/>
      <c r="L216" s="58"/>
      <c r="M216" s="61" t="n">
        <f aca="false">SUM(M217:M218)</f>
        <v>0</v>
      </c>
      <c r="N216" s="59"/>
    </row>
    <row r="217" customFormat="false" ht="13.8" hidden="false" customHeight="false" outlineLevel="0" collapsed="false">
      <c r="A217" s="62" t="s">
        <v>419</v>
      </c>
      <c r="B217" s="63" t="s">
        <v>420</v>
      </c>
      <c r="C217" s="64" t="s">
        <v>30</v>
      </c>
      <c r="D217" s="65" t="n">
        <v>5.14</v>
      </c>
      <c r="E217" s="66" t="n">
        <v>456.646092</v>
      </c>
      <c r="F217" s="67" t="n">
        <v>0</v>
      </c>
      <c r="G217" s="68" t="n">
        <f aca="false">F217*E217</f>
        <v>0</v>
      </c>
      <c r="H217" s="69" t="n">
        <f aca="false">IFERROR(F217/D217,0)</f>
        <v>0</v>
      </c>
      <c r="I217" s="65" t="n">
        <f aca="false">IFERROR(VLOOKUP(A217,'MEMO CALCULO 01'!$B$2:$E$248,4,0),0)</f>
        <v>0</v>
      </c>
      <c r="J217" s="70" t="n">
        <f aca="false">I217*E217</f>
        <v>0</v>
      </c>
      <c r="K217" s="71" t="n">
        <f aca="false">IFERROR(I217/D217,0)</f>
        <v>0</v>
      </c>
      <c r="L217" s="72" t="n">
        <f aca="false">F217+I217</f>
        <v>0</v>
      </c>
      <c r="M217" s="73" t="n">
        <f aca="false">G217+J217</f>
        <v>0</v>
      </c>
      <c r="N217" s="74" t="n">
        <f aca="false">H217+K217</f>
        <v>0</v>
      </c>
    </row>
    <row r="218" customFormat="false" ht="32.8" hidden="false" customHeight="false" outlineLevel="0" collapsed="false">
      <c r="A218" s="62" t="s">
        <v>421</v>
      </c>
      <c r="B218" s="63" t="s">
        <v>422</v>
      </c>
      <c r="C218" s="64" t="s">
        <v>33</v>
      </c>
      <c r="D218" s="65" t="n">
        <v>12.57</v>
      </c>
      <c r="E218" s="66" t="n">
        <v>47.805576</v>
      </c>
      <c r="F218" s="67" t="n">
        <v>0</v>
      </c>
      <c r="G218" s="68" t="n">
        <f aca="false">F218*E218</f>
        <v>0</v>
      </c>
      <c r="H218" s="69" t="n">
        <f aca="false">IFERROR(F218/D218,0)</f>
        <v>0</v>
      </c>
      <c r="I218" s="65" t="n">
        <f aca="false">IFERROR(VLOOKUP(A218,'MEMO CALCULO 01'!$B$2:$E$248,4,0),0)</f>
        <v>0</v>
      </c>
      <c r="J218" s="70" t="n">
        <f aca="false">I218*E218</f>
        <v>0</v>
      </c>
      <c r="K218" s="71" t="n">
        <f aca="false">IFERROR(I218/D218,0)</f>
        <v>0</v>
      </c>
      <c r="L218" s="72" t="n">
        <f aca="false">F218+I218</f>
        <v>0</v>
      </c>
      <c r="M218" s="73" t="n">
        <f aca="false">G218+J218</f>
        <v>0</v>
      </c>
      <c r="N218" s="74" t="n">
        <f aca="false">H218+K218</f>
        <v>0</v>
      </c>
    </row>
    <row r="219" customFormat="false" ht="13.8" hidden="false" customHeight="false" outlineLevel="0" collapsed="false">
      <c r="A219" s="53" t="s">
        <v>423</v>
      </c>
      <c r="B219" s="54" t="s">
        <v>424</v>
      </c>
      <c r="C219" s="55"/>
      <c r="D219" s="56"/>
      <c r="E219" s="75"/>
      <c r="F219" s="57"/>
      <c r="G219" s="58"/>
      <c r="H219" s="59"/>
      <c r="I219" s="61"/>
      <c r="J219" s="61" t="n">
        <f aca="false">SUM(J220:J229)</f>
        <v>31893.55878632</v>
      </c>
      <c r="K219" s="59"/>
      <c r="L219" s="58"/>
      <c r="M219" s="61" t="n">
        <f aca="false">SUM(M220:M229)</f>
        <v>31893.55878632</v>
      </c>
      <c r="N219" s="59"/>
    </row>
    <row r="220" customFormat="false" ht="13.8" hidden="false" customHeight="false" outlineLevel="0" collapsed="false">
      <c r="A220" s="62" t="s">
        <v>425</v>
      </c>
      <c r="B220" s="63" t="s">
        <v>426</v>
      </c>
      <c r="C220" s="64" t="s">
        <v>30</v>
      </c>
      <c r="D220" s="65" t="n">
        <v>0</v>
      </c>
      <c r="E220" s="66" t="n">
        <v>1.288112</v>
      </c>
      <c r="F220" s="67" t="n">
        <v>0</v>
      </c>
      <c r="G220" s="68" t="n">
        <f aca="false">F220*E220</f>
        <v>0</v>
      </c>
      <c r="H220" s="69" t="n">
        <f aca="false">IFERROR(F220/D220,0)</f>
        <v>0</v>
      </c>
      <c r="I220" s="65" t="n">
        <f aca="false">IFERROR(VLOOKUP(A220,'MEMO CALCULO 01'!$B$2:$E$248,4,0),0)</f>
        <v>0</v>
      </c>
      <c r="J220" s="70" t="n">
        <f aca="false">I220*E220</f>
        <v>0</v>
      </c>
      <c r="K220" s="71" t="n">
        <f aca="false">IFERROR(I220/D220,0)</f>
        <v>0</v>
      </c>
      <c r="L220" s="72" t="n">
        <f aca="false">F220+I220</f>
        <v>0</v>
      </c>
      <c r="M220" s="73" t="n">
        <f aca="false">G220+J220</f>
        <v>0</v>
      </c>
      <c r="N220" s="74" t="n">
        <f aca="false">H220+K220</f>
        <v>0</v>
      </c>
    </row>
    <row r="221" customFormat="false" ht="32.8" hidden="false" customHeight="false" outlineLevel="0" collapsed="false">
      <c r="A221" s="62" t="s">
        <v>427</v>
      </c>
      <c r="B221" s="63" t="s">
        <v>428</v>
      </c>
      <c r="C221" s="64" t="s">
        <v>30</v>
      </c>
      <c r="D221" s="65" t="n">
        <v>0</v>
      </c>
      <c r="E221" s="66" t="n">
        <v>48.865152</v>
      </c>
      <c r="F221" s="67" t="n">
        <v>0</v>
      </c>
      <c r="G221" s="68" t="n">
        <f aca="false">F221*E221</f>
        <v>0</v>
      </c>
      <c r="H221" s="69" t="n">
        <f aca="false">IFERROR(F221/D221,0)</f>
        <v>0</v>
      </c>
      <c r="I221" s="65" t="n">
        <f aca="false">IFERROR(VLOOKUP(A221,'MEMO CALCULO 01'!$B$2:$E$248,4,0),0)</f>
        <v>0</v>
      </c>
      <c r="J221" s="70" t="n">
        <f aca="false">I221*E221</f>
        <v>0</v>
      </c>
      <c r="K221" s="71" t="n">
        <f aca="false">IFERROR(I221/D221,0)</f>
        <v>0</v>
      </c>
      <c r="L221" s="72" t="n">
        <f aca="false">F221+I221</f>
        <v>0</v>
      </c>
      <c r="M221" s="73" t="n">
        <f aca="false">G221+J221</f>
        <v>0</v>
      </c>
      <c r="N221" s="74" t="n">
        <f aca="false">H221+K221</f>
        <v>0</v>
      </c>
    </row>
    <row r="222" customFormat="false" ht="13.8" hidden="false" customHeight="false" outlineLevel="0" collapsed="false">
      <c r="A222" s="62" t="s">
        <v>429</v>
      </c>
      <c r="B222" s="63" t="s">
        <v>430</v>
      </c>
      <c r="C222" s="64" t="s">
        <v>33</v>
      </c>
      <c r="D222" s="65" t="n">
        <v>42.3</v>
      </c>
      <c r="E222" s="66" t="n">
        <v>228.993072</v>
      </c>
      <c r="F222" s="67" t="n">
        <v>0</v>
      </c>
      <c r="G222" s="68" t="n">
        <f aca="false">F222*E222</f>
        <v>0</v>
      </c>
      <c r="H222" s="69" t="n">
        <f aca="false">IFERROR(F222/D222,0)</f>
        <v>0</v>
      </c>
      <c r="I222" s="65" t="n">
        <f aca="false">IFERROR(VLOOKUP(A222,'MEMO CALCULO 01'!$B$2:$E$248,4,0),0)</f>
        <v>39.81</v>
      </c>
      <c r="J222" s="70" t="n">
        <f aca="false">I222*E222</f>
        <v>9116.21419632</v>
      </c>
      <c r="K222" s="71" t="n">
        <f aca="false">IFERROR(I222/D222,0)</f>
        <v>0.94113475177305</v>
      </c>
      <c r="L222" s="72" t="n">
        <f aca="false">F222+I222</f>
        <v>39.81</v>
      </c>
      <c r="M222" s="73" t="n">
        <f aca="false">G222+J222</f>
        <v>9116.21419632</v>
      </c>
      <c r="N222" s="74" t="n">
        <f aca="false">H222+K222</f>
        <v>0.94113475177305</v>
      </c>
    </row>
    <row r="223" customFormat="false" ht="22.35" hidden="false" customHeight="false" outlineLevel="0" collapsed="false">
      <c r="A223" s="62" t="s">
        <v>431</v>
      </c>
      <c r="B223" s="63" t="s">
        <v>432</v>
      </c>
      <c r="C223" s="64" t="s">
        <v>30</v>
      </c>
      <c r="D223" s="65" t="n">
        <v>0</v>
      </c>
      <c r="E223" s="66" t="n">
        <v>137.609836</v>
      </c>
      <c r="F223" s="67" t="n">
        <v>0</v>
      </c>
      <c r="G223" s="68" t="n">
        <f aca="false">F223*E223</f>
        <v>0</v>
      </c>
      <c r="H223" s="69" t="n">
        <f aca="false">IFERROR(F223/D223,0)</f>
        <v>0</v>
      </c>
      <c r="I223" s="65" t="n">
        <f aca="false">IFERROR(VLOOKUP(A223,'MEMO CALCULO 01'!$B$2:$E$248,4,0),0)</f>
        <v>0</v>
      </c>
      <c r="J223" s="70" t="n">
        <f aca="false">I223*E223</f>
        <v>0</v>
      </c>
      <c r="K223" s="71" t="n">
        <f aca="false">IFERROR(I223/D223,0)</f>
        <v>0</v>
      </c>
      <c r="L223" s="72" t="n">
        <f aca="false">F223+I223</f>
        <v>0</v>
      </c>
      <c r="M223" s="73" t="n">
        <f aca="false">G223+J223</f>
        <v>0</v>
      </c>
      <c r="N223" s="74" t="n">
        <f aca="false">H223+K223</f>
        <v>0</v>
      </c>
    </row>
    <row r="224" customFormat="false" ht="32.8" hidden="false" customHeight="false" outlineLevel="0" collapsed="false">
      <c r="A224" s="62" t="s">
        <v>433</v>
      </c>
      <c r="B224" s="63" t="s">
        <v>434</v>
      </c>
      <c r="C224" s="64" t="s">
        <v>104</v>
      </c>
      <c r="D224" s="65" t="n">
        <v>0</v>
      </c>
      <c r="E224" s="66" t="n">
        <v>35.547736</v>
      </c>
      <c r="F224" s="67" t="n">
        <v>0</v>
      </c>
      <c r="G224" s="68" t="n">
        <f aca="false">F224*E224</f>
        <v>0</v>
      </c>
      <c r="H224" s="69" t="n">
        <f aca="false">IFERROR(F224/D224,0)</f>
        <v>0</v>
      </c>
      <c r="I224" s="65" t="n">
        <f aca="false">IFERROR(VLOOKUP(A224,'MEMO CALCULO 01'!$B$2:$E$248,4,0),0)</f>
        <v>0</v>
      </c>
      <c r="J224" s="70" t="n">
        <f aca="false">I224*E224</f>
        <v>0</v>
      </c>
      <c r="K224" s="71" t="n">
        <f aca="false">IFERROR(I224/D224,0)</f>
        <v>0</v>
      </c>
      <c r="L224" s="72" t="n">
        <f aca="false">F224+I224</f>
        <v>0</v>
      </c>
      <c r="M224" s="73" t="n">
        <f aca="false">G224+J224</f>
        <v>0</v>
      </c>
      <c r="N224" s="74" t="n">
        <f aca="false">H224+K224</f>
        <v>0</v>
      </c>
    </row>
    <row r="225" customFormat="false" ht="32.8" hidden="false" customHeight="false" outlineLevel="0" collapsed="false">
      <c r="A225" s="62" t="s">
        <v>435</v>
      </c>
      <c r="B225" s="63" t="s">
        <v>436</v>
      </c>
      <c r="C225" s="64" t="s">
        <v>30</v>
      </c>
      <c r="D225" s="65" t="n">
        <v>0</v>
      </c>
      <c r="E225" s="66" t="n">
        <v>36.2351444957363</v>
      </c>
      <c r="F225" s="67" t="n">
        <v>0</v>
      </c>
      <c r="G225" s="68" t="n">
        <f aca="false">F225*E225</f>
        <v>0</v>
      </c>
      <c r="H225" s="69" t="n">
        <f aca="false">IFERROR(F225/D225,0)</f>
        <v>0</v>
      </c>
      <c r="I225" s="65" t="n">
        <f aca="false">IFERROR(VLOOKUP(A225,'MEMO CALCULO 01'!$B$2:$E$248,4,0),0)</f>
        <v>0</v>
      </c>
      <c r="J225" s="70" t="n">
        <f aca="false">I225*E225</f>
        <v>0</v>
      </c>
      <c r="K225" s="71" t="n">
        <f aca="false">IFERROR(I225/D225,0)</f>
        <v>0</v>
      </c>
      <c r="L225" s="72" t="n">
        <f aca="false">F225+I225</f>
        <v>0</v>
      </c>
      <c r="M225" s="73" t="n">
        <f aca="false">G225+J225</f>
        <v>0</v>
      </c>
      <c r="N225" s="74" t="n">
        <f aca="false">H225+K225</f>
        <v>0</v>
      </c>
    </row>
    <row r="226" customFormat="false" ht="32.8" hidden="false" customHeight="false" outlineLevel="0" collapsed="false">
      <c r="A226" s="62" t="s">
        <v>437</v>
      </c>
      <c r="B226" s="63" t="s">
        <v>438</v>
      </c>
      <c r="C226" s="64" t="s">
        <v>30</v>
      </c>
      <c r="D226" s="65" t="n">
        <v>0</v>
      </c>
      <c r="E226" s="66" t="n">
        <v>75.5756245615067</v>
      </c>
      <c r="F226" s="67" t="n">
        <v>0</v>
      </c>
      <c r="G226" s="68" t="n">
        <f aca="false">F226*E226</f>
        <v>0</v>
      </c>
      <c r="H226" s="69" t="n">
        <f aca="false">IFERROR(F226/D226,0)</f>
        <v>0</v>
      </c>
      <c r="I226" s="65" t="n">
        <f aca="false">IFERROR(VLOOKUP(A226,'MEMO CALCULO 01'!$B$2:$E$248,4,0),0)</f>
        <v>0</v>
      </c>
      <c r="J226" s="70" t="n">
        <f aca="false">I226*E226</f>
        <v>0</v>
      </c>
      <c r="K226" s="71" t="n">
        <f aca="false">IFERROR(I226/D226,0)</f>
        <v>0</v>
      </c>
      <c r="L226" s="72" t="n">
        <f aca="false">F226+I226</f>
        <v>0</v>
      </c>
      <c r="M226" s="73" t="n">
        <f aca="false">G226+J226</f>
        <v>0</v>
      </c>
      <c r="N226" s="74" t="n">
        <f aca="false">H226+K226</f>
        <v>0</v>
      </c>
    </row>
    <row r="227" customFormat="false" ht="22.35" hidden="false" customHeight="false" outlineLevel="0" collapsed="false">
      <c r="A227" s="62" t="s">
        <v>439</v>
      </c>
      <c r="B227" s="63" t="s">
        <v>440</v>
      </c>
      <c r="C227" s="64" t="s">
        <v>30</v>
      </c>
      <c r="D227" s="65" t="n">
        <v>0</v>
      </c>
      <c r="E227" s="66" t="n">
        <v>56.4006524251968</v>
      </c>
      <c r="F227" s="67" t="n">
        <v>0</v>
      </c>
      <c r="G227" s="68" t="n">
        <f aca="false">F227*E227</f>
        <v>0</v>
      </c>
      <c r="H227" s="69" t="n">
        <f aca="false">IFERROR(F227/D227,0)</f>
        <v>0</v>
      </c>
      <c r="I227" s="65" t="n">
        <f aca="false">IFERROR(VLOOKUP(A227,'MEMO CALCULO 01'!$B$2:$E$248,4,0),0)</f>
        <v>0</v>
      </c>
      <c r="J227" s="70" t="n">
        <f aca="false">I227*E227</f>
        <v>0</v>
      </c>
      <c r="K227" s="71" t="n">
        <f aca="false">IFERROR(I227/D227,0)</f>
        <v>0</v>
      </c>
      <c r="L227" s="72" t="n">
        <f aca="false">F227+I227</f>
        <v>0</v>
      </c>
      <c r="M227" s="73" t="n">
        <f aca="false">G227+J227</f>
        <v>0</v>
      </c>
      <c r="N227" s="74" t="n">
        <f aca="false">H227+K227</f>
        <v>0</v>
      </c>
    </row>
    <row r="228" customFormat="false" ht="22.35" hidden="false" customHeight="false" outlineLevel="0" collapsed="false">
      <c r="A228" s="62" t="s">
        <v>441</v>
      </c>
      <c r="B228" s="63" t="s">
        <v>442</v>
      </c>
      <c r="C228" s="64" t="s">
        <v>53</v>
      </c>
      <c r="D228" s="65" t="n">
        <v>0</v>
      </c>
      <c r="E228" s="66" t="n">
        <v>1449.68513795728</v>
      </c>
      <c r="F228" s="67" t="n">
        <v>0</v>
      </c>
      <c r="G228" s="68" t="n">
        <f aca="false">F228*E228</f>
        <v>0</v>
      </c>
      <c r="H228" s="69" t="n">
        <f aca="false">IFERROR(F228/D228,0)</f>
        <v>0</v>
      </c>
      <c r="I228" s="65" t="n">
        <f aca="false">IFERROR(VLOOKUP(A228,'MEMO CALCULO 01'!$B$2:$E$248,4,0),0)</f>
        <v>0</v>
      </c>
      <c r="J228" s="70" t="n">
        <f aca="false">I228*E228</f>
        <v>0</v>
      </c>
      <c r="K228" s="71" t="n">
        <f aca="false">IFERROR(I228/D228,0)</f>
        <v>0</v>
      </c>
      <c r="L228" s="72" t="n">
        <f aca="false">F228+I228</f>
        <v>0</v>
      </c>
      <c r="M228" s="73" t="n">
        <f aca="false">G228+J228</f>
        <v>0</v>
      </c>
      <c r="N228" s="74" t="n">
        <f aca="false">H228+K228</f>
        <v>0</v>
      </c>
    </row>
    <row r="229" customFormat="false" ht="32.8" hidden="false" customHeight="false" outlineLevel="0" collapsed="false">
      <c r="A229" s="62" t="s">
        <v>443</v>
      </c>
      <c r="B229" s="63" t="s">
        <v>444</v>
      </c>
      <c r="C229" s="64" t="s">
        <v>30</v>
      </c>
      <c r="D229" s="65" t="n">
        <v>56</v>
      </c>
      <c r="E229" s="66" t="n">
        <v>417.703</v>
      </c>
      <c r="F229" s="67" t="n">
        <v>0</v>
      </c>
      <c r="G229" s="68" t="n">
        <f aca="false">F229*E229</f>
        <v>0</v>
      </c>
      <c r="H229" s="69" t="n">
        <f aca="false">IFERROR(F229/D229,0)</f>
        <v>0</v>
      </c>
      <c r="I229" s="65" t="n">
        <f aca="false">IFERROR(VLOOKUP(A229,'MEMO CALCULO 01'!$B$2:$E$248,4,0),0)</f>
        <v>54.53</v>
      </c>
      <c r="J229" s="70" t="n">
        <f aca="false">I229*E229</f>
        <v>22777.34459</v>
      </c>
      <c r="K229" s="71" t="n">
        <f aca="false">IFERROR(I229/D229,0)</f>
        <v>0.97375</v>
      </c>
      <c r="L229" s="72" t="n">
        <f aca="false">F229+I229</f>
        <v>54.53</v>
      </c>
      <c r="M229" s="73" t="n">
        <f aca="false">G229+J229</f>
        <v>22777.34459</v>
      </c>
      <c r="N229" s="74" t="n">
        <f aca="false">H229+K229</f>
        <v>0.97375</v>
      </c>
    </row>
    <row r="230" customFormat="false" ht="13.8" hidden="false" customHeight="false" outlineLevel="0" collapsed="false">
      <c r="A230" s="53" t="s">
        <v>445</v>
      </c>
      <c r="B230" s="54" t="s">
        <v>446</v>
      </c>
      <c r="C230" s="55"/>
      <c r="D230" s="56"/>
      <c r="E230" s="75"/>
      <c r="F230" s="57"/>
      <c r="G230" s="58"/>
      <c r="H230" s="59"/>
      <c r="I230" s="61"/>
      <c r="J230" s="61" t="n">
        <f aca="false">SUM(J231:J235)</f>
        <v>3167.45006004</v>
      </c>
      <c r="K230" s="59"/>
      <c r="L230" s="58"/>
      <c r="M230" s="61" t="n">
        <f aca="false">SUM(M231:M235)</f>
        <v>3167.45006004</v>
      </c>
      <c r="N230" s="59"/>
    </row>
    <row r="231" customFormat="false" ht="32.8" hidden="false" customHeight="false" outlineLevel="0" collapsed="false">
      <c r="A231" s="62" t="s">
        <v>447</v>
      </c>
      <c r="B231" s="63" t="s">
        <v>448</v>
      </c>
      <c r="C231" s="64" t="s">
        <v>33</v>
      </c>
      <c r="D231" s="65" t="n">
        <v>12.31</v>
      </c>
      <c r="E231" s="66" t="n">
        <v>1009.173424</v>
      </c>
      <c r="F231" s="67" t="n">
        <v>0</v>
      </c>
      <c r="G231" s="68" t="n">
        <f aca="false">F231*E231</f>
        <v>0</v>
      </c>
      <c r="H231" s="69" t="n">
        <f aca="false">IFERROR(F231/D231,0)</f>
        <v>0</v>
      </c>
      <c r="I231" s="65" t="n">
        <f aca="false">IFERROR(VLOOKUP(A231,'MEMO CALCULO 01'!$B$2:$E$248,4,0),0)</f>
        <v>0</v>
      </c>
      <c r="J231" s="70" t="n">
        <f aca="false">I231*E231</f>
        <v>0</v>
      </c>
      <c r="K231" s="71" t="n">
        <f aca="false">IFERROR(I231/D231,0)</f>
        <v>0</v>
      </c>
      <c r="L231" s="72" t="n">
        <f aca="false">F231+I231</f>
        <v>0</v>
      </c>
      <c r="M231" s="73" t="n">
        <f aca="false">G231+J231</f>
        <v>0</v>
      </c>
      <c r="N231" s="74" t="n">
        <f aca="false">H231+K231</f>
        <v>0</v>
      </c>
    </row>
    <row r="232" customFormat="false" ht="32.8" hidden="false" customHeight="false" outlineLevel="0" collapsed="false">
      <c r="A232" s="62" t="s">
        <v>449</v>
      </c>
      <c r="B232" s="63" t="s">
        <v>450</v>
      </c>
      <c r="C232" s="64" t="s">
        <v>30</v>
      </c>
      <c r="D232" s="65" t="n">
        <v>21.52</v>
      </c>
      <c r="E232" s="66" t="n">
        <v>365.335572</v>
      </c>
      <c r="F232" s="67" t="n">
        <v>0</v>
      </c>
      <c r="G232" s="68" t="n">
        <f aca="false">F232*E232</f>
        <v>0</v>
      </c>
      <c r="H232" s="69" t="n">
        <f aca="false">IFERROR(F232/D232,0)</f>
        <v>0</v>
      </c>
      <c r="I232" s="65" t="n">
        <f aca="false">IFERROR(VLOOKUP(A232,'MEMO CALCULO 01'!$B$2:$E$248,4,0),0)</f>
        <v>0</v>
      </c>
      <c r="J232" s="70" t="n">
        <f aca="false">I232*E232</f>
        <v>0</v>
      </c>
      <c r="K232" s="71" t="n">
        <f aca="false">IFERROR(I232/D232,0)</f>
        <v>0</v>
      </c>
      <c r="L232" s="72" t="n">
        <f aca="false">F232+I232</f>
        <v>0</v>
      </c>
      <c r="M232" s="73" t="n">
        <f aca="false">G232+J232</f>
        <v>0</v>
      </c>
      <c r="N232" s="74" t="n">
        <f aca="false">H232+K232</f>
        <v>0</v>
      </c>
    </row>
    <row r="233" customFormat="false" ht="32.8" hidden="false" customHeight="false" outlineLevel="0" collapsed="false">
      <c r="A233" s="62" t="s">
        <v>451</v>
      </c>
      <c r="B233" s="63" t="s">
        <v>452</v>
      </c>
      <c r="C233" s="64" t="s">
        <v>30</v>
      </c>
      <c r="D233" s="65" t="n">
        <v>7.47</v>
      </c>
      <c r="E233" s="66" t="n">
        <v>194.079004</v>
      </c>
      <c r="F233" s="67" t="n">
        <v>0</v>
      </c>
      <c r="G233" s="68" t="n">
        <f aca="false">F233*E233</f>
        <v>0</v>
      </c>
      <c r="H233" s="69" t="n">
        <f aca="false">IFERROR(F233/D233,0)</f>
        <v>0</v>
      </c>
      <c r="I233" s="65" t="n">
        <f aca="false">IFERROR(VLOOKUP(A233,'MEMO CALCULO 01'!$B$2:$E$248,4,0),0)</f>
        <v>7.47</v>
      </c>
      <c r="J233" s="70" t="n">
        <f aca="false">I233*E233</f>
        <v>1449.77015988</v>
      </c>
      <c r="K233" s="71" t="n">
        <f aca="false">IFERROR(I233/D233,0)</f>
        <v>1</v>
      </c>
      <c r="L233" s="72" t="n">
        <f aca="false">F233+I233</f>
        <v>7.47</v>
      </c>
      <c r="M233" s="73" t="n">
        <f aca="false">G233+J233</f>
        <v>1449.77015988</v>
      </c>
      <c r="N233" s="74" t="n">
        <f aca="false">H233+K233</f>
        <v>1</v>
      </c>
    </row>
    <row r="234" customFormat="false" ht="22.35" hidden="false" customHeight="false" outlineLevel="0" collapsed="false">
      <c r="A234" s="62" t="s">
        <v>453</v>
      </c>
      <c r="B234" s="63" t="s">
        <v>454</v>
      </c>
      <c r="C234" s="64" t="s">
        <v>30</v>
      </c>
      <c r="D234" s="65" t="n">
        <v>1.98</v>
      </c>
      <c r="E234" s="66" t="n">
        <v>908.825344</v>
      </c>
      <c r="F234" s="67" t="n">
        <v>0</v>
      </c>
      <c r="G234" s="68" t="n">
        <f aca="false">F234*E234</f>
        <v>0</v>
      </c>
      <c r="H234" s="69" t="n">
        <f aca="false">IFERROR(F234/D234,0)</f>
        <v>0</v>
      </c>
      <c r="I234" s="65" t="n">
        <f aca="false">IFERROR(VLOOKUP(A234,'MEMO CALCULO 01'!$B$2:$E$248,4,0),0)</f>
        <v>1.89</v>
      </c>
      <c r="J234" s="70" t="n">
        <f aca="false">I234*E234</f>
        <v>1717.67990016</v>
      </c>
      <c r="K234" s="71" t="n">
        <f aca="false">IFERROR(I234/D234,0)</f>
        <v>0.954545454545455</v>
      </c>
      <c r="L234" s="72" t="n">
        <f aca="false">F234+I234</f>
        <v>1.89</v>
      </c>
      <c r="M234" s="73" t="n">
        <f aca="false">G234+J234</f>
        <v>1717.67990016</v>
      </c>
      <c r="N234" s="74" t="n">
        <f aca="false">H234+K234</f>
        <v>0.954545454545455</v>
      </c>
    </row>
    <row r="235" customFormat="false" ht="13.8" hidden="false" customHeight="false" outlineLevel="0" collapsed="false">
      <c r="A235" s="62" t="s">
        <v>455</v>
      </c>
      <c r="B235" s="63" t="s">
        <v>456</v>
      </c>
      <c r="C235" s="64" t="s">
        <v>457</v>
      </c>
      <c r="D235" s="65" t="n">
        <v>4.27</v>
      </c>
      <c r="E235" s="66" t="n">
        <v>213.957756730211</v>
      </c>
      <c r="F235" s="67" t="n">
        <v>0</v>
      </c>
      <c r="G235" s="68" t="n">
        <f aca="false">F235*E235</f>
        <v>0</v>
      </c>
      <c r="H235" s="69" t="n">
        <f aca="false">IFERROR(F235/D235,0)</f>
        <v>0</v>
      </c>
      <c r="I235" s="65" t="n">
        <f aca="false">IFERROR(VLOOKUP(A235,'MEMO CALCULO 01'!$B$2:$E$248,4,0),0)</f>
        <v>0</v>
      </c>
      <c r="J235" s="70" t="n">
        <f aca="false">I235*E235</f>
        <v>0</v>
      </c>
      <c r="K235" s="71" t="n">
        <f aca="false">IFERROR(I235/D235,0)</f>
        <v>0</v>
      </c>
      <c r="L235" s="72" t="n">
        <f aca="false">F235+I235</f>
        <v>0</v>
      </c>
      <c r="M235" s="73" t="n">
        <f aca="false">G235+J235</f>
        <v>0</v>
      </c>
      <c r="N235" s="74" t="n">
        <f aca="false">H235+K235</f>
        <v>0</v>
      </c>
    </row>
    <row r="236" customFormat="false" ht="13.8" hidden="false" customHeight="false" outlineLevel="0" collapsed="false">
      <c r="A236" s="53" t="n">
        <v>21</v>
      </c>
      <c r="B236" s="54" t="s">
        <v>458</v>
      </c>
      <c r="C236" s="55"/>
      <c r="D236" s="56"/>
      <c r="E236" s="75"/>
      <c r="F236" s="57"/>
      <c r="G236" s="58"/>
      <c r="H236" s="59"/>
      <c r="I236" s="61"/>
      <c r="J236" s="61" t="n">
        <f aca="false">SUM(J237:J241)</f>
        <v>12579.4753336</v>
      </c>
      <c r="K236" s="59"/>
      <c r="L236" s="58"/>
      <c r="M236" s="61" t="n">
        <f aca="false">SUM(M237:M241)</f>
        <v>12579.4753336</v>
      </c>
      <c r="N236" s="59"/>
    </row>
    <row r="237" customFormat="false" ht="22.35" hidden="false" customHeight="false" outlineLevel="0" collapsed="false">
      <c r="A237" s="62" t="s">
        <v>459</v>
      </c>
      <c r="B237" s="63" t="s">
        <v>460</v>
      </c>
      <c r="C237" s="64" t="s">
        <v>53</v>
      </c>
      <c r="D237" s="65" t="n">
        <v>28</v>
      </c>
      <c r="E237" s="66" t="n">
        <v>27.58014</v>
      </c>
      <c r="F237" s="67" t="n">
        <v>0</v>
      </c>
      <c r="G237" s="68" t="n">
        <f aca="false">F237*E237</f>
        <v>0</v>
      </c>
      <c r="H237" s="69" t="n">
        <f aca="false">IFERROR(F237/D237,0)</f>
        <v>0</v>
      </c>
      <c r="I237" s="65" t="n">
        <f aca="false">IFERROR(VLOOKUP(A237,'MEMO CALCULO 01'!$B$2:$E$248,4,0),0)</f>
        <v>0</v>
      </c>
      <c r="J237" s="70" t="n">
        <f aca="false">I237*E237</f>
        <v>0</v>
      </c>
      <c r="K237" s="71" t="n">
        <f aca="false">IFERROR(I237/D237,0)</f>
        <v>0</v>
      </c>
      <c r="L237" s="72" t="n">
        <f aca="false">F237+I237</f>
        <v>0</v>
      </c>
      <c r="M237" s="73" t="n">
        <f aca="false">G237+J237</f>
        <v>0</v>
      </c>
      <c r="N237" s="74" t="n">
        <f aca="false">H237+K237</f>
        <v>0</v>
      </c>
    </row>
    <row r="238" customFormat="false" ht="32.8" hidden="false" customHeight="false" outlineLevel="0" collapsed="false">
      <c r="A238" s="62" t="s">
        <v>461</v>
      </c>
      <c r="B238" s="63" t="s">
        <v>462</v>
      </c>
      <c r="C238" s="64" t="s">
        <v>53</v>
      </c>
      <c r="D238" s="65" t="n">
        <v>5</v>
      </c>
      <c r="E238" s="66" t="n">
        <v>221.5241</v>
      </c>
      <c r="F238" s="67" t="n">
        <v>0</v>
      </c>
      <c r="G238" s="68" t="n">
        <f aca="false">F238*E238</f>
        <v>0</v>
      </c>
      <c r="H238" s="69" t="n">
        <f aca="false">IFERROR(F238/D238,0)</f>
        <v>0</v>
      </c>
      <c r="I238" s="65" t="n">
        <f aca="false">IFERROR(VLOOKUP(A238,'MEMO CALCULO 01'!$B$2:$E$248,4,0),0)</f>
        <v>0</v>
      </c>
      <c r="J238" s="70" t="n">
        <f aca="false">I238*E238</f>
        <v>0</v>
      </c>
      <c r="K238" s="71" t="n">
        <f aca="false">IFERROR(I238/D238,0)</f>
        <v>0</v>
      </c>
      <c r="L238" s="72" t="n">
        <f aca="false">F238+I238</f>
        <v>0</v>
      </c>
      <c r="M238" s="73" t="n">
        <f aca="false">G238+J238</f>
        <v>0</v>
      </c>
      <c r="N238" s="74" t="n">
        <f aca="false">H238+K238</f>
        <v>0</v>
      </c>
    </row>
    <row r="239" customFormat="false" ht="22.35" hidden="false" customHeight="false" outlineLevel="0" collapsed="false">
      <c r="A239" s="62" t="s">
        <v>463</v>
      </c>
      <c r="B239" s="63" t="s">
        <v>464</v>
      </c>
      <c r="C239" s="64" t="s">
        <v>33</v>
      </c>
      <c r="D239" s="65" t="n">
        <v>82.3</v>
      </c>
      <c r="E239" s="66" t="n">
        <v>152.849032</v>
      </c>
      <c r="F239" s="67" t="n">
        <v>0</v>
      </c>
      <c r="G239" s="68" t="n">
        <f aca="false">F239*E239</f>
        <v>0</v>
      </c>
      <c r="H239" s="69" t="n">
        <f aca="false">IFERROR(F239/D239,0)</f>
        <v>0</v>
      </c>
      <c r="I239" s="65" t="n">
        <f aca="false">IFERROR(VLOOKUP(A239,'MEMO CALCULO 01'!$B$2:$E$248,4,0),0)</f>
        <v>82.3</v>
      </c>
      <c r="J239" s="70" t="n">
        <f aca="false">I239*E239</f>
        <v>12579.4753336</v>
      </c>
      <c r="K239" s="71" t="n">
        <f aca="false">IFERROR(I239/D239,0)</f>
        <v>1</v>
      </c>
      <c r="L239" s="72" t="n">
        <f aca="false">F239+I239</f>
        <v>82.3</v>
      </c>
      <c r="M239" s="73" t="n">
        <f aca="false">G239+J239</f>
        <v>12579.4753336</v>
      </c>
      <c r="N239" s="74" t="n">
        <f aca="false">H239+K239</f>
        <v>1</v>
      </c>
    </row>
    <row r="240" customFormat="false" ht="43.25" hidden="false" customHeight="false" outlineLevel="0" collapsed="false">
      <c r="A240" s="62" t="s">
        <v>465</v>
      </c>
      <c r="B240" s="63" t="s">
        <v>466</v>
      </c>
      <c r="C240" s="64" t="s">
        <v>33</v>
      </c>
      <c r="D240" s="65" t="n">
        <v>8.01</v>
      </c>
      <c r="E240" s="66" t="n">
        <v>560.820402385754</v>
      </c>
      <c r="F240" s="67" t="n">
        <v>0</v>
      </c>
      <c r="G240" s="68" t="n">
        <f aca="false">F240*E240</f>
        <v>0</v>
      </c>
      <c r="H240" s="69" t="n">
        <f aca="false">IFERROR(F240/D240,0)</f>
        <v>0</v>
      </c>
      <c r="I240" s="65" t="n">
        <f aca="false">IFERROR(VLOOKUP(A240,'MEMO CALCULO 01'!$B$2:$E$248,4,0),0)</f>
        <v>0</v>
      </c>
      <c r="J240" s="70" t="n">
        <f aca="false">I240*E240</f>
        <v>0</v>
      </c>
      <c r="K240" s="71" t="n">
        <f aca="false">IFERROR(I240/D240,0)</f>
        <v>0</v>
      </c>
      <c r="L240" s="72" t="n">
        <f aca="false">F240+I240</f>
        <v>0</v>
      </c>
      <c r="M240" s="73" t="n">
        <f aca="false">G240+J240</f>
        <v>0</v>
      </c>
      <c r="N240" s="74" t="n">
        <f aca="false">H240+K240</f>
        <v>0</v>
      </c>
    </row>
    <row r="241" customFormat="false" ht="13.8" hidden="false" customHeight="false" outlineLevel="0" collapsed="false">
      <c r="A241" s="62" t="s">
        <v>467</v>
      </c>
      <c r="B241" s="63" t="s">
        <v>468</v>
      </c>
      <c r="C241" s="64" t="s">
        <v>53</v>
      </c>
      <c r="D241" s="65" t="n">
        <v>20</v>
      </c>
      <c r="E241" s="66" t="n">
        <v>55.81209126528</v>
      </c>
      <c r="F241" s="67" t="n">
        <v>0</v>
      </c>
      <c r="G241" s="68" t="n">
        <f aca="false">F241*E241</f>
        <v>0</v>
      </c>
      <c r="H241" s="69" t="n">
        <f aca="false">IFERROR(F241/D241,0)</f>
        <v>0</v>
      </c>
      <c r="I241" s="65" t="n">
        <f aca="false">IFERROR(VLOOKUP(A241,'MEMO CALCULO 01'!$B$2:$E$248,4,0),0)</f>
        <v>0</v>
      </c>
      <c r="J241" s="70" t="n">
        <f aca="false">I241*E241</f>
        <v>0</v>
      </c>
      <c r="K241" s="71" t="n">
        <f aca="false">IFERROR(I241/D241,0)</f>
        <v>0</v>
      </c>
      <c r="L241" s="72" t="n">
        <f aca="false">F241+I241</f>
        <v>0</v>
      </c>
      <c r="M241" s="73" t="n">
        <f aca="false">G241+J241</f>
        <v>0</v>
      </c>
      <c r="N241" s="74" t="n">
        <f aca="false">H241+K241</f>
        <v>0</v>
      </c>
    </row>
    <row r="242" customFormat="false" ht="13.8" hidden="false" customHeight="false" outlineLevel="0" collapsed="false">
      <c r="A242" s="53" t="n">
        <v>22</v>
      </c>
      <c r="B242" s="54" t="s">
        <v>469</v>
      </c>
      <c r="C242" s="55"/>
      <c r="D242" s="56"/>
      <c r="E242" s="75"/>
      <c r="F242" s="57"/>
      <c r="G242" s="58"/>
      <c r="H242" s="59"/>
      <c r="I242" s="61"/>
      <c r="J242" s="61" t="n">
        <f aca="false">SUM(J243:J244)</f>
        <v>1337.839356</v>
      </c>
      <c r="K242" s="59"/>
      <c r="L242" s="58"/>
      <c r="M242" s="61" t="n">
        <f aca="false">SUM(M243:M244)</f>
        <v>1337.839356</v>
      </c>
      <c r="N242" s="59"/>
    </row>
    <row r="243" customFormat="false" ht="32.8" hidden="false" customHeight="false" outlineLevel="0" collapsed="false">
      <c r="A243" s="62" t="s">
        <v>470</v>
      </c>
      <c r="B243" s="63" t="s">
        <v>471</v>
      </c>
      <c r="C243" s="64" t="s">
        <v>53</v>
      </c>
      <c r="D243" s="65" t="n">
        <v>0.75</v>
      </c>
      <c r="E243" s="66" t="n">
        <v>8918.92904</v>
      </c>
      <c r="F243" s="67" t="n">
        <v>0</v>
      </c>
      <c r="G243" s="68" t="n">
        <f aca="false">F243*E243</f>
        <v>0</v>
      </c>
      <c r="H243" s="69" t="n">
        <f aca="false">IFERROR(F243/D243,0)</f>
        <v>0</v>
      </c>
      <c r="I243" s="65" t="n">
        <f aca="false">IFERROR(VLOOKUP(A243,'MEMO CALCULO 01'!$B$2:$E$248,4,0),0)</f>
        <v>0.15</v>
      </c>
      <c r="J243" s="70" t="n">
        <f aca="false">I243*E243</f>
        <v>1337.839356</v>
      </c>
      <c r="K243" s="71" t="n">
        <f aca="false">IFERROR(I243/D243,0)</f>
        <v>0.2</v>
      </c>
      <c r="L243" s="72" t="n">
        <f aca="false">F243+I243</f>
        <v>0.15</v>
      </c>
      <c r="M243" s="73" t="n">
        <f aca="false">G243+J243</f>
        <v>1337.839356</v>
      </c>
      <c r="N243" s="74" t="n">
        <f aca="false">H243+K243</f>
        <v>0.2</v>
      </c>
    </row>
    <row r="244" customFormat="false" ht="32.8" hidden="false" customHeight="false" outlineLevel="0" collapsed="false">
      <c r="A244" s="62" t="s">
        <v>472</v>
      </c>
      <c r="B244" s="63" t="s">
        <v>473</v>
      </c>
      <c r="C244" s="64" t="s">
        <v>33</v>
      </c>
      <c r="D244" s="65" t="n">
        <v>0</v>
      </c>
      <c r="E244" s="66" t="n">
        <v>39.1323924552316</v>
      </c>
      <c r="F244" s="67" t="n">
        <v>0</v>
      </c>
      <c r="G244" s="68" t="n">
        <f aca="false">F244*E244</f>
        <v>0</v>
      </c>
      <c r="H244" s="69" t="n">
        <f aca="false">IFERROR(F244/D244,0)</f>
        <v>0</v>
      </c>
      <c r="I244" s="65" t="n">
        <f aca="false">IFERROR(VLOOKUP(A244,'MEMO CALCULO 01'!$B$2:$E$248,4,0),0)</f>
        <v>0</v>
      </c>
      <c r="J244" s="70" t="n">
        <f aca="false">I244*E244</f>
        <v>0</v>
      </c>
      <c r="K244" s="71" t="n">
        <f aca="false">IFERROR(I244/D244,0)</f>
        <v>0</v>
      </c>
      <c r="L244" s="72" t="n">
        <f aca="false">F244+I244</f>
        <v>0</v>
      </c>
      <c r="M244" s="73" t="n">
        <f aca="false">G244+J244</f>
        <v>0</v>
      </c>
      <c r="N244" s="74" t="n">
        <f aca="false">H244+K244</f>
        <v>0</v>
      </c>
    </row>
    <row r="245" customFormat="false" ht="13.8" hidden="false" customHeight="false" outlineLevel="0" collapsed="false">
      <c r="A245" s="53" t="n">
        <v>23</v>
      </c>
      <c r="B245" s="54" t="s">
        <v>474</v>
      </c>
      <c r="C245" s="55"/>
      <c r="D245" s="56"/>
      <c r="E245" s="75"/>
      <c r="F245" s="57"/>
      <c r="G245" s="58"/>
      <c r="H245" s="59"/>
      <c r="I245" s="61"/>
      <c r="J245" s="61" t="n">
        <f aca="false">SUM(J246:J247)</f>
        <v>0</v>
      </c>
      <c r="K245" s="59"/>
      <c r="L245" s="58"/>
      <c r="M245" s="61" t="n">
        <f aca="false">SUM(M246:M247)</f>
        <v>0</v>
      </c>
      <c r="N245" s="59"/>
    </row>
    <row r="246" customFormat="false" ht="32.8" hidden="false" customHeight="false" outlineLevel="0" collapsed="false">
      <c r="A246" s="62" t="s">
        <v>475</v>
      </c>
      <c r="B246" s="63" t="s">
        <v>476</v>
      </c>
      <c r="C246" s="64" t="s">
        <v>60</v>
      </c>
      <c r="D246" s="65" t="n">
        <v>0</v>
      </c>
      <c r="E246" s="66" t="n">
        <v>89.305636</v>
      </c>
      <c r="F246" s="67" t="n">
        <v>0</v>
      </c>
      <c r="G246" s="68" t="n">
        <f aca="false">F246*E246</f>
        <v>0</v>
      </c>
      <c r="H246" s="69" t="n">
        <f aca="false">IFERROR(F246/D246,0)</f>
        <v>0</v>
      </c>
      <c r="I246" s="65" t="n">
        <f aca="false">IFERROR(VLOOKUP(A246,'MEMO CALCULO 01'!$B$2:$E$248,4,0),0)</f>
        <v>0</v>
      </c>
      <c r="J246" s="70" t="n">
        <f aca="false">I246*E246</f>
        <v>0</v>
      </c>
      <c r="K246" s="71" t="n">
        <f aca="false">IFERROR(I246/D246,0)</f>
        <v>0</v>
      </c>
      <c r="L246" s="72" t="n">
        <f aca="false">F246+I246</f>
        <v>0</v>
      </c>
      <c r="M246" s="73" t="n">
        <f aca="false">G246+J246</f>
        <v>0</v>
      </c>
      <c r="N246" s="74" t="n">
        <f aca="false">H246+K246</f>
        <v>0</v>
      </c>
    </row>
    <row r="247" customFormat="false" ht="13.8" hidden="false" customHeight="false" outlineLevel="0" collapsed="false">
      <c r="A247" s="62" t="s">
        <v>477</v>
      </c>
      <c r="B247" s="63" t="s">
        <v>478</v>
      </c>
      <c r="C247" s="64" t="s">
        <v>30</v>
      </c>
      <c r="D247" s="65" t="n">
        <v>509.41</v>
      </c>
      <c r="E247" s="66" t="n">
        <v>12.891508</v>
      </c>
      <c r="F247" s="67" t="n">
        <v>0</v>
      </c>
      <c r="G247" s="68" t="n">
        <f aca="false">F247*E247</f>
        <v>0</v>
      </c>
      <c r="H247" s="69" t="n">
        <f aca="false">IFERROR(F247/D247,0)</f>
        <v>0</v>
      </c>
      <c r="I247" s="65" t="n">
        <f aca="false">IFERROR(VLOOKUP(A247,'MEMO CALCULO 01'!$B$2:$E$248,4,0),0)</f>
        <v>0</v>
      </c>
      <c r="J247" s="70" t="n">
        <f aca="false">I247*E247</f>
        <v>0</v>
      </c>
      <c r="K247" s="71" t="n">
        <f aca="false">IFERROR(I247/D247,0)</f>
        <v>0</v>
      </c>
      <c r="L247" s="72" t="n">
        <f aca="false">F247+I247</f>
        <v>0</v>
      </c>
      <c r="M247" s="73" t="n">
        <f aca="false">G247+J247</f>
        <v>0</v>
      </c>
      <c r="N247" s="74" t="n">
        <f aca="false">H247+K247</f>
        <v>0</v>
      </c>
    </row>
    <row r="248" customFormat="false" ht="13.8" hidden="false" customHeight="false" outlineLevel="0" collapsed="false">
      <c r="A248" s="53" t="n">
        <v>24</v>
      </c>
      <c r="B248" s="54" t="s">
        <v>479</v>
      </c>
      <c r="C248" s="55"/>
      <c r="D248" s="56"/>
      <c r="E248" s="75"/>
      <c r="F248" s="57"/>
      <c r="G248" s="58"/>
      <c r="H248" s="59"/>
      <c r="I248" s="61"/>
      <c r="J248" s="61" t="n">
        <f aca="false">SUM(J249:J285)</f>
        <v>12626.4940737916</v>
      </c>
      <c r="K248" s="59"/>
      <c r="L248" s="58"/>
      <c r="M248" s="61" t="n">
        <f aca="false">SUM(M249:M285)</f>
        <v>12626.4940737916</v>
      </c>
      <c r="N248" s="59"/>
    </row>
    <row r="249" customFormat="false" ht="13.8" hidden="false" customHeight="false" outlineLevel="0" collapsed="false">
      <c r="A249" s="62" t="s">
        <v>480</v>
      </c>
      <c r="B249" s="63" t="s">
        <v>481</v>
      </c>
      <c r="C249" s="64" t="s">
        <v>53</v>
      </c>
      <c r="D249" s="65" t="n">
        <v>3</v>
      </c>
      <c r="E249" s="66" t="n">
        <v>55.253772</v>
      </c>
      <c r="F249" s="67" t="n">
        <v>0</v>
      </c>
      <c r="G249" s="68" t="n">
        <f aca="false">F249*E249</f>
        <v>0</v>
      </c>
      <c r="H249" s="69" t="n">
        <f aca="false">IFERROR(F249/D249,0)</f>
        <v>0</v>
      </c>
      <c r="I249" s="65" t="n">
        <f aca="false">IFERROR(VLOOKUP(A249,'MEMO CALCULO 01'!$B$2:$E$248,4,0),0)</f>
        <v>0</v>
      </c>
      <c r="J249" s="70" t="n">
        <f aca="false">I249*E249</f>
        <v>0</v>
      </c>
      <c r="K249" s="71" t="n">
        <f aca="false">IFERROR(I249/D249,0)</f>
        <v>0</v>
      </c>
      <c r="L249" s="72" t="n">
        <f aca="false">F249+I249</f>
        <v>0</v>
      </c>
      <c r="M249" s="73" t="n">
        <f aca="false">G249+J249</f>
        <v>0</v>
      </c>
      <c r="N249" s="74" t="n">
        <f aca="false">H249+K249</f>
        <v>0</v>
      </c>
    </row>
    <row r="250" customFormat="false" ht="13.8" hidden="false" customHeight="false" outlineLevel="0" collapsed="false">
      <c r="A250" s="62" t="s">
        <v>482</v>
      </c>
      <c r="B250" s="63" t="s">
        <v>483</v>
      </c>
      <c r="C250" s="64" t="s">
        <v>30</v>
      </c>
      <c r="D250" s="65" t="n">
        <v>85.54</v>
      </c>
      <c r="E250" s="66" t="n">
        <v>1.39027811465964</v>
      </c>
      <c r="F250" s="67" t="n">
        <v>0</v>
      </c>
      <c r="G250" s="68" t="n">
        <f aca="false">F250*E250</f>
        <v>0</v>
      </c>
      <c r="H250" s="69" t="n">
        <f aca="false">IFERROR(F250/D250,0)</f>
        <v>0</v>
      </c>
      <c r="I250" s="65" t="n">
        <f aca="false">IFERROR(VLOOKUP(A250,'MEMO CALCULO 01'!$B$2:$E$248,4,0),0)</f>
        <v>0</v>
      </c>
      <c r="J250" s="70" t="n">
        <f aca="false">I250*E250</f>
        <v>0</v>
      </c>
      <c r="K250" s="71" t="n">
        <f aca="false">IFERROR(I250/D250,0)</f>
        <v>0</v>
      </c>
      <c r="L250" s="72" t="n">
        <f aca="false">F250+I250</f>
        <v>0</v>
      </c>
      <c r="M250" s="73" t="n">
        <f aca="false">G250+J250</f>
        <v>0</v>
      </c>
      <c r="N250" s="74" t="n">
        <f aca="false">H250+K250</f>
        <v>0</v>
      </c>
    </row>
    <row r="251" customFormat="false" ht="22.35" hidden="false" customHeight="false" outlineLevel="0" collapsed="false">
      <c r="A251" s="62" t="s">
        <v>484</v>
      </c>
      <c r="B251" s="63" t="s">
        <v>485</v>
      </c>
      <c r="C251" s="64" t="s">
        <v>33</v>
      </c>
      <c r="D251" s="65" t="n">
        <v>89.4</v>
      </c>
      <c r="E251" s="66" t="n">
        <v>14.945014290948</v>
      </c>
      <c r="F251" s="67" t="n">
        <v>0</v>
      </c>
      <c r="G251" s="68" t="n">
        <f aca="false">F251*E251</f>
        <v>0</v>
      </c>
      <c r="H251" s="69" t="n">
        <f aca="false">IFERROR(F251/D251,0)</f>
        <v>0</v>
      </c>
      <c r="I251" s="65" t="n">
        <f aca="false">IFERROR(VLOOKUP(A251,'MEMO CALCULO 01'!$B$2:$E$248,4,0),0)</f>
        <v>0</v>
      </c>
      <c r="J251" s="70" t="n">
        <f aca="false">I251*E251</f>
        <v>0</v>
      </c>
      <c r="K251" s="71" t="n">
        <f aca="false">IFERROR(I251/D251,0)</f>
        <v>0</v>
      </c>
      <c r="L251" s="72" t="n">
        <f aca="false">F251+I251</f>
        <v>0</v>
      </c>
      <c r="M251" s="73" t="n">
        <f aca="false">G251+J251</f>
        <v>0</v>
      </c>
      <c r="N251" s="74" t="n">
        <f aca="false">H251+K251</f>
        <v>0</v>
      </c>
    </row>
    <row r="252" customFormat="false" ht="22.35" hidden="false" customHeight="false" outlineLevel="0" collapsed="false">
      <c r="A252" s="62" t="s">
        <v>486</v>
      </c>
      <c r="B252" s="63" t="s">
        <v>487</v>
      </c>
      <c r="C252" s="64" t="s">
        <v>33</v>
      </c>
      <c r="D252" s="65" t="n">
        <v>24.13</v>
      </c>
      <c r="E252" s="66" t="n">
        <v>14.8546163535277</v>
      </c>
      <c r="F252" s="67" t="n">
        <v>0</v>
      </c>
      <c r="G252" s="68" t="n">
        <f aca="false">F252*E252</f>
        <v>0</v>
      </c>
      <c r="H252" s="69" t="n">
        <f aca="false">IFERROR(F252/D252,0)</f>
        <v>0</v>
      </c>
      <c r="I252" s="65" t="n">
        <f aca="false">IFERROR(VLOOKUP(A252,'MEMO CALCULO 01'!$B$2:$E$248,4,0),0)</f>
        <v>7.41</v>
      </c>
      <c r="J252" s="70" t="n">
        <f aca="false">I252*E252</f>
        <v>110.07270717964</v>
      </c>
      <c r="K252" s="71" t="n">
        <f aca="false">IFERROR(I252/D252,0)</f>
        <v>0.307086614173228</v>
      </c>
      <c r="L252" s="72" t="n">
        <f aca="false">F252+I252</f>
        <v>7.41</v>
      </c>
      <c r="M252" s="73" t="n">
        <f aca="false">G252+J252</f>
        <v>110.07270717964</v>
      </c>
      <c r="N252" s="74" t="n">
        <f aca="false">H252+K252</f>
        <v>0.307086614173228</v>
      </c>
    </row>
    <row r="253" customFormat="false" ht="13.8" hidden="false" customHeight="false" outlineLevel="0" collapsed="false">
      <c r="A253" s="62" t="s">
        <v>488</v>
      </c>
      <c r="B253" s="63" t="s">
        <v>489</v>
      </c>
      <c r="C253" s="64" t="s">
        <v>33</v>
      </c>
      <c r="D253" s="65" t="n">
        <v>27.36</v>
      </c>
      <c r="E253" s="66" t="n">
        <v>25.60642</v>
      </c>
      <c r="F253" s="67" t="n">
        <v>0</v>
      </c>
      <c r="G253" s="68" t="n">
        <f aca="false">F253*E253</f>
        <v>0</v>
      </c>
      <c r="H253" s="69" t="n">
        <f aca="false">IFERROR(F253/D253,0)</f>
        <v>0</v>
      </c>
      <c r="I253" s="65" t="n">
        <f aca="false">IFERROR(VLOOKUP(A253,'MEMO CALCULO 01'!$B$2:$E$248,4,0),0)</f>
        <v>27.36</v>
      </c>
      <c r="J253" s="70" t="n">
        <f aca="false">I253*E253</f>
        <v>700.5916512</v>
      </c>
      <c r="K253" s="71" t="n">
        <f aca="false">IFERROR(I253/D253,0)</f>
        <v>1</v>
      </c>
      <c r="L253" s="72" t="n">
        <f aca="false">F253+I253</f>
        <v>27.36</v>
      </c>
      <c r="M253" s="73" t="n">
        <f aca="false">G253+J253</f>
        <v>700.5916512</v>
      </c>
      <c r="N253" s="74" t="n">
        <f aca="false">H253+K253</f>
        <v>1</v>
      </c>
    </row>
    <row r="254" customFormat="false" ht="13.8" hidden="false" customHeight="false" outlineLevel="0" collapsed="false">
      <c r="A254" s="62" t="s">
        <v>490</v>
      </c>
      <c r="B254" s="63" t="s">
        <v>491</v>
      </c>
      <c r="C254" s="64" t="s">
        <v>33</v>
      </c>
      <c r="D254" s="65" t="n">
        <v>6.29</v>
      </c>
      <c r="E254" s="66" t="n">
        <v>34.893292</v>
      </c>
      <c r="F254" s="67" t="n">
        <v>0</v>
      </c>
      <c r="G254" s="68" t="n">
        <f aca="false">F254*E254</f>
        <v>0</v>
      </c>
      <c r="H254" s="69" t="n">
        <f aca="false">IFERROR(F254/D254,0)</f>
        <v>0</v>
      </c>
      <c r="I254" s="65" t="n">
        <f aca="false">IFERROR(VLOOKUP(A254,'MEMO CALCULO 01'!$B$2:$E$248,4,0),0)</f>
        <v>6.29</v>
      </c>
      <c r="J254" s="70" t="n">
        <f aca="false">I254*E254</f>
        <v>219.47880668</v>
      </c>
      <c r="K254" s="71" t="n">
        <f aca="false">IFERROR(I254/D254,0)</f>
        <v>1</v>
      </c>
      <c r="L254" s="72" t="n">
        <f aca="false">F254+I254</f>
        <v>6.29</v>
      </c>
      <c r="M254" s="73" t="n">
        <f aca="false">G254+J254</f>
        <v>219.47880668</v>
      </c>
      <c r="N254" s="74" t="n">
        <f aca="false">H254+K254</f>
        <v>1</v>
      </c>
    </row>
    <row r="255" customFormat="false" ht="13.8" hidden="false" customHeight="false" outlineLevel="0" collapsed="false">
      <c r="A255" s="62" t="s">
        <v>492</v>
      </c>
      <c r="B255" s="63" t="s">
        <v>493</v>
      </c>
      <c r="C255" s="64" t="s">
        <v>33</v>
      </c>
      <c r="D255" s="65" t="n">
        <v>27.36</v>
      </c>
      <c r="E255" s="66" t="n">
        <v>43.83736</v>
      </c>
      <c r="F255" s="67" t="n">
        <v>0</v>
      </c>
      <c r="G255" s="68" t="n">
        <f aca="false">F255*E255</f>
        <v>0</v>
      </c>
      <c r="H255" s="69" t="n">
        <f aca="false">IFERROR(F255/D255,0)</f>
        <v>0</v>
      </c>
      <c r="I255" s="65" t="n">
        <f aca="false">IFERROR(VLOOKUP(A255,'MEMO CALCULO 01'!$B$2:$E$248,4,0),0)</f>
        <v>27.36</v>
      </c>
      <c r="J255" s="70" t="n">
        <f aca="false">I255*E255</f>
        <v>1199.3901696</v>
      </c>
      <c r="K255" s="71" t="n">
        <f aca="false">IFERROR(I255/D255,0)</f>
        <v>1</v>
      </c>
      <c r="L255" s="72" t="n">
        <f aca="false">F255+I255</f>
        <v>27.36</v>
      </c>
      <c r="M255" s="73" t="n">
        <f aca="false">G255+J255</f>
        <v>1199.3901696</v>
      </c>
      <c r="N255" s="74" t="n">
        <f aca="false">H255+K255</f>
        <v>1</v>
      </c>
    </row>
    <row r="256" customFormat="false" ht="13.8" hidden="false" customHeight="false" outlineLevel="0" collapsed="false">
      <c r="A256" s="62" t="s">
        <v>494</v>
      </c>
      <c r="B256" s="63" t="s">
        <v>495</v>
      </c>
      <c r="C256" s="64" t="s">
        <v>33</v>
      </c>
      <c r="D256" s="65" t="n">
        <v>6.29</v>
      </c>
      <c r="E256" s="66" t="n">
        <v>56.064036</v>
      </c>
      <c r="F256" s="67" t="n">
        <v>0</v>
      </c>
      <c r="G256" s="68" t="n">
        <f aca="false">F256*E256</f>
        <v>0</v>
      </c>
      <c r="H256" s="69" t="n">
        <f aca="false">IFERROR(F256/D256,0)</f>
        <v>0</v>
      </c>
      <c r="I256" s="65" t="n">
        <f aca="false">IFERROR(VLOOKUP(A256,'MEMO CALCULO 01'!$B$2:$E$248,4,0),0)</f>
        <v>6.29</v>
      </c>
      <c r="J256" s="70" t="n">
        <f aca="false">I256*E256</f>
        <v>352.64278644</v>
      </c>
      <c r="K256" s="71" t="n">
        <f aca="false">IFERROR(I256/D256,0)</f>
        <v>1</v>
      </c>
      <c r="L256" s="72" t="n">
        <f aca="false">F256+I256</f>
        <v>6.29</v>
      </c>
      <c r="M256" s="73" t="n">
        <f aca="false">G256+J256</f>
        <v>352.64278644</v>
      </c>
      <c r="N256" s="74" t="n">
        <f aca="false">H256+K256</f>
        <v>1</v>
      </c>
    </row>
    <row r="257" customFormat="false" ht="22.35" hidden="false" customHeight="false" outlineLevel="0" collapsed="false">
      <c r="A257" s="62" t="s">
        <v>496</v>
      </c>
      <c r="B257" s="63" t="s">
        <v>497</v>
      </c>
      <c r="C257" s="64" t="s">
        <v>33</v>
      </c>
      <c r="D257" s="65" t="n">
        <v>21.1</v>
      </c>
      <c r="E257" s="66" t="n">
        <v>115.421068</v>
      </c>
      <c r="F257" s="67" t="n">
        <v>0</v>
      </c>
      <c r="G257" s="68" t="n">
        <f aca="false">F257*E257</f>
        <v>0</v>
      </c>
      <c r="H257" s="69" t="n">
        <f aca="false">IFERROR(F257/D257,0)</f>
        <v>0</v>
      </c>
      <c r="I257" s="65" t="n">
        <f aca="false">IFERROR(VLOOKUP(A257,'MEMO CALCULO 01'!$B$2:$E$248,4,0),0)</f>
        <v>0</v>
      </c>
      <c r="J257" s="70" t="n">
        <f aca="false">I257*E257</f>
        <v>0</v>
      </c>
      <c r="K257" s="71" t="n">
        <f aca="false">IFERROR(I257/D257,0)</f>
        <v>0</v>
      </c>
      <c r="L257" s="72" t="n">
        <f aca="false">F257+I257</f>
        <v>0</v>
      </c>
      <c r="M257" s="73" t="n">
        <f aca="false">G257+J257</f>
        <v>0</v>
      </c>
      <c r="N257" s="74" t="n">
        <f aca="false">H257+K257</f>
        <v>0</v>
      </c>
    </row>
    <row r="258" customFormat="false" ht="22.35" hidden="false" customHeight="false" outlineLevel="0" collapsed="false">
      <c r="A258" s="62" t="s">
        <v>498</v>
      </c>
      <c r="B258" s="63" t="s">
        <v>499</v>
      </c>
      <c r="C258" s="64" t="s">
        <v>53</v>
      </c>
      <c r="D258" s="65" t="n">
        <v>13</v>
      </c>
      <c r="E258" s="66" t="n">
        <v>31.704176</v>
      </c>
      <c r="F258" s="67" t="n">
        <v>0</v>
      </c>
      <c r="G258" s="68" t="n">
        <f aca="false">F258*E258</f>
        <v>0</v>
      </c>
      <c r="H258" s="69" t="n">
        <f aca="false">IFERROR(F258/D258,0)</f>
        <v>0</v>
      </c>
      <c r="I258" s="65" t="n">
        <f aca="false">IFERROR(VLOOKUP(A258,'MEMO CALCULO 01'!$B$2:$E$248,4,0),0)</f>
        <v>0</v>
      </c>
      <c r="J258" s="70" t="n">
        <f aca="false">I258*E258</f>
        <v>0</v>
      </c>
      <c r="K258" s="71" t="n">
        <f aca="false">IFERROR(I258/D258,0)</f>
        <v>0</v>
      </c>
      <c r="L258" s="72" t="n">
        <f aca="false">F258+I258</f>
        <v>0</v>
      </c>
      <c r="M258" s="73" t="n">
        <f aca="false">G258+J258</f>
        <v>0</v>
      </c>
      <c r="N258" s="74" t="n">
        <f aca="false">H258+K258</f>
        <v>0</v>
      </c>
    </row>
    <row r="259" customFormat="false" ht="22.35" hidden="false" customHeight="false" outlineLevel="0" collapsed="false">
      <c r="A259" s="62" t="s">
        <v>500</v>
      </c>
      <c r="B259" s="63" t="s">
        <v>501</v>
      </c>
      <c r="C259" s="64" t="s">
        <v>30</v>
      </c>
      <c r="D259" s="65" t="n">
        <v>2.18</v>
      </c>
      <c r="E259" s="66" t="n">
        <v>197.610924</v>
      </c>
      <c r="F259" s="67" t="n">
        <v>0</v>
      </c>
      <c r="G259" s="68" t="n">
        <f aca="false">F259*E259</f>
        <v>0</v>
      </c>
      <c r="H259" s="69" t="n">
        <f aca="false">IFERROR(F259/D259,0)</f>
        <v>0</v>
      </c>
      <c r="I259" s="65" t="n">
        <f aca="false">IFERROR(VLOOKUP(A259,'MEMO CALCULO 01'!$B$2:$E$248,4,0),0)</f>
        <v>0</v>
      </c>
      <c r="J259" s="70" t="n">
        <f aca="false">I259*E259</f>
        <v>0</v>
      </c>
      <c r="K259" s="71" t="n">
        <f aca="false">IFERROR(I259/D259,0)</f>
        <v>0</v>
      </c>
      <c r="L259" s="72" t="n">
        <f aca="false">F259+I259</f>
        <v>0</v>
      </c>
      <c r="M259" s="73" t="n">
        <f aca="false">G259+J259</f>
        <v>0</v>
      </c>
      <c r="N259" s="74" t="n">
        <f aca="false">H259+K259</f>
        <v>0</v>
      </c>
    </row>
    <row r="260" customFormat="false" ht="32.8" hidden="false" customHeight="false" outlineLevel="0" collapsed="false">
      <c r="A260" s="62" t="s">
        <v>502</v>
      </c>
      <c r="B260" s="63" t="s">
        <v>503</v>
      </c>
      <c r="C260" s="64" t="s">
        <v>33</v>
      </c>
      <c r="D260" s="65" t="n">
        <v>1</v>
      </c>
      <c r="E260" s="66" t="n">
        <v>285.856984</v>
      </c>
      <c r="F260" s="67" t="n">
        <v>0</v>
      </c>
      <c r="G260" s="68" t="n">
        <f aca="false">F260*E260</f>
        <v>0</v>
      </c>
      <c r="H260" s="69" t="n">
        <f aca="false">IFERROR(F260/D260,0)</f>
        <v>0</v>
      </c>
      <c r="I260" s="65" t="n">
        <f aca="false">IFERROR(VLOOKUP(A260,'MEMO CALCULO 01'!$B$2:$E$248,4,0),0)</f>
        <v>0</v>
      </c>
      <c r="J260" s="70" t="n">
        <f aca="false">I260*E260</f>
        <v>0</v>
      </c>
      <c r="K260" s="71" t="n">
        <f aca="false">IFERROR(I260/D260,0)</f>
        <v>0</v>
      </c>
      <c r="L260" s="72" t="n">
        <f aca="false">F260+I260</f>
        <v>0</v>
      </c>
      <c r="M260" s="73" t="n">
        <f aca="false">G260+J260</f>
        <v>0</v>
      </c>
      <c r="N260" s="74" t="n">
        <f aca="false">H260+K260</f>
        <v>0</v>
      </c>
    </row>
    <row r="261" customFormat="false" ht="22.35" hidden="false" customHeight="false" outlineLevel="0" collapsed="false">
      <c r="A261" s="62" t="s">
        <v>504</v>
      </c>
      <c r="B261" s="63" t="s">
        <v>505</v>
      </c>
      <c r="C261" s="64" t="s">
        <v>104</v>
      </c>
      <c r="D261" s="65" t="n">
        <v>23.4</v>
      </c>
      <c r="E261" s="66" t="n">
        <v>12.766852</v>
      </c>
      <c r="F261" s="67" t="n">
        <v>0</v>
      </c>
      <c r="G261" s="68" t="n">
        <f aca="false">F261*E261</f>
        <v>0</v>
      </c>
      <c r="H261" s="69" t="n">
        <f aca="false">IFERROR(F261/D261,0)</f>
        <v>0</v>
      </c>
      <c r="I261" s="65" t="n">
        <f aca="false">IFERROR(VLOOKUP(A261,'MEMO CALCULO 01'!$B$2:$E$248,4,0),0)</f>
        <v>0</v>
      </c>
      <c r="J261" s="70" t="n">
        <f aca="false">I261*E261</f>
        <v>0</v>
      </c>
      <c r="K261" s="71" t="n">
        <f aca="false">IFERROR(I261/D261,0)</f>
        <v>0</v>
      </c>
      <c r="L261" s="72" t="n">
        <f aca="false">F261+I261</f>
        <v>0</v>
      </c>
      <c r="M261" s="73" t="n">
        <f aca="false">G261+J261</f>
        <v>0</v>
      </c>
      <c r="N261" s="74" t="n">
        <f aca="false">H261+K261</f>
        <v>0</v>
      </c>
    </row>
    <row r="262" customFormat="false" ht="22.35" hidden="false" customHeight="false" outlineLevel="0" collapsed="false">
      <c r="A262" s="62" t="s">
        <v>506</v>
      </c>
      <c r="B262" s="63" t="s">
        <v>507</v>
      </c>
      <c r="C262" s="64" t="s">
        <v>60</v>
      </c>
      <c r="D262" s="65" t="n">
        <v>0.0756</v>
      </c>
      <c r="E262" s="66" t="n">
        <v>8885.884812</v>
      </c>
      <c r="F262" s="67" t="n">
        <v>0</v>
      </c>
      <c r="G262" s="68" t="n">
        <f aca="false">F262*E262</f>
        <v>0</v>
      </c>
      <c r="H262" s="69" t="n">
        <f aca="false">IFERROR(F262/D262,0)</f>
        <v>0</v>
      </c>
      <c r="I262" s="65" t="n">
        <f aca="false">IFERROR(VLOOKUP(A262,'MEMO CALCULO 01'!$B$2:$E$248,4,0),0)</f>
        <v>0</v>
      </c>
      <c r="J262" s="70" t="n">
        <f aca="false">I262*E262</f>
        <v>0</v>
      </c>
      <c r="K262" s="71" t="n">
        <f aca="false">IFERROR(I262/D262,0)</f>
        <v>0</v>
      </c>
      <c r="L262" s="72" t="n">
        <f aca="false">F262+I262</f>
        <v>0</v>
      </c>
      <c r="M262" s="73" t="n">
        <f aca="false">G262+J262</f>
        <v>0</v>
      </c>
      <c r="N262" s="74" t="n">
        <f aca="false">H262+K262</f>
        <v>0</v>
      </c>
    </row>
    <row r="263" customFormat="false" ht="32.8" hidden="false" customHeight="false" outlineLevel="0" collapsed="false">
      <c r="A263" s="62" t="s">
        <v>508</v>
      </c>
      <c r="B263" s="63" t="s">
        <v>509</v>
      </c>
      <c r="C263" s="64" t="s">
        <v>30</v>
      </c>
      <c r="D263" s="65" t="n">
        <v>39.92</v>
      </c>
      <c r="E263" s="66" t="n">
        <v>256.801748</v>
      </c>
      <c r="F263" s="67" t="n">
        <v>0</v>
      </c>
      <c r="G263" s="68" t="n">
        <f aca="false">F263*E263</f>
        <v>0</v>
      </c>
      <c r="H263" s="69" t="n">
        <f aca="false">IFERROR(F263/D263,0)</f>
        <v>0</v>
      </c>
      <c r="I263" s="65" t="n">
        <f aca="false">IFERROR(VLOOKUP(A263,'MEMO CALCULO 01'!$B$2:$E$248,4,0),0)</f>
        <v>0</v>
      </c>
      <c r="J263" s="70" t="n">
        <f aca="false">I263*E263</f>
        <v>0</v>
      </c>
      <c r="K263" s="71" t="n">
        <f aca="false">IFERROR(I263/D263,0)</f>
        <v>0</v>
      </c>
      <c r="L263" s="72" t="n">
        <f aca="false">F263+I263</f>
        <v>0</v>
      </c>
      <c r="M263" s="73" t="n">
        <f aca="false">G263+J263</f>
        <v>0</v>
      </c>
      <c r="N263" s="74" t="n">
        <f aca="false">H263+K263</f>
        <v>0</v>
      </c>
    </row>
    <row r="264" customFormat="false" ht="13.8" hidden="false" customHeight="false" outlineLevel="0" collapsed="false">
      <c r="A264" s="62" t="s">
        <v>510</v>
      </c>
      <c r="B264" s="63" t="s">
        <v>511</v>
      </c>
      <c r="C264" s="64" t="s">
        <v>60</v>
      </c>
      <c r="D264" s="65" t="n">
        <v>0.021</v>
      </c>
      <c r="E264" s="66" t="n">
        <v>3106.250924</v>
      </c>
      <c r="F264" s="67" t="n">
        <v>0</v>
      </c>
      <c r="G264" s="68" t="n">
        <f aca="false">F264*E264</f>
        <v>0</v>
      </c>
      <c r="H264" s="69" t="n">
        <f aca="false">IFERROR(F264/D264,0)</f>
        <v>0</v>
      </c>
      <c r="I264" s="65" t="n">
        <f aca="false">IFERROR(VLOOKUP(A264,'MEMO CALCULO 01'!$B$2:$E$248,4,0),0)</f>
        <v>0</v>
      </c>
      <c r="J264" s="70" t="n">
        <f aca="false">I264*E264</f>
        <v>0</v>
      </c>
      <c r="K264" s="71" t="n">
        <f aca="false">IFERROR(I264/D264,0)</f>
        <v>0</v>
      </c>
      <c r="L264" s="72" t="n">
        <f aca="false">F264+I264</f>
        <v>0</v>
      </c>
      <c r="M264" s="73" t="n">
        <f aca="false">G264+J264</f>
        <v>0</v>
      </c>
      <c r="N264" s="74" t="n">
        <f aca="false">H264+K264</f>
        <v>0</v>
      </c>
    </row>
    <row r="265" customFormat="false" ht="43.25" hidden="false" customHeight="false" outlineLevel="0" collapsed="false">
      <c r="A265" s="62" t="s">
        <v>512</v>
      </c>
      <c r="B265" s="63" t="s">
        <v>513</v>
      </c>
      <c r="C265" s="64" t="s">
        <v>53</v>
      </c>
      <c r="D265" s="65" t="n">
        <v>1</v>
      </c>
      <c r="E265" s="66" t="n">
        <v>2647.2741568</v>
      </c>
      <c r="F265" s="67" t="n">
        <v>0</v>
      </c>
      <c r="G265" s="68" t="n">
        <f aca="false">F265*E265</f>
        <v>0</v>
      </c>
      <c r="H265" s="69" t="n">
        <f aca="false">IFERROR(F265/D265,0)</f>
        <v>0</v>
      </c>
      <c r="I265" s="65" t="n">
        <f aca="false">IFERROR(VLOOKUP(A265,'MEMO CALCULO 01'!$B$2:$E$248,4,0),0)</f>
        <v>0</v>
      </c>
      <c r="J265" s="70" t="n">
        <f aca="false">I265*E265</f>
        <v>0</v>
      </c>
      <c r="K265" s="71" t="n">
        <f aca="false">IFERROR(I265/D265,0)</f>
        <v>0</v>
      </c>
      <c r="L265" s="72" t="n">
        <f aca="false">F265+I265</f>
        <v>0</v>
      </c>
      <c r="M265" s="73" t="n">
        <f aca="false">G265+J265</f>
        <v>0</v>
      </c>
      <c r="N265" s="74" t="n">
        <f aca="false">H265+K265</f>
        <v>0</v>
      </c>
    </row>
    <row r="266" customFormat="false" ht="43.25" hidden="false" customHeight="false" outlineLevel="0" collapsed="false">
      <c r="A266" s="62" t="s">
        <v>514</v>
      </c>
      <c r="B266" s="63" t="s">
        <v>515</v>
      </c>
      <c r="C266" s="64" t="s">
        <v>53</v>
      </c>
      <c r="D266" s="65" t="n">
        <v>2</v>
      </c>
      <c r="E266" s="66" t="n">
        <v>2983.8047512</v>
      </c>
      <c r="F266" s="67" t="n">
        <v>0</v>
      </c>
      <c r="G266" s="68" t="n">
        <f aca="false">F266*E266</f>
        <v>0</v>
      </c>
      <c r="H266" s="69" t="n">
        <f aca="false">IFERROR(F266/D266,0)</f>
        <v>0</v>
      </c>
      <c r="I266" s="65" t="n">
        <f aca="false">IFERROR(VLOOKUP(A266,'MEMO CALCULO 01'!$B$2:$E$248,4,0),0)</f>
        <v>0</v>
      </c>
      <c r="J266" s="70" t="n">
        <f aca="false">I266*E266</f>
        <v>0</v>
      </c>
      <c r="K266" s="71" t="n">
        <f aca="false">IFERROR(I266/D266,0)</f>
        <v>0</v>
      </c>
      <c r="L266" s="72" t="n">
        <f aca="false">F266+I266</f>
        <v>0</v>
      </c>
      <c r="M266" s="73" t="n">
        <f aca="false">G266+J266</f>
        <v>0</v>
      </c>
      <c r="N266" s="74" t="n">
        <f aca="false">H266+K266</f>
        <v>0</v>
      </c>
    </row>
    <row r="267" customFormat="false" ht="43.25" hidden="false" customHeight="false" outlineLevel="0" collapsed="false">
      <c r="A267" s="62" t="s">
        <v>516</v>
      </c>
      <c r="B267" s="63" t="s">
        <v>517</v>
      </c>
      <c r="C267" s="64" t="s">
        <v>53</v>
      </c>
      <c r="D267" s="65" t="n">
        <v>6</v>
      </c>
      <c r="E267" s="66" t="n">
        <v>4243.1941552</v>
      </c>
      <c r="F267" s="67" t="n">
        <v>0</v>
      </c>
      <c r="G267" s="68" t="n">
        <f aca="false">F267*E267</f>
        <v>0</v>
      </c>
      <c r="H267" s="69" t="n">
        <f aca="false">IFERROR(F267/D267,0)</f>
        <v>0</v>
      </c>
      <c r="I267" s="65" t="n">
        <f aca="false">IFERROR(VLOOKUP(A267,'MEMO CALCULO 01'!$B$2:$E$248,4,0),0)</f>
        <v>0</v>
      </c>
      <c r="J267" s="70" t="n">
        <f aca="false">I267*E267</f>
        <v>0</v>
      </c>
      <c r="K267" s="71" t="n">
        <f aca="false">IFERROR(I267/D267,0)</f>
        <v>0</v>
      </c>
      <c r="L267" s="72" t="n">
        <f aca="false">F267+I267</f>
        <v>0</v>
      </c>
      <c r="M267" s="73" t="n">
        <f aca="false">G267+J267</f>
        <v>0</v>
      </c>
      <c r="N267" s="74" t="n">
        <f aca="false">H267+K267</f>
        <v>0</v>
      </c>
    </row>
    <row r="268" customFormat="false" ht="43.25" hidden="false" customHeight="false" outlineLevel="0" collapsed="false">
      <c r="A268" s="62" t="s">
        <v>518</v>
      </c>
      <c r="B268" s="63" t="s">
        <v>519</v>
      </c>
      <c r="C268" s="64" t="s">
        <v>53</v>
      </c>
      <c r="D268" s="65" t="n">
        <v>1</v>
      </c>
      <c r="E268" s="66" t="n">
        <v>5269.6499128</v>
      </c>
      <c r="F268" s="67" t="n">
        <v>0</v>
      </c>
      <c r="G268" s="68" t="n">
        <f aca="false">F268*E268</f>
        <v>0</v>
      </c>
      <c r="H268" s="69" t="n">
        <f aca="false">IFERROR(F268/D268,0)</f>
        <v>0</v>
      </c>
      <c r="I268" s="65" t="n">
        <f aca="false">IFERROR(VLOOKUP(A268,'MEMO CALCULO 01'!$B$2:$E$248,4,0),0)</f>
        <v>0</v>
      </c>
      <c r="J268" s="70" t="n">
        <f aca="false">I268*E268</f>
        <v>0</v>
      </c>
      <c r="K268" s="71" t="n">
        <f aca="false">IFERROR(I268/D268,0)</f>
        <v>0</v>
      </c>
      <c r="L268" s="72" t="n">
        <f aca="false">F268+I268</f>
        <v>0</v>
      </c>
      <c r="M268" s="73" t="n">
        <f aca="false">G268+J268</f>
        <v>0</v>
      </c>
      <c r="N268" s="74" t="n">
        <f aca="false">H268+K268</f>
        <v>0</v>
      </c>
    </row>
    <row r="269" customFormat="false" ht="43.25" hidden="false" customHeight="false" outlineLevel="0" collapsed="false">
      <c r="A269" s="62" t="s">
        <v>520</v>
      </c>
      <c r="B269" s="63" t="s">
        <v>521</v>
      </c>
      <c r="C269" s="64" t="s">
        <v>53</v>
      </c>
      <c r="D269" s="65" t="n">
        <v>1</v>
      </c>
      <c r="E269" s="66" t="n">
        <v>7383.1755816</v>
      </c>
      <c r="F269" s="67" t="n">
        <v>0</v>
      </c>
      <c r="G269" s="68" t="n">
        <f aca="false">F269*E269</f>
        <v>0</v>
      </c>
      <c r="H269" s="69" t="n">
        <f aca="false">IFERROR(F269/D269,0)</f>
        <v>0</v>
      </c>
      <c r="I269" s="65" t="n">
        <f aca="false">IFERROR(VLOOKUP(A269,'MEMO CALCULO 01'!$B$2:$E$248,4,0),0)</f>
        <v>0</v>
      </c>
      <c r="J269" s="70" t="n">
        <f aca="false">I269*E269</f>
        <v>0</v>
      </c>
      <c r="K269" s="71" t="n">
        <f aca="false">IFERROR(I269/D269,0)</f>
        <v>0</v>
      </c>
      <c r="L269" s="72" t="n">
        <f aca="false">F269+I269</f>
        <v>0</v>
      </c>
      <c r="M269" s="73" t="n">
        <f aca="false">G269+J269</f>
        <v>0</v>
      </c>
      <c r="N269" s="74" t="n">
        <f aca="false">H269+K269</f>
        <v>0</v>
      </c>
    </row>
    <row r="270" customFormat="false" ht="13.8" hidden="false" customHeight="false" outlineLevel="0" collapsed="false">
      <c r="A270" s="62" t="s">
        <v>522</v>
      </c>
      <c r="B270" s="63" t="s">
        <v>523</v>
      </c>
      <c r="C270" s="64" t="s">
        <v>30</v>
      </c>
      <c r="D270" s="65" t="n">
        <v>8.08</v>
      </c>
      <c r="E270" s="66" t="n">
        <v>65.4207118183153</v>
      </c>
      <c r="F270" s="67" t="n">
        <v>0</v>
      </c>
      <c r="G270" s="68" t="n">
        <f aca="false">F270*E270</f>
        <v>0</v>
      </c>
      <c r="H270" s="69" t="n">
        <f aca="false">IFERROR(F270/D270,0)</f>
        <v>0</v>
      </c>
      <c r="I270" s="65" t="n">
        <f aca="false">IFERROR(VLOOKUP(A270,'MEMO CALCULO 01'!$B$2:$E$248,4,0),0)</f>
        <v>8.08</v>
      </c>
      <c r="J270" s="70" t="n">
        <f aca="false">I270*E270</f>
        <v>528.599351491988</v>
      </c>
      <c r="K270" s="71" t="n">
        <f aca="false">IFERROR(I270/D270,0)</f>
        <v>1</v>
      </c>
      <c r="L270" s="72" t="n">
        <f aca="false">F270+I270</f>
        <v>8.08</v>
      </c>
      <c r="M270" s="73" t="n">
        <f aca="false">G270+J270</f>
        <v>528.599351491988</v>
      </c>
      <c r="N270" s="74" t="n">
        <f aca="false">H270+K270</f>
        <v>1</v>
      </c>
    </row>
    <row r="271" customFormat="false" ht="22.35" hidden="false" customHeight="false" outlineLevel="0" collapsed="false">
      <c r="A271" s="62" t="s">
        <v>524</v>
      </c>
      <c r="B271" s="63" t="s">
        <v>525</v>
      </c>
      <c r="C271" s="64" t="s">
        <v>33</v>
      </c>
      <c r="D271" s="65" t="n">
        <v>47.35</v>
      </c>
      <c r="E271" s="66" t="n">
        <v>123.490492230801</v>
      </c>
      <c r="F271" s="67" t="n">
        <v>0</v>
      </c>
      <c r="G271" s="68" t="n">
        <f aca="false">F271*E271</f>
        <v>0</v>
      </c>
      <c r="H271" s="69" t="n">
        <f aca="false">IFERROR(F271/D271,0)</f>
        <v>0</v>
      </c>
      <c r="I271" s="65" t="n">
        <f aca="false">IFERROR(VLOOKUP(A271,'MEMO CALCULO 01'!$B$2:$E$248,4,0),0)</f>
        <v>0</v>
      </c>
      <c r="J271" s="70" t="n">
        <f aca="false">I271*E271</f>
        <v>0</v>
      </c>
      <c r="K271" s="71" t="n">
        <f aca="false">IFERROR(I271/D271,0)</f>
        <v>0</v>
      </c>
      <c r="L271" s="72" t="n">
        <f aca="false">F271+I271</f>
        <v>0</v>
      </c>
      <c r="M271" s="73" t="n">
        <f aca="false">G271+J271</f>
        <v>0</v>
      </c>
      <c r="N271" s="74" t="n">
        <f aca="false">H271+K271</f>
        <v>0</v>
      </c>
    </row>
    <row r="272" customFormat="false" ht="32.8" hidden="false" customHeight="false" outlineLevel="0" collapsed="false">
      <c r="A272" s="62" t="s">
        <v>526</v>
      </c>
      <c r="B272" s="63" t="s">
        <v>527</v>
      </c>
      <c r="C272" s="64" t="s">
        <v>53</v>
      </c>
      <c r="D272" s="65" t="n">
        <v>11</v>
      </c>
      <c r="E272" s="66" t="n">
        <v>34.2067396363636</v>
      </c>
      <c r="F272" s="67" t="n">
        <v>0</v>
      </c>
      <c r="G272" s="68" t="n">
        <f aca="false">F272*E272</f>
        <v>0</v>
      </c>
      <c r="H272" s="69" t="n">
        <f aca="false">IFERROR(F272/D272,0)</f>
        <v>0</v>
      </c>
      <c r="I272" s="65" t="n">
        <f aca="false">IFERROR(VLOOKUP(A272,'MEMO CALCULO 01'!$B$2:$E$248,4,0),0)</f>
        <v>0</v>
      </c>
      <c r="J272" s="70" t="n">
        <f aca="false">I272*E272</f>
        <v>0</v>
      </c>
      <c r="K272" s="71" t="n">
        <f aca="false">IFERROR(I272/D272,0)</f>
        <v>0</v>
      </c>
      <c r="L272" s="72" t="n">
        <f aca="false">F272+I272</f>
        <v>0</v>
      </c>
      <c r="M272" s="73" t="n">
        <f aca="false">G272+J272</f>
        <v>0</v>
      </c>
      <c r="N272" s="74" t="n">
        <f aca="false">H272+K272</f>
        <v>0</v>
      </c>
    </row>
    <row r="273" customFormat="false" ht="43.25" hidden="false" customHeight="false" outlineLevel="0" collapsed="false">
      <c r="A273" s="62" t="s">
        <v>528</v>
      </c>
      <c r="B273" s="63" t="s">
        <v>529</v>
      </c>
      <c r="C273" s="64" t="s">
        <v>33</v>
      </c>
      <c r="D273" s="65" t="n">
        <v>82.3</v>
      </c>
      <c r="E273" s="66" t="n">
        <v>115.431456</v>
      </c>
      <c r="F273" s="67" t="n">
        <v>0</v>
      </c>
      <c r="G273" s="68" t="n">
        <f aca="false">F273*E273</f>
        <v>0</v>
      </c>
      <c r="H273" s="69" t="n">
        <f aca="false">IFERROR(F273/D273,0)</f>
        <v>0</v>
      </c>
      <c r="I273" s="65" t="n">
        <f aca="false">IFERROR(VLOOKUP(A273,'MEMO CALCULO 01'!$B$2:$E$248,4,0),0)</f>
        <v>82.3</v>
      </c>
      <c r="J273" s="70" t="n">
        <f aca="false">I273*E273</f>
        <v>9500.0088288</v>
      </c>
      <c r="K273" s="71" t="n">
        <f aca="false">IFERROR(I273/D273,0)</f>
        <v>1</v>
      </c>
      <c r="L273" s="72" t="n">
        <f aca="false">F273+I273</f>
        <v>82.3</v>
      </c>
      <c r="M273" s="73" t="n">
        <f aca="false">G273+J273</f>
        <v>9500.0088288</v>
      </c>
      <c r="N273" s="74" t="n">
        <f aca="false">H273+K273</f>
        <v>1</v>
      </c>
    </row>
    <row r="274" customFormat="false" ht="13.8" hidden="false" customHeight="false" outlineLevel="0" collapsed="false">
      <c r="A274" s="62" t="s">
        <v>530</v>
      </c>
      <c r="B274" s="63" t="s">
        <v>531</v>
      </c>
      <c r="C274" s="64" t="s">
        <v>104</v>
      </c>
      <c r="D274" s="65" t="n">
        <v>0.37</v>
      </c>
      <c r="E274" s="66" t="n">
        <v>74.855928</v>
      </c>
      <c r="F274" s="67" t="n">
        <v>0</v>
      </c>
      <c r="G274" s="68" t="n">
        <f aca="false">F274*E274</f>
        <v>0</v>
      </c>
      <c r="H274" s="69" t="n">
        <f aca="false">IFERROR(F274/D274,0)</f>
        <v>0</v>
      </c>
      <c r="I274" s="65" t="n">
        <f aca="false">IFERROR(VLOOKUP(A274,'MEMO CALCULO 01'!$B$2:$E$248,4,0),0)</f>
        <v>0</v>
      </c>
      <c r="J274" s="70" t="n">
        <f aca="false">I274*E274</f>
        <v>0</v>
      </c>
      <c r="K274" s="71" t="n">
        <f aca="false">IFERROR(I274/D274,0)</f>
        <v>0</v>
      </c>
      <c r="L274" s="72" t="n">
        <f aca="false">F274+I274</f>
        <v>0</v>
      </c>
      <c r="M274" s="73" t="n">
        <f aca="false">G274+J274</f>
        <v>0</v>
      </c>
      <c r="N274" s="74" t="n">
        <f aca="false">H274+K274</f>
        <v>0</v>
      </c>
    </row>
    <row r="275" customFormat="false" ht="22.35" hidden="false" customHeight="false" outlineLevel="0" collapsed="false">
      <c r="A275" s="62" t="s">
        <v>532</v>
      </c>
      <c r="B275" s="63" t="s">
        <v>533</v>
      </c>
      <c r="C275" s="64" t="s">
        <v>53</v>
      </c>
      <c r="D275" s="65" t="n">
        <v>6</v>
      </c>
      <c r="E275" s="66" t="n">
        <v>37.4715928198612</v>
      </c>
      <c r="F275" s="67" t="n">
        <v>0</v>
      </c>
      <c r="G275" s="68" t="n">
        <f aca="false">F275*E275</f>
        <v>0</v>
      </c>
      <c r="H275" s="69" t="n">
        <f aca="false">IFERROR(F275/D275,0)</f>
        <v>0</v>
      </c>
      <c r="I275" s="65" t="n">
        <f aca="false">IFERROR(VLOOKUP(A275,'MEMO CALCULO 01'!$B$2:$E$248,4,0),0)</f>
        <v>0</v>
      </c>
      <c r="J275" s="70" t="n">
        <f aca="false">I275*E275</f>
        <v>0</v>
      </c>
      <c r="K275" s="71" t="n">
        <f aca="false">IFERROR(I275/D275,0)</f>
        <v>0</v>
      </c>
      <c r="L275" s="72" t="n">
        <f aca="false">F275+I275</f>
        <v>0</v>
      </c>
      <c r="M275" s="73" t="n">
        <f aca="false">G275+J275</f>
        <v>0</v>
      </c>
      <c r="N275" s="74" t="n">
        <f aca="false">H275+K275</f>
        <v>0</v>
      </c>
    </row>
    <row r="276" customFormat="false" ht="32.8" hidden="false" customHeight="false" outlineLevel="0" collapsed="false">
      <c r="A276" s="62" t="s">
        <v>534</v>
      </c>
      <c r="B276" s="63" t="s">
        <v>535</v>
      </c>
      <c r="C276" s="64" t="s">
        <v>30</v>
      </c>
      <c r="D276" s="65" t="n">
        <v>50.62</v>
      </c>
      <c r="E276" s="66" t="n">
        <v>95.9046088</v>
      </c>
      <c r="F276" s="67" t="n">
        <v>0</v>
      </c>
      <c r="G276" s="68" t="n">
        <f aca="false">F276*E276</f>
        <v>0</v>
      </c>
      <c r="H276" s="69" t="n">
        <f aca="false">IFERROR(F276/D276,0)</f>
        <v>0</v>
      </c>
      <c r="I276" s="65" t="n">
        <f aca="false">IFERROR(VLOOKUP(A276,'MEMO CALCULO 01'!$B$2:$E$248,4,0),0)</f>
        <v>0</v>
      </c>
      <c r="J276" s="70" t="n">
        <f aca="false">I276*E276</f>
        <v>0</v>
      </c>
      <c r="K276" s="71" t="n">
        <f aca="false">IFERROR(I276/D276,0)</f>
        <v>0</v>
      </c>
      <c r="L276" s="72" t="n">
        <f aca="false">F276+I276</f>
        <v>0</v>
      </c>
      <c r="M276" s="73" t="n">
        <f aca="false">G276+J276</f>
        <v>0</v>
      </c>
      <c r="N276" s="74" t="n">
        <f aca="false">H276+K276</f>
        <v>0</v>
      </c>
    </row>
    <row r="277" customFormat="false" ht="32.8" hidden="false" customHeight="false" outlineLevel="0" collapsed="false">
      <c r="A277" s="62" t="s">
        <v>536</v>
      </c>
      <c r="B277" s="63" t="s">
        <v>537</v>
      </c>
      <c r="C277" s="64" t="s">
        <v>30</v>
      </c>
      <c r="D277" s="65" t="n">
        <v>8.08</v>
      </c>
      <c r="E277" s="66" t="n">
        <v>26.375132</v>
      </c>
      <c r="F277" s="67" t="n">
        <v>0</v>
      </c>
      <c r="G277" s="68" t="n">
        <f aca="false">F277*E277</f>
        <v>0</v>
      </c>
      <c r="H277" s="69" t="n">
        <f aca="false">IFERROR(F277/D277,0)</f>
        <v>0</v>
      </c>
      <c r="I277" s="65" t="n">
        <f aca="false">IFERROR(VLOOKUP(A277,'MEMO CALCULO 01'!$B$2:$E$248,4,0),0)</f>
        <v>0</v>
      </c>
      <c r="J277" s="70" t="n">
        <f aca="false">I277*E277</f>
        <v>0</v>
      </c>
      <c r="K277" s="71" t="n">
        <f aca="false">IFERROR(I277/D277,0)</f>
        <v>0</v>
      </c>
      <c r="L277" s="72" t="n">
        <f aca="false">F277+I277</f>
        <v>0</v>
      </c>
      <c r="M277" s="73" t="n">
        <f aca="false">G277+J277</f>
        <v>0</v>
      </c>
      <c r="N277" s="74" t="n">
        <f aca="false">H277+K277</f>
        <v>0</v>
      </c>
    </row>
    <row r="278" customFormat="false" ht="13.8" hidden="false" customHeight="false" outlineLevel="0" collapsed="false">
      <c r="A278" s="62" t="s">
        <v>538</v>
      </c>
      <c r="B278" s="63" t="s">
        <v>539</v>
      </c>
      <c r="C278" s="64" t="s">
        <v>53</v>
      </c>
      <c r="D278" s="65" t="n">
        <v>1</v>
      </c>
      <c r="E278" s="66" t="n">
        <v>1404.6253314002</v>
      </c>
      <c r="F278" s="67" t="n">
        <v>0</v>
      </c>
      <c r="G278" s="68" t="n">
        <f aca="false">F278*E278</f>
        <v>0</v>
      </c>
      <c r="H278" s="69" t="n">
        <f aca="false">IFERROR(F278/D278,0)</f>
        <v>0</v>
      </c>
      <c r="I278" s="65" t="n">
        <f aca="false">IFERROR(VLOOKUP(A278,'MEMO CALCULO 01'!$B$2:$E$248,4,0),0)</f>
        <v>0</v>
      </c>
      <c r="J278" s="70" t="n">
        <f aca="false">I278*E278</f>
        <v>0</v>
      </c>
      <c r="K278" s="71" t="n">
        <f aca="false">IFERROR(I278/D278,0)</f>
        <v>0</v>
      </c>
      <c r="L278" s="72" t="n">
        <f aca="false">F278+I278</f>
        <v>0</v>
      </c>
      <c r="M278" s="73" t="n">
        <f aca="false">G278+J278</f>
        <v>0</v>
      </c>
      <c r="N278" s="74" t="n">
        <f aca="false">H278+K278</f>
        <v>0</v>
      </c>
    </row>
    <row r="279" customFormat="false" ht="32.8" hidden="false" customHeight="false" outlineLevel="0" collapsed="false">
      <c r="A279" s="62" t="s">
        <v>540</v>
      </c>
      <c r="B279" s="63" t="s">
        <v>541</v>
      </c>
      <c r="C279" s="64" t="s">
        <v>33</v>
      </c>
      <c r="D279" s="65" t="n">
        <v>0</v>
      </c>
      <c r="E279" s="66" t="n">
        <v>38.34893951238</v>
      </c>
      <c r="F279" s="67" t="n">
        <v>0</v>
      </c>
      <c r="G279" s="68" t="n">
        <f aca="false">F279*E279</f>
        <v>0</v>
      </c>
      <c r="H279" s="69" t="n">
        <f aca="false">IFERROR(F279/D279,0)</f>
        <v>0</v>
      </c>
      <c r="I279" s="65" t="n">
        <f aca="false">IFERROR(VLOOKUP(A279,'MEMO CALCULO 01'!$B$2:$E$248,4,0),0)</f>
        <v>0</v>
      </c>
      <c r="J279" s="70" t="n">
        <f aca="false">I279*E279</f>
        <v>0</v>
      </c>
      <c r="K279" s="71" t="n">
        <f aca="false">IFERROR(I279/D279,0)</f>
        <v>0</v>
      </c>
      <c r="L279" s="72" t="n">
        <f aca="false">F279+I279</f>
        <v>0</v>
      </c>
      <c r="M279" s="73" t="n">
        <f aca="false">G279+J279</f>
        <v>0</v>
      </c>
      <c r="N279" s="74" t="n">
        <f aca="false">H279+K279</f>
        <v>0</v>
      </c>
    </row>
    <row r="280" customFormat="false" ht="13.8" hidden="false" customHeight="false" outlineLevel="0" collapsed="false">
      <c r="A280" s="62" t="s">
        <v>542</v>
      </c>
      <c r="B280" s="63" t="s">
        <v>543</v>
      </c>
      <c r="C280" s="64" t="s">
        <v>30</v>
      </c>
      <c r="D280" s="65" t="n">
        <v>25.92</v>
      </c>
      <c r="E280" s="66" t="n">
        <v>1.6688897152396</v>
      </c>
      <c r="F280" s="67" t="n">
        <v>0</v>
      </c>
      <c r="G280" s="68" t="n">
        <f aca="false">F280*E280</f>
        <v>0</v>
      </c>
      <c r="H280" s="69" t="n">
        <f aca="false">IFERROR(F280/D280,0)</f>
        <v>0</v>
      </c>
      <c r="I280" s="65" t="n">
        <f aca="false">IFERROR(VLOOKUP(A280,'MEMO CALCULO 01'!$B$2:$E$248,4,0),0)</f>
        <v>0</v>
      </c>
      <c r="J280" s="70" t="n">
        <f aca="false">I280*E280</f>
        <v>0</v>
      </c>
      <c r="K280" s="71" t="n">
        <f aca="false">IFERROR(I280/D280,0)</f>
        <v>0</v>
      </c>
      <c r="L280" s="72" t="n">
        <f aca="false">F280+I280</f>
        <v>0</v>
      </c>
      <c r="M280" s="73" t="n">
        <f aca="false">G280+J280</f>
        <v>0</v>
      </c>
      <c r="N280" s="74" t="n">
        <f aca="false">H280+K280</f>
        <v>0</v>
      </c>
    </row>
    <row r="281" customFormat="false" ht="22.35" hidden="false" customHeight="false" outlineLevel="0" collapsed="false">
      <c r="A281" s="62" t="s">
        <v>544</v>
      </c>
      <c r="B281" s="63" t="s">
        <v>545</v>
      </c>
      <c r="C281" s="64" t="s">
        <v>30</v>
      </c>
      <c r="D281" s="65" t="n">
        <v>60</v>
      </c>
      <c r="E281" s="66" t="n">
        <v>30.138286989384</v>
      </c>
      <c r="F281" s="67" t="n">
        <v>0</v>
      </c>
      <c r="G281" s="68" t="n">
        <f aca="false">F281*E281</f>
        <v>0</v>
      </c>
      <c r="H281" s="69" t="n">
        <f aca="false">IFERROR(F281/D281,0)</f>
        <v>0</v>
      </c>
      <c r="I281" s="65" t="n">
        <f aca="false">IFERROR(VLOOKUP(A281,'MEMO CALCULO 01'!$B$2:$E$248,4,0),0)</f>
        <v>0</v>
      </c>
      <c r="J281" s="70" t="n">
        <f aca="false">I281*E281</f>
        <v>0</v>
      </c>
      <c r="K281" s="71" t="n">
        <f aca="false">IFERROR(I281/D281,0)</f>
        <v>0</v>
      </c>
      <c r="L281" s="72" t="n">
        <f aca="false">F281+I281</f>
        <v>0</v>
      </c>
      <c r="M281" s="73" t="n">
        <f aca="false">G281+J281</f>
        <v>0</v>
      </c>
      <c r="N281" s="74" t="n">
        <f aca="false">H281+K281</f>
        <v>0</v>
      </c>
    </row>
    <row r="282" customFormat="false" ht="13.8" hidden="false" customHeight="false" outlineLevel="0" collapsed="false">
      <c r="A282" s="62" t="s">
        <v>546</v>
      </c>
      <c r="B282" s="63" t="s">
        <v>547</v>
      </c>
      <c r="C282" s="64" t="s">
        <v>30</v>
      </c>
      <c r="D282" s="65" t="n">
        <v>4.26</v>
      </c>
      <c r="E282" s="66" t="n">
        <v>3.68774</v>
      </c>
      <c r="F282" s="67" t="n">
        <v>0</v>
      </c>
      <c r="G282" s="68" t="n">
        <f aca="false">F282*E282</f>
        <v>0</v>
      </c>
      <c r="H282" s="69" t="n">
        <f aca="false">IFERROR(F282/D282,0)</f>
        <v>0</v>
      </c>
      <c r="I282" s="65" t="n">
        <f aca="false">IFERROR(VLOOKUP(A282,'MEMO CALCULO 01'!$B$2:$E$248,4,0),0)</f>
        <v>4.26</v>
      </c>
      <c r="J282" s="70" t="n">
        <f aca="false">I282*E282</f>
        <v>15.7097724</v>
      </c>
      <c r="K282" s="71" t="n">
        <f aca="false">IFERROR(I282/D282,0)</f>
        <v>1</v>
      </c>
      <c r="L282" s="72" t="n">
        <f aca="false">F282+I282</f>
        <v>4.26</v>
      </c>
      <c r="M282" s="73" t="n">
        <f aca="false">G282+J282</f>
        <v>15.7097724</v>
      </c>
      <c r="N282" s="74" t="n">
        <f aca="false">H282+K282</f>
        <v>1</v>
      </c>
    </row>
    <row r="283" customFormat="false" ht="13.8" hidden="false" customHeight="false" outlineLevel="0" collapsed="false">
      <c r="A283" s="62" t="s">
        <v>548</v>
      </c>
      <c r="B283" s="63" t="s">
        <v>549</v>
      </c>
      <c r="C283" s="64" t="s">
        <v>53</v>
      </c>
      <c r="D283" s="65" t="n">
        <v>1</v>
      </c>
      <c r="E283" s="66" t="n">
        <v>105.9730672</v>
      </c>
      <c r="F283" s="67" t="n">
        <v>0</v>
      </c>
      <c r="G283" s="68" t="n">
        <f aca="false">F283*E283</f>
        <v>0</v>
      </c>
      <c r="H283" s="69" t="n">
        <f aca="false">IFERROR(F283/D283,0)</f>
        <v>0</v>
      </c>
      <c r="I283" s="65" t="n">
        <f aca="false">IFERROR(VLOOKUP(A283,'MEMO CALCULO 01'!$B$2:$E$248,4,0),0)</f>
        <v>0</v>
      </c>
      <c r="J283" s="70" t="n">
        <f aca="false">I283*E283</f>
        <v>0</v>
      </c>
      <c r="K283" s="71" t="n">
        <f aca="false">IFERROR(I283/D283,0)</f>
        <v>0</v>
      </c>
      <c r="L283" s="72" t="n">
        <f aca="false">F283+I283</f>
        <v>0</v>
      </c>
      <c r="M283" s="73" t="n">
        <f aca="false">G283+J283</f>
        <v>0</v>
      </c>
      <c r="N283" s="74" t="n">
        <f aca="false">H283+K283</f>
        <v>0</v>
      </c>
    </row>
    <row r="284" customFormat="false" ht="13.8" hidden="false" customHeight="false" outlineLevel="0" collapsed="false">
      <c r="A284" s="62" t="s">
        <v>550</v>
      </c>
      <c r="B284" s="63" t="s">
        <v>551</v>
      </c>
      <c r="C284" s="64" t="s">
        <v>53</v>
      </c>
      <c r="D284" s="65" t="n">
        <v>1</v>
      </c>
      <c r="E284" s="66" t="n">
        <v>231.9351216</v>
      </c>
      <c r="F284" s="67" t="n">
        <v>0</v>
      </c>
      <c r="G284" s="68" t="n">
        <f aca="false">F284*E284</f>
        <v>0</v>
      </c>
      <c r="H284" s="69" t="n">
        <f aca="false">IFERROR(F284/D284,0)</f>
        <v>0</v>
      </c>
      <c r="I284" s="65" t="n">
        <f aca="false">IFERROR(VLOOKUP(A284,'MEMO CALCULO 01'!$B$2:$E$248,4,0),0)</f>
        <v>0</v>
      </c>
      <c r="J284" s="70" t="n">
        <f aca="false">I284*E284</f>
        <v>0</v>
      </c>
      <c r="K284" s="71" t="n">
        <f aca="false">IFERROR(I284/D284,0)</f>
        <v>0</v>
      </c>
      <c r="L284" s="72" t="n">
        <f aca="false">F284+I284</f>
        <v>0</v>
      </c>
      <c r="M284" s="73" t="n">
        <f aca="false">G284+J284</f>
        <v>0</v>
      </c>
      <c r="N284" s="74" t="n">
        <f aca="false">H284+K284</f>
        <v>0</v>
      </c>
    </row>
    <row r="285" customFormat="false" ht="32.8" hidden="false" customHeight="false" outlineLevel="0" collapsed="false">
      <c r="A285" s="62" t="s">
        <v>552</v>
      </c>
      <c r="B285" s="63" t="s">
        <v>553</v>
      </c>
      <c r="C285" s="64" t="s">
        <v>53</v>
      </c>
      <c r="D285" s="65" t="n">
        <v>1</v>
      </c>
      <c r="E285" s="66" t="n">
        <v>2043.2776</v>
      </c>
      <c r="F285" s="67" t="n">
        <v>0</v>
      </c>
      <c r="G285" s="68" t="n">
        <f aca="false">F285*E285</f>
        <v>0</v>
      </c>
      <c r="H285" s="69" t="n">
        <f aca="false">IFERROR(F285/D285,0)</f>
        <v>0</v>
      </c>
      <c r="I285" s="65" t="n">
        <f aca="false">IFERROR(VLOOKUP(A285,'MEMO CALCULO 01'!$B$2:$E$248,4,0),0)</f>
        <v>0</v>
      </c>
      <c r="J285" s="70" t="n">
        <f aca="false">I285*E285</f>
        <v>0</v>
      </c>
      <c r="K285" s="71" t="n">
        <f aca="false">IFERROR(I285/D285,0)</f>
        <v>0</v>
      </c>
      <c r="L285" s="72" t="n">
        <f aca="false">F285+I285</f>
        <v>0</v>
      </c>
      <c r="M285" s="73" t="n">
        <f aca="false">G285+J285</f>
        <v>0</v>
      </c>
      <c r="N285" s="74" t="n">
        <f aca="false">H285+K285</f>
        <v>0</v>
      </c>
    </row>
    <row r="286" customFormat="false" ht="13.8" hidden="false" customHeight="true" outlineLevel="0" collapsed="false">
      <c r="A286" s="89" t="s">
        <v>554</v>
      </c>
      <c r="B286" s="89"/>
      <c r="C286" s="55"/>
      <c r="D286" s="56"/>
      <c r="E286" s="56"/>
      <c r="F286" s="90"/>
      <c r="G286" s="91"/>
      <c r="H286" s="92"/>
      <c r="I286" s="90"/>
      <c r="J286" s="93" t="n">
        <f aca="false">J20+J24+J51+J61+J71+J80+J85+J90+J97+J103+J106+J118+J120+J174+J182+J199+J213+J216+J219+J230+J236+J242+J245+J248</f>
        <v>151346.039661464</v>
      </c>
      <c r="K286" s="92"/>
      <c r="L286" s="91"/>
      <c r="M286" s="93" t="n">
        <f aca="false">M20+M24+M51+M61+M71+M80+M85+M90+M97+M103+M106+M118+M120+M174+M182+M199+M213+M216+M219+M230+M236+M242+M245+M248</f>
        <v>151346.039661464</v>
      </c>
      <c r="N286" s="92"/>
      <c r="O286" s="94"/>
    </row>
    <row r="287" customFormat="false" ht="13.8" hidden="false" customHeight="false" outlineLevel="0" collapsed="false">
      <c r="A287" s="95"/>
      <c r="B287" s="95"/>
      <c r="C287" s="95"/>
      <c r="D287" s="95"/>
      <c r="E287" s="95"/>
      <c r="F287" s="95"/>
      <c r="G287" s="95"/>
      <c r="H287" s="95"/>
      <c r="I287" s="95"/>
      <c r="J287" s="95"/>
      <c r="K287" s="95"/>
      <c r="L287" s="95"/>
      <c r="M287" s="95"/>
      <c r="N287" s="95"/>
    </row>
    <row r="288" s="101" customFormat="true" ht="15.75" hidden="false" customHeight="true" outlineLevel="0" collapsed="false">
      <c r="A288" s="96" t="s">
        <v>555</v>
      </c>
      <c r="B288" s="96"/>
      <c r="C288" s="97" t="s">
        <v>556</v>
      </c>
      <c r="D288" s="97"/>
      <c r="E288" s="98"/>
      <c r="F288" s="99"/>
      <c r="G288" s="99"/>
      <c r="H288" s="99"/>
      <c r="I288" s="99"/>
      <c r="J288" s="100" t="s">
        <v>557</v>
      </c>
      <c r="K288" s="100"/>
      <c r="L288" s="100"/>
      <c r="M288" s="100"/>
      <c r="N288" s="100"/>
      <c r="O288" s="2"/>
      <c r="P288" s="2"/>
      <c r="Q288" s="2"/>
      <c r="R288" s="47"/>
      <c r="S288" s="1"/>
      <c r="T288" s="1"/>
      <c r="XFC288" s="1"/>
      <c r="XFD288" s="1"/>
    </row>
    <row r="289" s="101" customFormat="true" ht="16.5" hidden="false" customHeight="true" outlineLevel="0" collapsed="false">
      <c r="A289" s="102"/>
      <c r="B289" s="102"/>
      <c r="C289" s="103"/>
      <c r="D289" s="103"/>
      <c r="E289" s="103"/>
      <c r="F289" s="104" t="str">
        <f aca="false">I18</f>
        <v>MEDIÇÃO 01</v>
      </c>
      <c r="G289" s="104"/>
      <c r="H289" s="105" t="n">
        <f aca="false">J286/C288</f>
        <v>0.312698429052611</v>
      </c>
      <c r="I289" s="105"/>
      <c r="J289" s="106" t="str">
        <f aca="false">I18</f>
        <v>MEDIÇÃO 01</v>
      </c>
      <c r="K289" s="106"/>
      <c r="L289" s="107" t="n">
        <f aca="false">J286</f>
        <v>151346.039661464</v>
      </c>
      <c r="M289" s="107"/>
      <c r="N289" s="107"/>
      <c r="O289" s="2"/>
      <c r="P289" s="2"/>
      <c r="Q289" s="2"/>
      <c r="R289" s="47"/>
      <c r="S289" s="1"/>
      <c r="T289" s="1"/>
      <c r="XFC289" s="1"/>
      <c r="XFD289" s="1"/>
    </row>
    <row r="290" s="101" customFormat="true" ht="13.8" hidden="false" customHeight="true" outlineLevel="0" collapsed="false">
      <c r="A290" s="108" t="s">
        <v>558</v>
      </c>
      <c r="B290" s="108"/>
      <c r="C290" s="108"/>
      <c r="D290" s="108"/>
      <c r="E290" s="109"/>
      <c r="F290" s="110" t="s">
        <v>559</v>
      </c>
      <c r="G290" s="110"/>
      <c r="H290" s="111" t="n">
        <f aca="false">L290/C288</f>
        <v>0.312698429052611</v>
      </c>
      <c r="I290" s="111"/>
      <c r="J290" s="112" t="s">
        <v>560</v>
      </c>
      <c r="K290" s="112"/>
      <c r="L290" s="113" t="n">
        <f aca="false">M286</f>
        <v>151346.039661464</v>
      </c>
      <c r="M290" s="113"/>
      <c r="N290" s="113"/>
      <c r="O290" s="2"/>
      <c r="P290" s="2"/>
      <c r="Q290" s="2"/>
      <c r="R290" s="47"/>
      <c r="S290" s="1"/>
      <c r="T290" s="1"/>
      <c r="XFC290" s="1"/>
      <c r="XFD290" s="1"/>
    </row>
    <row r="291" customFormat="false" ht="13.8" hidden="false" customHeight="true" outlineLevel="0" collapsed="false">
      <c r="A291" s="108"/>
      <c r="B291" s="108"/>
      <c r="C291" s="108"/>
      <c r="D291" s="108"/>
      <c r="E291" s="109"/>
      <c r="F291" s="114" t="s">
        <v>561</v>
      </c>
      <c r="G291" s="114"/>
      <c r="H291" s="115" t="n">
        <f aca="false">100%-H290</f>
        <v>0.687301570947389</v>
      </c>
      <c r="I291" s="115"/>
      <c r="J291" s="116" t="s">
        <v>562</v>
      </c>
      <c r="K291" s="116"/>
      <c r="L291" s="117" t="n">
        <f aca="false">C288-L290</f>
        <v>332653.960338536</v>
      </c>
      <c r="M291" s="117"/>
      <c r="N291" s="117"/>
      <c r="O291" s="2"/>
      <c r="P291" s="2"/>
      <c r="Q291" s="2"/>
      <c r="R291" s="47"/>
    </row>
    <row r="292" customFormat="false" ht="13.8" hidden="false" customHeight="false" outlineLevel="0" collapsed="false">
      <c r="A292" s="108"/>
      <c r="B292" s="108"/>
      <c r="C292" s="108"/>
      <c r="D292" s="108"/>
      <c r="E292" s="109"/>
      <c r="F292" s="118"/>
      <c r="G292" s="119"/>
      <c r="H292" s="119"/>
      <c r="I292" s="120"/>
      <c r="J292" s="121"/>
      <c r="K292" s="122"/>
      <c r="L292" s="123"/>
      <c r="M292" s="124"/>
      <c r="N292" s="125"/>
      <c r="P292" s="126"/>
    </row>
    <row r="293" customFormat="false" ht="13.8" hidden="false" customHeight="false" outlineLevel="0" collapsed="false">
      <c r="A293" s="127"/>
      <c r="B293" s="128" t="s">
        <v>563</v>
      </c>
      <c r="C293" s="129"/>
      <c r="D293" s="129"/>
      <c r="E293" s="129"/>
      <c r="F293" s="129"/>
      <c r="G293" s="129"/>
      <c r="I293" s="130"/>
      <c r="J293" s="131"/>
      <c r="K293" s="131"/>
      <c r="L293" s="131"/>
      <c r="M293" s="131"/>
      <c r="N293" s="132"/>
      <c r="P293" s="52"/>
    </row>
    <row r="294" customFormat="false" ht="13.8" hidden="false" customHeight="false" outlineLevel="0" collapsed="false">
      <c r="A294" s="127"/>
      <c r="B294" s="133" t="s">
        <v>564</v>
      </c>
      <c r="C294" s="134"/>
      <c r="D294" s="130"/>
      <c r="F294" s="131"/>
      <c r="G294" s="131"/>
      <c r="I294" s="130"/>
      <c r="J294" s="131"/>
      <c r="K294" s="131"/>
      <c r="L294" s="131"/>
      <c r="M294" s="131"/>
      <c r="N294" s="132"/>
      <c r="P294" s="52"/>
    </row>
    <row r="295" customFormat="false" ht="13.8" hidden="false" customHeight="false" outlineLevel="0" collapsed="false">
      <c r="A295" s="127"/>
      <c r="B295" s="133" t="s">
        <v>565</v>
      </c>
      <c r="C295" s="133"/>
      <c r="D295" s="130"/>
      <c r="F295" s="131"/>
      <c r="G295" s="131"/>
      <c r="I295" s="130"/>
      <c r="J295" s="131"/>
      <c r="K295" s="131"/>
      <c r="L295" s="131"/>
      <c r="M295" s="131"/>
      <c r="N295" s="132"/>
      <c r="P295" s="52"/>
    </row>
    <row r="296" customFormat="false" ht="13.8" hidden="false" customHeight="false" outlineLevel="0" collapsed="false">
      <c r="A296" s="135"/>
      <c r="B296" s="136" t="s">
        <v>566</v>
      </c>
      <c r="C296" s="136"/>
      <c r="D296" s="137"/>
      <c r="E296" s="138"/>
      <c r="F296" s="138"/>
      <c r="G296" s="138"/>
      <c r="H296" s="138"/>
      <c r="I296" s="137"/>
      <c r="J296" s="138"/>
      <c r="K296" s="138"/>
      <c r="L296" s="138"/>
      <c r="M296" s="138"/>
      <c r="N296" s="139"/>
    </row>
    <row r="297" customFormat="false" ht="13.8" hidden="false" customHeight="false" outlineLevel="0" collapsed="false">
      <c r="B297" s="3"/>
      <c r="C297" s="133"/>
      <c r="D297" s="3"/>
      <c r="F297" s="1"/>
    </row>
    <row r="298" customFormat="false" ht="13.8" hidden="false" customHeight="false" outlineLevel="0" collapsed="false">
      <c r="E298" s="94"/>
      <c r="J298" s="94"/>
    </row>
    <row r="299" s="101" customFormat="true" ht="13.8" hidden="false" customHeight="false" outlineLevel="0" collapsed="false">
      <c r="A299" s="1"/>
      <c r="B299" s="1"/>
      <c r="C299" s="1"/>
      <c r="D299" s="1"/>
      <c r="E299" s="1"/>
      <c r="F299" s="1"/>
      <c r="G299" s="1"/>
      <c r="H299" s="1"/>
      <c r="I299" s="3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XFC299" s="1"/>
      <c r="XFD299" s="1"/>
    </row>
    <row r="300" customFormat="false" ht="13.8" hidden="false" customHeight="false" outlineLevel="0" collapsed="false">
      <c r="B300" s="1"/>
      <c r="J300" s="94"/>
    </row>
    <row r="301" customFormat="false" ht="13.8" hidden="false" customHeight="false" outlineLevel="0" collapsed="false">
      <c r="B301" s="1"/>
      <c r="D301" s="126"/>
    </row>
    <row r="302" customFormat="false" ht="13.8" hidden="false" customHeight="false" outlineLevel="0" collapsed="false">
      <c r="B302" s="1"/>
    </row>
    <row r="303" s="140" customFormat="true" ht="13.8" hidden="false" customHeight="false" outlineLevel="0" collapsed="false">
      <c r="A303" s="1"/>
      <c r="B303" s="1"/>
      <c r="C303" s="1"/>
      <c r="D303" s="1"/>
      <c r="E303" s="1"/>
      <c r="F303" s="1"/>
      <c r="G303" s="1"/>
      <c r="H303" s="1"/>
      <c r="I303" s="3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XFC303" s="1"/>
      <c r="XFD303" s="1"/>
    </row>
    <row r="304" customFormat="false" ht="13.8" hidden="false" customHeight="false" outlineLevel="0" collapsed="false">
      <c r="B304" s="1"/>
    </row>
    <row r="305" customFormat="false" ht="13.8" hidden="false" customHeight="false" outlineLevel="0" collapsed="false">
      <c r="B305" s="1"/>
    </row>
    <row r="306" customFormat="false" ht="13.8" hidden="false" customHeight="false" outlineLevel="0" collapsed="false">
      <c r="B306" s="1"/>
    </row>
    <row r="307" customFormat="false" ht="13.8" hidden="false" customHeight="false" outlineLevel="0" collapsed="false">
      <c r="B307" s="1"/>
    </row>
    <row r="308" customFormat="false" ht="13.8" hidden="false" customHeight="false" outlineLevel="0" collapsed="false">
      <c r="B308" s="1"/>
    </row>
    <row r="309" customFormat="false" ht="13.8" hidden="false" customHeight="false" outlineLevel="0" collapsed="false">
      <c r="B309" s="1"/>
    </row>
    <row r="310" customFormat="false" ht="13.8" hidden="false" customHeight="false" outlineLevel="0" collapsed="false">
      <c r="B310" s="1"/>
    </row>
    <row r="311" customFormat="false" ht="13.8" hidden="false" customHeight="false" outlineLevel="0" collapsed="false">
      <c r="B311" s="1"/>
    </row>
    <row r="312" customFormat="false" ht="13.8" hidden="false" customHeight="false" outlineLevel="0" collapsed="false">
      <c r="B312" s="1"/>
    </row>
    <row r="313" s="101" customFormat="true" ht="13.8" hidden="false" customHeight="false" outlineLevel="0" collapsed="false">
      <c r="A313" s="1"/>
      <c r="B313" s="2"/>
      <c r="C313" s="1"/>
      <c r="D313" s="1"/>
      <c r="E313" s="1"/>
      <c r="F313" s="1"/>
      <c r="G313" s="1"/>
      <c r="H313" s="1"/>
      <c r="I313" s="3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XFC313" s="1"/>
      <c r="XFD313" s="1"/>
    </row>
    <row r="320" s="101" customFormat="true" ht="13.8" hidden="false" customHeight="false" outlineLevel="0" collapsed="false">
      <c r="A320" s="1"/>
      <c r="B320" s="2"/>
      <c r="C320" s="1"/>
      <c r="D320" s="1"/>
      <c r="E320" s="1"/>
      <c r="F320" s="1"/>
      <c r="G320" s="1"/>
      <c r="H320" s="1"/>
      <c r="I320" s="3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XFC320" s="1"/>
      <c r="XFD320" s="1"/>
    </row>
    <row r="326" s="2" customFormat="true" ht="13.8" hidden="false" customHeight="false" outlineLevel="0" collapsed="false">
      <c r="A326" s="1"/>
      <c r="C326" s="1"/>
      <c r="D326" s="1"/>
      <c r="E326" s="1"/>
      <c r="F326" s="1"/>
      <c r="G326" s="1"/>
      <c r="H326" s="1"/>
      <c r="I326" s="3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XFC326" s="1"/>
      <c r="XFD326" s="1"/>
    </row>
    <row r="327" s="2" customFormat="true" ht="13.8" hidden="false" customHeight="false" outlineLevel="0" collapsed="false">
      <c r="A327" s="1"/>
      <c r="C327" s="1"/>
      <c r="D327" s="1"/>
      <c r="E327" s="1"/>
      <c r="F327" s="1"/>
      <c r="G327" s="1"/>
      <c r="H327" s="1"/>
      <c r="I327" s="3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XFC327" s="1"/>
      <c r="XFD327" s="1"/>
    </row>
    <row r="328" s="2" customFormat="true" ht="13.8" hidden="false" customHeight="false" outlineLevel="0" collapsed="false">
      <c r="A328" s="1"/>
      <c r="C328" s="1"/>
      <c r="D328" s="1"/>
      <c r="E328" s="1"/>
      <c r="F328" s="1"/>
      <c r="G328" s="1"/>
      <c r="H328" s="1"/>
      <c r="I328" s="3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XFC328" s="1"/>
      <c r="XFD328" s="1"/>
    </row>
    <row r="329" s="2" customFormat="true" ht="13.8" hidden="false" customHeight="false" outlineLevel="0" collapsed="false">
      <c r="A329" s="1"/>
      <c r="C329" s="1"/>
      <c r="D329" s="1"/>
      <c r="E329" s="1"/>
      <c r="F329" s="1"/>
      <c r="G329" s="1"/>
      <c r="H329" s="1"/>
      <c r="I329" s="3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XFC329" s="1"/>
      <c r="XFD329" s="1"/>
    </row>
    <row r="394" customFormat="false" ht="13.8" hidden="false" customHeight="false" outlineLevel="0" collapsed="false">
      <c r="XFC394" s="79"/>
      <c r="XFD394" s="79"/>
    </row>
    <row r="399" customFormat="false" ht="13.8" hidden="false" customHeight="false" outlineLevel="0" collapsed="false">
      <c r="XFC399" s="79"/>
      <c r="XFD399" s="79"/>
    </row>
    <row r="617" customFormat="false" ht="13.8" hidden="false" customHeight="false" outlineLevel="0" collapsed="false">
      <c r="XFC617" s="101"/>
      <c r="XFD617" s="101"/>
    </row>
    <row r="618" customFormat="false" ht="13.8" hidden="false" customHeight="false" outlineLevel="0" collapsed="false">
      <c r="XFC618" s="101"/>
      <c r="XFD618" s="101"/>
    </row>
    <row r="619" customFormat="false" ht="13.8" hidden="false" customHeight="false" outlineLevel="0" collapsed="false">
      <c r="XFC619" s="101"/>
      <c r="XFD619" s="101"/>
    </row>
    <row r="621" customFormat="false" ht="13.8" hidden="false" customHeight="false" outlineLevel="0" collapsed="false">
      <c r="XFC621" s="101"/>
      <c r="XFD621" s="101"/>
    </row>
    <row r="622" customFormat="false" ht="13.8" hidden="false" customHeight="false" outlineLevel="0" collapsed="false">
      <c r="XFC622" s="101"/>
      <c r="XFD622" s="101"/>
    </row>
    <row r="623" customFormat="false" ht="13.8" hidden="false" customHeight="false" outlineLevel="0" collapsed="false">
      <c r="XFC623" s="101"/>
      <c r="XFD623" s="101"/>
    </row>
    <row r="624" customFormat="false" ht="13.8" hidden="false" customHeight="false" outlineLevel="0" collapsed="false">
      <c r="XFC624" s="101"/>
      <c r="XFD624" s="101"/>
    </row>
    <row r="626" customFormat="false" ht="13.8" hidden="false" customHeight="false" outlineLevel="0" collapsed="false">
      <c r="XFC626" s="101"/>
      <c r="XFD626" s="101"/>
    </row>
    <row r="628" customFormat="false" ht="13.8" hidden="false" customHeight="false" outlineLevel="0" collapsed="false">
      <c r="XFC628" s="101"/>
      <c r="XFD628" s="101"/>
    </row>
    <row r="629" customFormat="false" ht="13.8" hidden="false" customHeight="false" outlineLevel="0" collapsed="false">
      <c r="XFC629" s="101"/>
      <c r="XFD629" s="101"/>
    </row>
    <row r="632" customFormat="false" ht="13.8" hidden="false" customHeight="false" outlineLevel="0" collapsed="false">
      <c r="XFC632" s="101"/>
      <c r="XFD632" s="101"/>
    </row>
    <row r="633" customFormat="false" ht="13.8" hidden="false" customHeight="false" outlineLevel="0" collapsed="false">
      <c r="XFC633" s="101"/>
      <c r="XFD633" s="101"/>
    </row>
    <row r="635" customFormat="false" ht="13.8" hidden="false" customHeight="false" outlineLevel="0" collapsed="false">
      <c r="XFC635" s="101"/>
      <c r="XFD635" s="101"/>
    </row>
    <row r="636" customFormat="false" ht="13.8" hidden="false" customHeight="false" outlineLevel="0" collapsed="false">
      <c r="XFC636" s="101"/>
      <c r="XFD636" s="101"/>
    </row>
    <row r="637" customFormat="false" ht="13.8" hidden="false" customHeight="false" outlineLevel="0" collapsed="false">
      <c r="XFC637" s="101"/>
      <c r="XFD637" s="101"/>
    </row>
    <row r="638" customFormat="false" ht="13.8" hidden="false" customHeight="false" outlineLevel="0" collapsed="false">
      <c r="XFC638" s="101"/>
      <c r="XFD638" s="101"/>
    </row>
    <row r="641" customFormat="false" ht="13.8" hidden="false" customHeight="false" outlineLevel="0" collapsed="false">
      <c r="XFC641" s="101"/>
      <c r="XFD641" s="101"/>
    </row>
    <row r="642" customFormat="false" ht="13.8" hidden="false" customHeight="false" outlineLevel="0" collapsed="false">
      <c r="XFC642" s="101"/>
      <c r="XFD642" s="101"/>
    </row>
    <row r="643" customFormat="false" ht="13.8" hidden="false" customHeight="false" outlineLevel="0" collapsed="false">
      <c r="XFC643" s="101"/>
      <c r="XFD643" s="101"/>
    </row>
    <row r="653" customFormat="false" ht="13.8" hidden="false" customHeight="false" outlineLevel="0" collapsed="false">
      <c r="XFC653" s="101"/>
      <c r="XFD653" s="101"/>
    </row>
    <row r="657" customFormat="false" ht="13.8" hidden="false" customHeight="false" outlineLevel="0" collapsed="false">
      <c r="XFC657" s="140"/>
      <c r="XFD657" s="140"/>
    </row>
    <row r="667" customFormat="false" ht="13.8" hidden="false" customHeight="false" outlineLevel="0" collapsed="false">
      <c r="XFC667" s="101"/>
      <c r="XFD667" s="101"/>
    </row>
    <row r="674" customFormat="false" ht="13.8" hidden="false" customHeight="false" outlineLevel="0" collapsed="false">
      <c r="XFC674" s="101"/>
      <c r="XFD674" s="101"/>
    </row>
    <row r="680" customFormat="false" ht="13.8" hidden="false" customHeight="false" outlineLevel="0" collapsed="false">
      <c r="XFC680" s="2"/>
      <c r="XFD680" s="2"/>
    </row>
    <row r="681" customFormat="false" ht="13.8" hidden="false" customHeight="false" outlineLevel="0" collapsed="false">
      <c r="XFC681" s="2"/>
      <c r="XFD681" s="2"/>
    </row>
    <row r="682" customFormat="false" ht="13.8" hidden="false" customHeight="false" outlineLevel="0" collapsed="false">
      <c r="XFC682" s="2"/>
      <c r="XFD682" s="2"/>
    </row>
    <row r="683" customFormat="false" ht="13.8" hidden="false" customHeight="false" outlineLevel="0" collapsed="false">
      <c r="XFC683" s="2"/>
      <c r="XFD683" s="2"/>
    </row>
  </sheetData>
  <mergeCells count="51">
    <mergeCell ref="A1:N11"/>
    <mergeCell ref="A12:N12"/>
    <mergeCell ref="A13:D13"/>
    <mergeCell ref="E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286:B286"/>
    <mergeCell ref="A287:N287"/>
    <mergeCell ref="A288:B288"/>
    <mergeCell ref="C288:D288"/>
    <mergeCell ref="F288:I288"/>
    <mergeCell ref="J288:N288"/>
    <mergeCell ref="A289:B289"/>
    <mergeCell ref="C289:D289"/>
    <mergeCell ref="F289:G289"/>
    <mergeCell ref="H289:I289"/>
    <mergeCell ref="J289:K289"/>
    <mergeCell ref="L289:N289"/>
    <mergeCell ref="A290:D292"/>
    <mergeCell ref="F290:G290"/>
    <mergeCell ref="H290:I290"/>
    <mergeCell ref="J290:K290"/>
    <mergeCell ref="L290:N290"/>
    <mergeCell ref="F291:G291"/>
    <mergeCell ref="H291:I291"/>
    <mergeCell ref="J291:K291"/>
    <mergeCell ref="L291:N291"/>
  </mergeCells>
  <conditionalFormatting sqref="N20:N285">
    <cfRule type="cellIs" priority="2" operator="equal" aboveAverage="0" equalAverage="0" bottom="0" percent="0" rank="0" text="" dxfId="0">
      <formula>1</formula>
    </cfRule>
  </conditionalFormatting>
  <conditionalFormatting sqref="N20:N285">
    <cfRule type="cellIs" priority="3" operator="between" aboveAverage="0" equalAverage="0" bottom="0" percent="0" rank="0" text="" dxfId="0">
      <formula>0.9</formula>
      <formula>1</formula>
    </cfRule>
  </conditionalFormatting>
  <conditionalFormatting sqref="N20:N285"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1.03888888888889" bottom="0.843055555555556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&amp;C&amp;"Arial,Normal"&amp;10&amp;KffffffPREFEITURA MUNICIPAL DE SÃO ROQUE DO CANAÃ
Estado do Espírito Santo
SECRETARIA MUNICIPAL DE OBRAS E SERVIÇOS URBANOS – SETOR DE ENGENHARIAUE DO CANAÃ
ESTADO DO ESPÍRITO SANTO</oddHeader>
    <oddFooter>&amp;C&amp;"Arial,Normal"&amp;10&amp;KffffffRua Lourenço Roldi, 88 – Bairro São Roquinho
                                                            CEP: 29665-000 – Telefax (027) 3729-1300 – CNPJ (MF) 01.612.865/0001-71 – São Roque do Canaã – ES&amp;"Times New Roman,Normal"ua LoRua Loureno Roldi, 88  Bairro So Roquin&amp;12ho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rowBreaks count="4" manualBreakCount="4">
    <brk id="50" man="true" max="16383" min="0"/>
    <brk id="79" man="true" max="16383" min="0"/>
    <brk id="105" man="true" max="16383" min="0"/>
    <brk id="136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26" activeCellId="0" sqref="F22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"/>
    <col collapsed="false" customWidth="true" hidden="false" outlineLevel="0" max="5" min="5" style="1" width="13.71"/>
    <col collapsed="false" customWidth="true" hidden="false" outlineLevel="0" max="6" min="6" style="1" width="12.51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41"/>
      <c r="B2" s="142" t="s">
        <v>567</v>
      </c>
      <c r="C2" s="142"/>
      <c r="D2" s="142"/>
      <c r="E2" s="142"/>
      <c r="G2" s="1"/>
      <c r="H2" s="1"/>
      <c r="I2" s="1"/>
      <c r="J2" s="1"/>
      <c r="K2" s="1"/>
      <c r="L2" s="1"/>
      <c r="M2" s="1"/>
      <c r="N2" s="1"/>
    </row>
    <row r="3" customFormat="false" ht="13.8" hidden="false" customHeight="false" outlineLevel="0" collapsed="false">
      <c r="B3" s="142"/>
      <c r="C3" s="142"/>
      <c r="D3" s="142"/>
      <c r="E3" s="142"/>
      <c r="G3" s="1"/>
      <c r="H3" s="1"/>
      <c r="I3" s="1"/>
      <c r="J3" s="1"/>
      <c r="K3" s="1"/>
      <c r="L3" s="1"/>
      <c r="M3" s="1"/>
      <c r="N3" s="1"/>
    </row>
    <row r="4" customFormat="false" ht="13.8" hidden="false" customHeight="false" outlineLevel="0" collapsed="false">
      <c r="B4" s="142"/>
      <c r="C4" s="142"/>
      <c r="D4" s="142"/>
      <c r="E4" s="142"/>
      <c r="G4" s="1"/>
      <c r="H4" s="1"/>
      <c r="I4" s="1"/>
      <c r="J4" s="1"/>
      <c r="K4" s="1"/>
      <c r="L4" s="1"/>
      <c r="M4" s="1"/>
      <c r="N4" s="1"/>
    </row>
    <row r="5" customFormat="false" ht="13.8" hidden="false" customHeight="false" outlineLevel="0" collapsed="false">
      <c r="B5" s="142"/>
      <c r="C5" s="142"/>
      <c r="D5" s="142"/>
      <c r="E5" s="142"/>
      <c r="G5" s="1"/>
      <c r="H5" s="1"/>
      <c r="I5" s="1"/>
      <c r="J5" s="1"/>
      <c r="K5" s="1"/>
      <c r="L5" s="1"/>
      <c r="M5" s="1"/>
      <c r="N5" s="1"/>
    </row>
    <row r="6" customFormat="false" ht="13.8" hidden="false" customHeight="false" outlineLevel="0" collapsed="false">
      <c r="B6" s="142"/>
      <c r="C6" s="142"/>
      <c r="D6" s="142"/>
      <c r="E6" s="142"/>
      <c r="G6" s="1"/>
      <c r="H6" s="1"/>
      <c r="I6" s="1"/>
      <c r="J6" s="1"/>
      <c r="K6" s="1"/>
      <c r="L6" s="1"/>
      <c r="M6" s="1"/>
      <c r="N6" s="1"/>
    </row>
    <row r="7" customFormat="false" ht="14.25" hidden="false" customHeight="true" outlineLevel="0" collapsed="false">
      <c r="B7" s="142"/>
      <c r="C7" s="142"/>
      <c r="D7" s="142"/>
      <c r="E7" s="142"/>
      <c r="G7" s="1"/>
      <c r="H7" s="1"/>
      <c r="I7" s="1"/>
      <c r="J7" s="1"/>
      <c r="K7" s="1"/>
      <c r="L7" s="1"/>
      <c r="M7" s="1"/>
      <c r="N7" s="1"/>
    </row>
    <row r="8" customFormat="false" ht="15.75" hidden="false" customHeight="true" outlineLevel="0" collapsed="false">
      <c r="B8" s="143" t="s">
        <v>568</v>
      </c>
      <c r="C8" s="143"/>
      <c r="D8" s="143"/>
      <c r="E8" s="143"/>
      <c r="G8" s="1"/>
      <c r="H8" s="1"/>
      <c r="I8" s="1"/>
      <c r="J8" s="1"/>
      <c r="K8" s="1"/>
      <c r="L8" s="1"/>
      <c r="M8" s="1"/>
      <c r="N8" s="1"/>
    </row>
    <row r="9" customFormat="false" ht="15" hidden="false" customHeight="true" outlineLevel="0" collapsed="false">
      <c r="B9" s="144" t="s">
        <v>569</v>
      </c>
      <c r="C9" s="144"/>
      <c r="D9" s="145" t="s">
        <v>2</v>
      </c>
      <c r="E9" s="145"/>
      <c r="G9" s="1"/>
      <c r="H9" s="1"/>
      <c r="I9" s="1"/>
      <c r="J9" s="1"/>
      <c r="K9" s="1"/>
      <c r="L9" s="1"/>
      <c r="M9" s="1"/>
      <c r="N9" s="1"/>
    </row>
    <row r="10" customFormat="false" ht="15" hidden="false" customHeight="true" outlineLevel="0" collapsed="false">
      <c r="B10" s="144" t="s">
        <v>570</v>
      </c>
      <c r="C10" s="144"/>
      <c r="D10" s="145"/>
      <c r="E10" s="145"/>
      <c r="G10" s="1"/>
      <c r="H10" s="1"/>
      <c r="I10" s="1"/>
      <c r="J10" s="1"/>
      <c r="K10" s="1"/>
      <c r="L10" s="1"/>
      <c r="M10" s="1"/>
      <c r="N10" s="1"/>
    </row>
    <row r="11" customFormat="false" ht="13.8" hidden="false" customHeight="false" outlineLevel="0" collapsed="false">
      <c r="B11" s="146" t="s">
        <v>17</v>
      </c>
      <c r="C11" s="147" t="s">
        <v>571</v>
      </c>
      <c r="D11" s="147" t="s">
        <v>572</v>
      </c>
      <c r="E11" s="148" t="s">
        <v>20</v>
      </c>
      <c r="G11" s="1"/>
      <c r="H11" s="1"/>
      <c r="I11" s="1"/>
      <c r="J11" s="1"/>
      <c r="K11" s="1"/>
      <c r="L11" s="1"/>
      <c r="M11" s="1"/>
      <c r="N11" s="1"/>
    </row>
    <row r="12" customFormat="false" ht="13.8" hidden="false" customHeight="false" outlineLevel="0" collapsed="false">
      <c r="B12" s="149" t="n">
        <v>1</v>
      </c>
      <c r="C12" s="150" t="str">
        <f aca="false">VLOOKUP(B12,'MEDIÇÃO 1'!$A$20:$C$286,2,0)</f>
        <v>INSTALAÇÃO DO CANTEIRO DE OBRAS</v>
      </c>
      <c r="D12" s="151"/>
      <c r="E12" s="152"/>
    </row>
    <row r="13" customFormat="false" ht="14.15" hidden="false" customHeight="false" outlineLevel="0" collapsed="false">
      <c r="B13" s="153" t="s">
        <v>28</v>
      </c>
      <c r="C13" s="154" t="str">
        <f aca="false">VLOOKUP($B13,'MEDIÇÃO 1'!$A$20:$C$285,2,0)</f>
        <v>Placa de obra nas dimensões de 2.0 x 4.0 m, padrão DER</v>
      </c>
      <c r="D13" s="155" t="str">
        <f aca="false">VLOOKUP($B13,'MEDIÇÃO 1'!$A$20:$C$285,3,0)</f>
        <v>m2</v>
      </c>
      <c r="E13" s="156" t="n">
        <f aca="false">SUM(D14)</f>
        <v>8</v>
      </c>
      <c r="G13" s="1"/>
      <c r="H13" s="1"/>
      <c r="I13" s="1"/>
      <c r="J13" s="1"/>
      <c r="K13" s="1"/>
      <c r="L13" s="1"/>
      <c r="M13" s="1"/>
      <c r="N13" s="1"/>
    </row>
    <row r="14" customFormat="false" ht="15.75" hidden="false" customHeight="true" outlineLevel="0" collapsed="false">
      <c r="B14" s="157" t="s">
        <v>573</v>
      </c>
      <c r="C14" s="157"/>
      <c r="D14" s="158" t="n">
        <v>8</v>
      </c>
      <c r="E14" s="156"/>
      <c r="G14" s="1"/>
      <c r="H14" s="1"/>
      <c r="I14" s="1"/>
      <c r="J14" s="1"/>
      <c r="K14" s="1"/>
      <c r="L14" s="1"/>
      <c r="M14" s="1"/>
      <c r="N14" s="1"/>
    </row>
    <row r="15" customFormat="false" ht="26.85" hidden="false" customHeight="false" outlineLevel="0" collapsed="false">
      <c r="B15" s="153" t="s">
        <v>34</v>
      </c>
      <c r="C15" s="154" t="str">
        <f aca="false">VLOOKUP($B15,'MEDIÇÃO 1'!$A$20:$C$285,2,0)</f>
        <v>Locação de andaime metálico para trabalho em fachada de edifíco (aluguel de 1 m² por 1 mês) inclusive frete, montagem e desmontagem</v>
      </c>
      <c r="D15" s="155" t="str">
        <f aca="false">VLOOKUP($B15,'MEDIÇÃO 1'!$A$20:$C$285,3,0)</f>
        <v>m2</v>
      </c>
      <c r="E15" s="159" t="n">
        <f aca="false">SUM(D16)</f>
        <v>12.25</v>
      </c>
      <c r="G15" s="1"/>
      <c r="H15" s="1"/>
      <c r="I15" s="1"/>
      <c r="J15" s="1"/>
      <c r="K15" s="1"/>
      <c r="L15" s="1"/>
      <c r="M15" s="1"/>
      <c r="N15" s="1"/>
    </row>
    <row r="16" customFormat="false" ht="15.75" hidden="false" customHeight="true" outlineLevel="0" collapsed="false">
      <c r="B16" s="157" t="s">
        <v>574</v>
      </c>
      <c r="C16" s="157"/>
      <c r="D16" s="158" t="n">
        <v>12.25</v>
      </c>
      <c r="E16" s="159"/>
      <c r="G16" s="1"/>
      <c r="H16" s="1"/>
      <c r="I16" s="1"/>
      <c r="J16" s="1"/>
      <c r="K16" s="1"/>
      <c r="L16" s="1"/>
      <c r="M16" s="1"/>
      <c r="N16" s="1"/>
    </row>
    <row r="17" customFormat="false" ht="13.8" hidden="false" customHeight="false" outlineLevel="0" collapsed="false">
      <c r="B17" s="160"/>
      <c r="C17" s="160"/>
      <c r="D17" s="160"/>
      <c r="E17" s="160"/>
    </row>
    <row r="18" customFormat="false" ht="15.75" hidden="false" customHeight="true" outlineLevel="0" collapsed="false">
      <c r="B18" s="149" t="n">
        <v>2</v>
      </c>
      <c r="C18" s="150" t="str">
        <f aca="false">VLOOKUP(B18,'MEDIÇÃO 1'!$A$20:$C$286,2,0)</f>
        <v>SERVIÇOS PRELIMINARES</v>
      </c>
      <c r="D18" s="151"/>
      <c r="E18" s="152"/>
    </row>
    <row r="19" customFormat="false" ht="15.75" hidden="false" customHeight="true" outlineLevel="0" collapsed="false">
      <c r="B19" s="153" t="s">
        <v>45</v>
      </c>
      <c r="C19" s="154" t="str">
        <f aca="false">VLOOKUP($B19,'MEDIÇÃO 1'!$A$20:$C$285,2,0)</f>
        <v>Retirada de revestimento antigo em reboco</v>
      </c>
      <c r="D19" s="155" t="str">
        <f aca="false">VLOOKUP($B19,'MEDIÇÃO 1'!$A$20:$C$285,3,0)</f>
        <v>m2</v>
      </c>
      <c r="E19" s="156" t="n">
        <v>0</v>
      </c>
      <c r="F19" s="161"/>
      <c r="G19" s="1"/>
      <c r="H19" s="1"/>
      <c r="I19" s="1"/>
      <c r="J19" s="1"/>
      <c r="K19" s="1"/>
      <c r="L19" s="1"/>
      <c r="M19" s="1"/>
      <c r="N19" s="1"/>
    </row>
    <row r="20" customFormat="false" ht="15.75" hidden="false" customHeight="true" outlineLevel="0" collapsed="false">
      <c r="B20" s="162" t="s">
        <v>575</v>
      </c>
      <c r="C20" s="162"/>
      <c r="D20" s="158"/>
      <c r="E20" s="156"/>
      <c r="F20" s="161"/>
      <c r="G20" s="1"/>
      <c r="H20" s="1"/>
      <c r="I20" s="1"/>
      <c r="J20" s="1"/>
      <c r="K20" s="1"/>
      <c r="L20" s="1"/>
      <c r="M20" s="1"/>
      <c r="N20" s="1"/>
    </row>
    <row r="21" customFormat="false" ht="15.75" hidden="false" customHeight="true" outlineLevel="0" collapsed="false">
      <c r="B21" s="157" t="s">
        <v>576</v>
      </c>
      <c r="C21" s="157"/>
      <c r="D21" s="158" t="n">
        <v>10.84</v>
      </c>
      <c r="E21" s="156"/>
      <c r="F21" s="161"/>
      <c r="G21" s="1"/>
      <c r="H21" s="1"/>
      <c r="I21" s="1"/>
      <c r="J21" s="1"/>
      <c r="K21" s="1"/>
      <c r="L21" s="1"/>
      <c r="M21" s="1"/>
      <c r="N21" s="1"/>
    </row>
    <row r="22" customFormat="false" ht="15.75" hidden="false" customHeight="true" outlineLevel="0" collapsed="false">
      <c r="B22" s="157" t="s">
        <v>577</v>
      </c>
      <c r="C22" s="157"/>
      <c r="D22" s="158" t="n">
        <v>14.12</v>
      </c>
      <c r="E22" s="156"/>
      <c r="F22" s="161"/>
      <c r="G22" s="1"/>
      <c r="H22" s="1"/>
      <c r="I22" s="1"/>
      <c r="J22" s="1"/>
      <c r="K22" s="1"/>
      <c r="L22" s="1"/>
      <c r="M22" s="1"/>
      <c r="N22" s="1"/>
    </row>
    <row r="23" customFormat="false" ht="14.05" hidden="false" customHeight="false" outlineLevel="0" collapsed="false">
      <c r="B23" s="153" t="s">
        <v>71</v>
      </c>
      <c r="C23" s="154" t="str">
        <f aca="false">VLOOKUP($B23,'MEDIÇÃO 1'!$A$20:$C$285,2,0)</f>
        <v>Apicoamento de superfície com revestimento em argamassa</v>
      </c>
      <c r="D23" s="155" t="str">
        <f aca="false">VLOOKUP($B23,'MEDIÇÃO 1'!$A$20:$C$285,3,0)</f>
        <v>m2</v>
      </c>
      <c r="E23" s="159" t="n">
        <f aca="false">D24</f>
        <v>0</v>
      </c>
      <c r="G23" s="1"/>
      <c r="H23" s="1"/>
      <c r="I23" s="1"/>
      <c r="J23" s="1"/>
      <c r="K23" s="1"/>
      <c r="L23" s="1"/>
      <c r="M23" s="1"/>
      <c r="N23" s="1"/>
    </row>
    <row r="24" customFormat="false" ht="15.75" hidden="false" customHeight="true" outlineLevel="0" collapsed="false">
      <c r="B24" s="157" t="s">
        <v>578</v>
      </c>
      <c r="C24" s="157"/>
      <c r="D24" s="158" t="n">
        <v>0</v>
      </c>
      <c r="E24" s="159"/>
      <c r="G24" s="1"/>
      <c r="H24" s="1"/>
      <c r="I24" s="1"/>
      <c r="J24" s="1"/>
      <c r="K24" s="1"/>
      <c r="L24" s="1"/>
      <c r="M24" s="1"/>
      <c r="N24" s="1"/>
    </row>
    <row r="25" customFormat="false" ht="14.05" hidden="false" customHeight="false" outlineLevel="0" collapsed="false">
      <c r="B25" s="153" t="s">
        <v>89</v>
      </c>
      <c r="C25" s="154" t="str">
        <f aca="false">VLOOKUP($B25,'MEDIÇÃO 1'!$A$20:$C$285,2,0)</f>
        <v>Lixamento manual em superfícies metálicas em obra</v>
      </c>
      <c r="D25" s="155" t="str">
        <f aca="false">VLOOKUP($B25,'MEDIÇÃO 1'!$A$20:$C$285,3,0)</f>
        <v>m2</v>
      </c>
      <c r="E25" s="159" t="n">
        <v>0</v>
      </c>
      <c r="G25" s="1"/>
      <c r="H25" s="1"/>
      <c r="I25" s="1"/>
      <c r="J25" s="1"/>
      <c r="K25" s="1"/>
      <c r="L25" s="1"/>
      <c r="M25" s="1"/>
      <c r="N25" s="1"/>
    </row>
    <row r="26" customFormat="false" ht="15" hidden="false" customHeight="true" outlineLevel="0" collapsed="false">
      <c r="B26" s="163" t="s">
        <v>579</v>
      </c>
      <c r="C26" s="163"/>
      <c r="D26" s="164"/>
      <c r="E26" s="159"/>
      <c r="G26" s="1"/>
      <c r="H26" s="1"/>
      <c r="I26" s="1"/>
      <c r="J26" s="1"/>
      <c r="K26" s="1"/>
      <c r="L26" s="1"/>
      <c r="M26" s="1"/>
      <c r="N26" s="1"/>
    </row>
    <row r="27" customFormat="false" ht="15" hidden="false" customHeight="true" outlineLevel="0" collapsed="false">
      <c r="B27" s="157" t="s">
        <v>580</v>
      </c>
      <c r="C27" s="157"/>
      <c r="D27" s="165" t="n">
        <v>10.22</v>
      </c>
      <c r="E27" s="159"/>
      <c r="G27" s="1"/>
      <c r="H27" s="1"/>
      <c r="I27" s="1"/>
      <c r="J27" s="1"/>
      <c r="K27" s="1"/>
      <c r="L27" s="1"/>
      <c r="M27" s="1"/>
      <c r="N27" s="1"/>
    </row>
    <row r="28" customFormat="false" ht="15" hidden="false" customHeight="true" outlineLevel="0" collapsed="false">
      <c r="B28" s="157" t="s">
        <v>581</v>
      </c>
      <c r="C28" s="157"/>
      <c r="D28" s="165" t="n">
        <v>3.36</v>
      </c>
      <c r="E28" s="159"/>
      <c r="G28" s="1"/>
      <c r="H28" s="1"/>
      <c r="I28" s="1"/>
      <c r="J28" s="1"/>
      <c r="K28" s="1"/>
      <c r="L28" s="1"/>
      <c r="M28" s="1"/>
      <c r="N28" s="1"/>
    </row>
    <row r="29" customFormat="false" ht="15" hidden="false" customHeight="true" outlineLevel="0" collapsed="false">
      <c r="B29" s="163" t="s">
        <v>582</v>
      </c>
      <c r="C29" s="163"/>
      <c r="D29" s="164"/>
      <c r="E29" s="159"/>
      <c r="G29" s="1"/>
      <c r="H29" s="1"/>
      <c r="I29" s="1"/>
      <c r="J29" s="1"/>
      <c r="K29" s="1"/>
      <c r="L29" s="1"/>
      <c r="M29" s="1"/>
      <c r="N29" s="1"/>
    </row>
    <row r="30" customFormat="false" ht="15" hidden="false" customHeight="true" outlineLevel="0" collapsed="false">
      <c r="B30" s="157" t="s">
        <v>583</v>
      </c>
      <c r="C30" s="157"/>
      <c r="D30" s="166" t="n">
        <v>7.88</v>
      </c>
      <c r="E30" s="159"/>
      <c r="G30" s="1"/>
      <c r="H30" s="1"/>
      <c r="I30" s="1"/>
      <c r="J30" s="1"/>
      <c r="K30" s="1"/>
      <c r="L30" s="1"/>
      <c r="M30" s="1"/>
      <c r="N30" s="1"/>
    </row>
    <row r="31" customFormat="false" ht="15" hidden="false" customHeight="true" outlineLevel="0" collapsed="false">
      <c r="B31" s="157" t="s">
        <v>584</v>
      </c>
      <c r="C31" s="157"/>
      <c r="D31" s="166" t="n">
        <v>11.1</v>
      </c>
      <c r="E31" s="159"/>
      <c r="G31" s="1"/>
      <c r="H31" s="1"/>
      <c r="I31" s="1"/>
      <c r="J31" s="1"/>
      <c r="K31" s="1"/>
      <c r="L31" s="1"/>
      <c r="M31" s="1"/>
      <c r="N31" s="1"/>
    </row>
    <row r="32" customFormat="false" ht="15" hidden="false" customHeight="true" outlineLevel="0" collapsed="false">
      <c r="B32" s="157" t="s">
        <v>585</v>
      </c>
      <c r="C32" s="157"/>
      <c r="D32" s="166" t="n">
        <v>4.48</v>
      </c>
      <c r="E32" s="159"/>
      <c r="G32" s="1"/>
      <c r="H32" s="1"/>
      <c r="I32" s="1"/>
      <c r="J32" s="1"/>
      <c r="K32" s="1"/>
      <c r="L32" s="1"/>
      <c r="M32" s="1"/>
      <c r="N32" s="1"/>
    </row>
    <row r="33" customFormat="false" ht="15" hidden="false" customHeight="true" outlineLevel="0" collapsed="false">
      <c r="B33" s="157" t="s">
        <v>586</v>
      </c>
      <c r="C33" s="157"/>
      <c r="D33" s="166" t="n">
        <v>2.4</v>
      </c>
      <c r="E33" s="159"/>
      <c r="G33" s="1"/>
      <c r="H33" s="1"/>
      <c r="I33" s="1"/>
      <c r="J33" s="1"/>
      <c r="K33" s="1"/>
      <c r="L33" s="1"/>
      <c r="M33" s="1"/>
      <c r="N33" s="1"/>
    </row>
    <row r="34" customFormat="false" ht="15" hidden="false" customHeight="true" outlineLevel="0" collapsed="false">
      <c r="B34" s="157" t="s">
        <v>587</v>
      </c>
      <c r="C34" s="157"/>
      <c r="D34" s="166" t="n">
        <v>17.1</v>
      </c>
      <c r="E34" s="159"/>
      <c r="G34" s="1"/>
      <c r="H34" s="1"/>
      <c r="I34" s="1"/>
      <c r="J34" s="1"/>
      <c r="K34" s="1"/>
      <c r="L34" s="1"/>
      <c r="M34" s="1"/>
      <c r="N34" s="1"/>
    </row>
    <row r="35" customFormat="false" ht="15" hidden="false" customHeight="true" outlineLevel="0" collapsed="false">
      <c r="B35" s="157" t="s">
        <v>588</v>
      </c>
      <c r="C35" s="157"/>
      <c r="D35" s="166" t="n">
        <v>17.1</v>
      </c>
      <c r="E35" s="159"/>
      <c r="G35" s="1"/>
      <c r="H35" s="1"/>
      <c r="I35" s="1"/>
      <c r="J35" s="1"/>
      <c r="K35" s="1"/>
      <c r="L35" s="1"/>
      <c r="M35" s="1"/>
      <c r="N35" s="1"/>
    </row>
    <row r="36" customFormat="false" ht="15" hidden="false" customHeight="true" outlineLevel="0" collapsed="false">
      <c r="B36" s="157" t="s">
        <v>589</v>
      </c>
      <c r="C36" s="157"/>
      <c r="D36" s="166" t="n">
        <v>17.1</v>
      </c>
      <c r="E36" s="159"/>
      <c r="G36" s="1"/>
      <c r="H36" s="1"/>
      <c r="I36" s="1"/>
      <c r="J36" s="1"/>
      <c r="K36" s="1"/>
      <c r="L36" s="1"/>
      <c r="M36" s="1"/>
      <c r="N36" s="1"/>
    </row>
    <row r="37" customFormat="false" ht="15" hidden="false" customHeight="true" outlineLevel="0" collapsed="false">
      <c r="B37" s="157" t="s">
        <v>590</v>
      </c>
      <c r="C37" s="157"/>
      <c r="D37" s="166" t="n">
        <v>16</v>
      </c>
      <c r="E37" s="159"/>
      <c r="G37" s="1"/>
      <c r="H37" s="1"/>
      <c r="I37" s="1"/>
      <c r="J37" s="1"/>
      <c r="K37" s="1"/>
      <c r="L37" s="1"/>
      <c r="M37" s="1"/>
      <c r="N37" s="1"/>
    </row>
    <row r="38" customFormat="false" ht="15" hidden="false" customHeight="true" outlineLevel="0" collapsed="false">
      <c r="B38" s="157" t="s">
        <v>591</v>
      </c>
      <c r="C38" s="157"/>
      <c r="D38" s="166" t="n">
        <v>8.94</v>
      </c>
      <c r="E38" s="159"/>
      <c r="G38" s="1"/>
      <c r="H38" s="1"/>
      <c r="I38" s="1"/>
      <c r="J38" s="1"/>
      <c r="K38" s="1"/>
      <c r="L38" s="1"/>
      <c r="M38" s="1"/>
      <c r="N38" s="1"/>
    </row>
    <row r="39" customFormat="false" ht="15" hidden="false" customHeight="true" outlineLevel="0" collapsed="false">
      <c r="B39" s="167" t="s">
        <v>578</v>
      </c>
      <c r="C39" s="167"/>
      <c r="D39" s="167"/>
      <c r="E39" s="167"/>
      <c r="G39" s="1"/>
      <c r="H39" s="1"/>
      <c r="I39" s="1"/>
      <c r="J39" s="1"/>
      <c r="K39" s="1"/>
      <c r="L39" s="1"/>
      <c r="M39" s="1"/>
      <c r="N39" s="1"/>
    </row>
    <row r="40" customFormat="false" ht="14.05" hidden="false" customHeight="false" outlineLevel="0" collapsed="false">
      <c r="B40" s="160"/>
      <c r="C40" s="160"/>
      <c r="D40" s="160"/>
      <c r="E40" s="160"/>
    </row>
    <row r="41" customFormat="false" ht="15.75" hidden="false" customHeight="true" outlineLevel="0" collapsed="false">
      <c r="B41" s="149" t="n">
        <v>4</v>
      </c>
      <c r="C41" s="150" t="str">
        <f aca="false">VLOOKUP(B41,'MEDIÇÃO 1'!$A$20:$C$286,2,0)</f>
        <v>SUPERESTRUTURA</v>
      </c>
      <c r="D41" s="151"/>
      <c r="E41" s="152"/>
    </row>
    <row r="42" customFormat="false" ht="39.55" hidden="false" customHeight="false" outlineLevel="0" collapsed="false">
      <c r="B42" s="153" t="s">
        <v>112</v>
      </c>
      <c r="C42" s="154" t="str">
        <f aca="false">VLOOKUP($B42,'MEDIÇÃO 1'!$A$20:$C$285,2,0)</f>
        <v>Fôrma em chapa de madeira compensada plastificada 12mm para estrutura em geral, 5 reaproveitamentos, reforçada com sarrafos de madeira 2.5x10cm (incl material, corte, montagem, escoras em eucalipto e desforma)</v>
      </c>
      <c r="D42" s="155" t="str">
        <f aca="false">VLOOKUP($B42,'MEDIÇÃO 1'!$A$20:$C$285,3,0)</f>
        <v>m2</v>
      </c>
      <c r="E42" s="156" t="n">
        <v>0</v>
      </c>
      <c r="G42" s="1"/>
      <c r="H42" s="1"/>
      <c r="I42" s="1"/>
      <c r="J42" s="1"/>
      <c r="K42" s="1"/>
      <c r="L42" s="1"/>
      <c r="M42" s="1"/>
      <c r="N42" s="1"/>
    </row>
    <row r="43" customFormat="false" ht="15.75" hidden="false" customHeight="true" outlineLevel="0" collapsed="false">
      <c r="B43" s="168" t="s">
        <v>592</v>
      </c>
      <c r="C43" s="168"/>
      <c r="D43" s="168"/>
      <c r="E43" s="156"/>
      <c r="G43" s="1"/>
      <c r="H43" s="1"/>
      <c r="I43" s="1"/>
      <c r="J43" s="1"/>
      <c r="K43" s="1"/>
      <c r="L43" s="1"/>
      <c r="M43" s="1"/>
      <c r="N43" s="1"/>
    </row>
    <row r="44" customFormat="false" ht="26.85" hidden="false" customHeight="true" outlineLevel="0" collapsed="false">
      <c r="B44" s="157" t="s">
        <v>593</v>
      </c>
      <c r="C44" s="157"/>
      <c r="D44" s="165" t="n">
        <v>9.47</v>
      </c>
      <c r="E44" s="156"/>
      <c r="F44" s="161"/>
      <c r="G44" s="1"/>
      <c r="H44" s="1"/>
      <c r="I44" s="1"/>
      <c r="J44" s="1"/>
      <c r="K44" s="1"/>
      <c r="L44" s="1"/>
      <c r="M44" s="1"/>
      <c r="N44" s="1"/>
    </row>
    <row r="45" customFormat="false" ht="14.15" hidden="false" customHeight="true" outlineLevel="0" collapsed="false">
      <c r="B45" s="157" t="s">
        <v>594</v>
      </c>
      <c r="C45" s="157"/>
      <c r="D45" s="165" t="n">
        <v>4.32</v>
      </c>
      <c r="E45" s="156"/>
      <c r="F45" s="161"/>
      <c r="G45" s="1"/>
      <c r="H45" s="1"/>
      <c r="I45" s="1"/>
      <c r="J45" s="1"/>
      <c r="K45" s="1"/>
      <c r="L45" s="1"/>
      <c r="M45" s="1"/>
      <c r="N45" s="1"/>
    </row>
    <row r="46" customFormat="false" ht="26.85" hidden="false" customHeight="false" outlineLevel="0" collapsed="false">
      <c r="B46" s="153" t="s">
        <v>114</v>
      </c>
      <c r="C46" s="154" t="str">
        <f aca="false">VLOOKUP($B46,'MEDIÇÃO 1'!$A$20:$C$285,2,0)</f>
        <v>Fornecimento, dobragem e colocação em fôrma, de armadura CA-50 A média, diâmetro de 6.3 a 10.0 mm</v>
      </c>
      <c r="D46" s="155" t="str">
        <f aca="false">VLOOKUP($B46,'MEDIÇÃO 1'!$A$20:$C$285,3,0)</f>
        <v>kg</v>
      </c>
      <c r="E46" s="159" t="n">
        <v>0</v>
      </c>
      <c r="F46" s="161"/>
      <c r="G46" s="1"/>
      <c r="H46" s="1"/>
      <c r="I46" s="1"/>
      <c r="J46" s="1"/>
      <c r="K46" s="1"/>
      <c r="L46" s="1"/>
      <c r="M46" s="1"/>
      <c r="N46" s="1"/>
    </row>
    <row r="47" customFormat="false" ht="13.8" hidden="false" customHeight="true" outlineLevel="0" collapsed="false">
      <c r="B47" s="168" t="s">
        <v>592</v>
      </c>
      <c r="C47" s="168"/>
      <c r="D47" s="168"/>
      <c r="E47" s="159"/>
      <c r="F47" s="161"/>
      <c r="G47" s="1"/>
      <c r="H47" s="1"/>
      <c r="I47" s="1"/>
      <c r="J47" s="1"/>
      <c r="K47" s="1"/>
      <c r="L47" s="1"/>
      <c r="M47" s="1"/>
      <c r="N47" s="1"/>
    </row>
    <row r="48" customFormat="false" ht="15.75" hidden="false" customHeight="true" outlineLevel="0" collapsed="false">
      <c r="B48" s="162" t="s">
        <v>595</v>
      </c>
      <c r="C48" s="162"/>
      <c r="D48" s="158"/>
      <c r="E48" s="159"/>
      <c r="F48" s="161"/>
      <c r="G48" s="1"/>
      <c r="H48" s="1"/>
      <c r="I48" s="1"/>
      <c r="J48" s="1"/>
      <c r="K48" s="1"/>
      <c r="L48" s="1"/>
      <c r="M48" s="1"/>
      <c r="N48" s="1"/>
    </row>
    <row r="49" customFormat="false" ht="26.85" hidden="false" customHeight="true" outlineLevel="0" collapsed="false">
      <c r="B49" s="157" t="s">
        <v>596</v>
      </c>
      <c r="C49" s="157"/>
      <c r="D49" s="158" t="n">
        <v>46.4</v>
      </c>
      <c r="E49" s="159"/>
      <c r="F49" s="161"/>
      <c r="G49" s="1"/>
      <c r="H49" s="1"/>
      <c r="I49" s="1"/>
      <c r="J49" s="1"/>
      <c r="K49" s="1"/>
      <c r="L49" s="1"/>
      <c r="M49" s="1"/>
      <c r="N49" s="1"/>
    </row>
    <row r="50" customFormat="false" ht="26.85" hidden="false" customHeight="false" outlineLevel="0" collapsed="false">
      <c r="B50" s="153" t="s">
        <v>115</v>
      </c>
      <c r="C50" s="154" t="str">
        <f aca="false">VLOOKUP($B50,'MEDIÇÃO 1'!$A$20:$C$285,2,0)</f>
        <v>Fornecimento, dobragem e colocação em fôrma, de armadura CA-60 B fina, diâmetro de 4.0 a 7.0mm</v>
      </c>
      <c r="D50" s="155" t="str">
        <f aca="false">VLOOKUP($B50,'MEDIÇÃO 1'!$A$20:$C$285,3,0)</f>
        <v>kg</v>
      </c>
      <c r="E50" s="159" t="n">
        <v>0</v>
      </c>
      <c r="F50" s="161"/>
      <c r="G50" s="1"/>
      <c r="H50" s="1"/>
      <c r="I50" s="1"/>
      <c r="J50" s="1"/>
      <c r="K50" s="1"/>
      <c r="L50" s="1"/>
      <c r="M50" s="1"/>
      <c r="N50" s="1"/>
    </row>
    <row r="51" customFormat="false" ht="15.75" hidden="false" customHeight="true" outlineLevel="0" collapsed="false">
      <c r="B51" s="168" t="s">
        <v>592</v>
      </c>
      <c r="C51" s="168"/>
      <c r="D51" s="168"/>
      <c r="E51" s="159"/>
      <c r="F51" s="161"/>
      <c r="G51" s="1"/>
      <c r="H51" s="1"/>
      <c r="I51" s="1"/>
      <c r="J51" s="1"/>
      <c r="K51" s="1"/>
      <c r="L51" s="1"/>
      <c r="M51" s="1"/>
      <c r="N51" s="1"/>
    </row>
    <row r="52" customFormat="false" ht="15.75" hidden="false" customHeight="true" outlineLevel="0" collapsed="false">
      <c r="B52" s="169" t="s">
        <v>595</v>
      </c>
      <c r="C52" s="169"/>
      <c r="D52" s="165"/>
      <c r="E52" s="159"/>
      <c r="F52" s="161"/>
      <c r="G52" s="1"/>
      <c r="H52" s="1"/>
      <c r="I52" s="1"/>
      <c r="J52" s="1"/>
      <c r="K52" s="1"/>
      <c r="L52" s="1"/>
      <c r="M52" s="1"/>
      <c r="N52" s="1"/>
    </row>
    <row r="53" customFormat="false" ht="26.85" hidden="false" customHeight="true" outlineLevel="0" collapsed="false">
      <c r="B53" s="170" t="s">
        <v>597</v>
      </c>
      <c r="C53" s="170"/>
      <c r="D53" s="171" t="n">
        <v>16.04</v>
      </c>
      <c r="E53" s="159"/>
      <c r="F53" s="161"/>
      <c r="G53" s="1"/>
      <c r="H53" s="1"/>
      <c r="I53" s="1"/>
      <c r="J53" s="1"/>
      <c r="K53" s="1"/>
      <c r="L53" s="1"/>
      <c r="M53" s="1"/>
      <c r="N53" s="1"/>
    </row>
    <row r="54" customFormat="false" ht="26.85" hidden="false" customHeight="false" outlineLevel="0" collapsed="false">
      <c r="B54" s="153" t="s">
        <v>116</v>
      </c>
      <c r="C54" s="154" t="str">
        <f aca="false">VLOOKUP($B54,'MEDIÇÃO 1'!$A$20:$C$285,2,0)</f>
        <v>Fornecimento, preparo e aplicação de concreto Fck=25 MPa (brita 1 e 2) - (5% de perdas já incluído no custo)</v>
      </c>
      <c r="D54" s="155" t="str">
        <f aca="false">VLOOKUP($B54,'MEDIÇÃO 1'!$A$20:$C$285,3,0)</f>
        <v>m3</v>
      </c>
      <c r="E54" s="159" t="n">
        <v>0</v>
      </c>
      <c r="F54" s="161"/>
      <c r="G54" s="1"/>
      <c r="H54" s="1"/>
      <c r="I54" s="1"/>
      <c r="J54" s="1"/>
      <c r="K54" s="1"/>
      <c r="L54" s="1"/>
      <c r="M54" s="1"/>
      <c r="N54" s="1"/>
    </row>
    <row r="55" customFormat="false" ht="13.8" hidden="false" customHeight="true" outlineLevel="0" collapsed="false">
      <c r="B55" s="168" t="s">
        <v>592</v>
      </c>
      <c r="C55" s="168"/>
      <c r="D55" s="168"/>
      <c r="E55" s="159"/>
      <c r="F55" s="161"/>
      <c r="G55" s="1"/>
      <c r="H55" s="1"/>
      <c r="I55" s="1"/>
      <c r="J55" s="1"/>
      <c r="K55" s="1"/>
      <c r="L55" s="1"/>
      <c r="M55" s="1"/>
      <c r="N55" s="1"/>
    </row>
    <row r="56" customFormat="false" ht="15.75" hidden="false" customHeight="true" outlineLevel="0" collapsed="false">
      <c r="B56" s="162" t="s">
        <v>595</v>
      </c>
      <c r="C56" s="162"/>
      <c r="D56" s="158"/>
      <c r="E56" s="159"/>
      <c r="F56" s="161"/>
      <c r="G56" s="1"/>
      <c r="H56" s="1"/>
      <c r="I56" s="1"/>
      <c r="J56" s="1"/>
      <c r="K56" s="1"/>
      <c r="L56" s="1"/>
      <c r="M56" s="1"/>
      <c r="N56" s="1"/>
    </row>
    <row r="57" customFormat="false" ht="26.85" hidden="false" customHeight="true" outlineLevel="0" collapsed="false">
      <c r="B57" s="163" t="s">
        <v>598</v>
      </c>
      <c r="C57" s="163"/>
      <c r="D57" s="158" t="n">
        <v>0.71</v>
      </c>
      <c r="E57" s="159"/>
      <c r="F57" s="161"/>
      <c r="G57" s="1"/>
      <c r="H57" s="1"/>
      <c r="I57" s="1"/>
      <c r="J57" s="1"/>
      <c r="K57" s="1"/>
      <c r="L57" s="1"/>
      <c r="M57" s="1"/>
      <c r="N57" s="1"/>
    </row>
    <row r="58" customFormat="false" ht="15.75" hidden="false" customHeight="true" outlineLevel="0" collapsed="false">
      <c r="B58" s="172"/>
      <c r="C58" s="172"/>
      <c r="D58" s="172"/>
      <c r="E58" s="172"/>
    </row>
    <row r="59" customFormat="false" ht="15.75" hidden="false" customHeight="true" outlineLevel="0" collapsed="false">
      <c r="B59" s="149" t="s">
        <v>127</v>
      </c>
      <c r="C59" s="150" t="str">
        <f aca="false">VLOOKUP(B59,'MEDIÇÃO 1'!$A$20:$C$286,2,0)</f>
        <v>PAREDES E PAINÉIS</v>
      </c>
      <c r="D59" s="151"/>
      <c r="E59" s="152"/>
    </row>
    <row r="60" customFormat="false" ht="39.55" hidden="false" customHeight="true" outlineLevel="0" collapsed="false">
      <c r="B60" s="153" t="s">
        <v>129</v>
      </c>
      <c r="C60" s="154" t="str">
        <f aca="false">VLOOKUP($B60,'MEDIÇÃO 1'!$A$20:$C$285,2,0)</f>
        <v>Alvenaria de blocos cerâmicos 10 furos 10x20x20cm, assentados c/argamassa de cimento, cal hidratada CH1 e areia traço 1:0,5:8, esp. das juntas 12mm e esp. das paredes s/revestimento, 10cm (bloco comprado na fábrica, posto obra)</v>
      </c>
      <c r="D60" s="155" t="str">
        <f aca="false">VLOOKUP($B60,'MEDIÇÃO 1'!$A$20:$C$285,3,0)</f>
        <v>m2</v>
      </c>
      <c r="E60" s="159" t="n">
        <v>0</v>
      </c>
      <c r="F60" s="161"/>
      <c r="G60" s="1"/>
      <c r="H60" s="1"/>
      <c r="I60" s="1"/>
      <c r="J60" s="1"/>
      <c r="K60" s="1"/>
      <c r="L60" s="1"/>
      <c r="M60" s="1"/>
      <c r="N60" s="1"/>
    </row>
    <row r="61" customFormat="false" ht="13.8" hidden="false" customHeight="true" outlineLevel="0" collapsed="false">
      <c r="B61" s="168" t="s">
        <v>592</v>
      </c>
      <c r="C61" s="168"/>
      <c r="D61" s="168"/>
      <c r="E61" s="159"/>
      <c r="F61" s="161"/>
      <c r="G61" s="1"/>
      <c r="H61" s="1"/>
      <c r="I61" s="1"/>
      <c r="J61" s="1"/>
      <c r="K61" s="1"/>
      <c r="L61" s="1"/>
      <c r="M61" s="1"/>
      <c r="N61" s="1"/>
    </row>
    <row r="62" customFormat="false" ht="15.75" hidden="false" customHeight="true" outlineLevel="0" collapsed="false">
      <c r="B62" s="157" t="s">
        <v>599</v>
      </c>
      <c r="C62" s="157"/>
      <c r="D62" s="158" t="n">
        <v>4.9</v>
      </c>
      <c r="E62" s="159"/>
      <c r="F62" s="161"/>
      <c r="G62" s="1"/>
      <c r="H62" s="1"/>
      <c r="I62" s="1"/>
      <c r="J62" s="1"/>
      <c r="K62" s="1"/>
      <c r="L62" s="1"/>
      <c r="M62" s="1"/>
      <c r="N62" s="1"/>
    </row>
    <row r="63" customFormat="false" ht="23.85" hidden="false" customHeight="true" outlineLevel="0" collapsed="false">
      <c r="B63" s="153" t="s">
        <v>135</v>
      </c>
      <c r="C63" s="154" t="str">
        <f aca="false">VLOOKUP($B63,'MEDIÇÃO 1'!$A$20:$C$285,2,0)</f>
        <v>Chapisco de argamassa de cimento e areia média ou grossa lavada, no traço 1:3, espessura 5 mm</v>
      </c>
      <c r="D63" s="155" t="str">
        <f aca="false">VLOOKUP($B63,'MEDIÇÃO 1'!$A$20:$C$285,3,0)</f>
        <v>m2</v>
      </c>
      <c r="E63" s="159" t="n">
        <v>0</v>
      </c>
      <c r="F63" s="161"/>
      <c r="G63" s="1"/>
      <c r="H63" s="1"/>
      <c r="I63" s="1"/>
      <c r="J63" s="1"/>
      <c r="K63" s="1"/>
      <c r="L63" s="1"/>
      <c r="M63" s="1"/>
      <c r="N63" s="1"/>
    </row>
    <row r="64" customFormat="false" ht="39.55" hidden="false" customHeight="true" outlineLevel="0" collapsed="false">
      <c r="B64" s="157" t="s">
        <v>600</v>
      </c>
      <c r="C64" s="157"/>
      <c r="D64" s="158" t="n">
        <v>2.18</v>
      </c>
      <c r="E64" s="159"/>
      <c r="F64" s="161"/>
      <c r="G64" s="1"/>
      <c r="H64" s="1"/>
      <c r="I64" s="1"/>
      <c r="J64" s="1"/>
      <c r="K64" s="1"/>
      <c r="L64" s="1"/>
      <c r="M64" s="1"/>
      <c r="N64" s="1"/>
    </row>
    <row r="65" customFormat="false" ht="64.9" hidden="false" customHeight="true" outlineLevel="0" collapsed="false">
      <c r="B65" s="157" t="s">
        <v>601</v>
      </c>
      <c r="C65" s="157"/>
      <c r="D65" s="158" t="n">
        <v>0.02</v>
      </c>
      <c r="E65" s="159"/>
      <c r="F65" s="161"/>
      <c r="G65" s="1"/>
      <c r="H65" s="1"/>
      <c r="I65" s="1"/>
      <c r="J65" s="1"/>
      <c r="K65" s="1"/>
      <c r="L65" s="1"/>
      <c r="M65" s="1"/>
      <c r="N65" s="1"/>
    </row>
    <row r="66" customFormat="false" ht="15.75" hidden="false" customHeight="true" outlineLevel="0" collapsed="false">
      <c r="B66" s="168" t="s">
        <v>592</v>
      </c>
      <c r="C66" s="168"/>
      <c r="D66" s="168"/>
      <c r="E66" s="159"/>
      <c r="F66" s="161"/>
      <c r="G66" s="1"/>
      <c r="H66" s="1"/>
      <c r="I66" s="1"/>
      <c r="J66" s="1"/>
      <c r="K66" s="1"/>
      <c r="L66" s="1"/>
      <c r="M66" s="1"/>
      <c r="N66" s="1"/>
    </row>
    <row r="67" customFormat="false" ht="15.75" hidden="false" customHeight="true" outlineLevel="0" collapsed="false">
      <c r="B67" s="162" t="s">
        <v>602</v>
      </c>
      <c r="C67" s="162"/>
      <c r="D67" s="158"/>
      <c r="E67" s="159"/>
      <c r="F67" s="161"/>
      <c r="G67" s="1"/>
      <c r="H67" s="1"/>
      <c r="I67" s="1"/>
      <c r="J67" s="1"/>
      <c r="K67" s="1"/>
      <c r="L67" s="1"/>
      <c r="M67" s="1"/>
      <c r="N67" s="1"/>
    </row>
    <row r="68" customFormat="false" ht="14.15" hidden="false" customHeight="true" outlineLevel="0" collapsed="false">
      <c r="B68" s="157" t="s">
        <v>603</v>
      </c>
      <c r="C68" s="157"/>
      <c r="D68" s="158" t="n">
        <v>16.23</v>
      </c>
      <c r="E68" s="159"/>
      <c r="F68" s="161"/>
      <c r="G68" s="1"/>
      <c r="H68" s="1"/>
      <c r="I68" s="1"/>
      <c r="J68" s="1"/>
      <c r="K68" s="1"/>
      <c r="L68" s="1"/>
      <c r="M68" s="1"/>
      <c r="N68" s="1"/>
    </row>
    <row r="69" customFormat="false" ht="15.75" hidden="false" customHeight="true" outlineLevel="0" collapsed="false">
      <c r="B69" s="157" t="s">
        <v>595</v>
      </c>
      <c r="C69" s="157"/>
      <c r="D69" s="158"/>
      <c r="E69" s="159"/>
      <c r="F69" s="161"/>
      <c r="G69" s="1"/>
      <c r="H69" s="1"/>
      <c r="I69" s="1"/>
      <c r="J69" s="1"/>
      <c r="K69" s="1"/>
      <c r="L69" s="1"/>
      <c r="M69" s="1"/>
      <c r="N69" s="1"/>
    </row>
    <row r="70" customFormat="false" ht="26.85" hidden="false" customHeight="true" outlineLevel="0" collapsed="false">
      <c r="B70" s="157" t="s">
        <v>604</v>
      </c>
      <c r="C70" s="157"/>
      <c r="D70" s="158" t="n">
        <v>9.47</v>
      </c>
      <c r="E70" s="159"/>
      <c r="F70" s="161"/>
      <c r="G70" s="1"/>
      <c r="H70" s="1"/>
      <c r="I70" s="1"/>
      <c r="J70" s="1"/>
      <c r="K70" s="1"/>
      <c r="L70" s="1"/>
      <c r="M70" s="1"/>
      <c r="N70" s="1"/>
    </row>
    <row r="71" customFormat="false" ht="26.85" hidden="false" customHeight="true" outlineLevel="0" collapsed="false">
      <c r="B71" s="157" t="s">
        <v>605</v>
      </c>
      <c r="C71" s="157"/>
      <c r="D71" s="158" t="n">
        <v>9.8</v>
      </c>
      <c r="E71" s="159"/>
      <c r="F71" s="161"/>
      <c r="G71" s="1"/>
      <c r="H71" s="1"/>
      <c r="I71" s="1"/>
      <c r="J71" s="1"/>
      <c r="K71" s="1"/>
      <c r="L71" s="1"/>
      <c r="M71" s="1"/>
      <c r="N71" s="1"/>
    </row>
    <row r="72" customFormat="false" ht="26.85" hidden="false" customHeight="false" outlineLevel="0" collapsed="false">
      <c r="B72" s="153" t="s">
        <v>139</v>
      </c>
      <c r="C72" s="154" t="str">
        <f aca="false">VLOOKUP($B72,'MEDIÇÃO 1'!$A$20:$C$285,2,0)</f>
        <v>Reboco tipo paulista de argamassa de cimento, cal hidratada CH1 e areia lavada traço 1:0.5:6, espessura 25 mm</v>
      </c>
      <c r="D72" s="155" t="str">
        <f aca="false">VLOOKUP($B72,'MEDIÇÃO 1'!$A$20:$C$285,3,0)</f>
        <v>m2</v>
      </c>
      <c r="E72" s="159" t="n">
        <f aca="false">SUM(D73:D82)</f>
        <v>51.73</v>
      </c>
      <c r="G72" s="1"/>
      <c r="H72" s="1"/>
      <c r="I72" s="1"/>
      <c r="J72" s="1"/>
      <c r="K72" s="1"/>
      <c r="L72" s="1"/>
      <c r="M72" s="1"/>
      <c r="N72" s="1"/>
    </row>
    <row r="73" customFormat="false" ht="26.85" hidden="false" customHeight="true" outlineLevel="0" collapsed="false">
      <c r="B73" s="157" t="s">
        <v>606</v>
      </c>
      <c r="C73" s="157"/>
      <c r="D73" s="158" t="n">
        <v>16.18</v>
      </c>
      <c r="E73" s="159"/>
      <c r="G73" s="1"/>
      <c r="H73" s="1"/>
      <c r="I73" s="1"/>
      <c r="J73" s="1"/>
      <c r="K73" s="1"/>
      <c r="L73" s="1"/>
      <c r="M73" s="1"/>
      <c r="N73" s="1"/>
    </row>
    <row r="74" customFormat="false" ht="15.75" hidden="false" customHeight="true" outlineLevel="0" collapsed="false">
      <c r="B74" s="168" t="s">
        <v>592</v>
      </c>
      <c r="C74" s="168"/>
      <c r="D74" s="168"/>
      <c r="E74" s="159"/>
      <c r="G74" s="1"/>
      <c r="H74" s="1"/>
      <c r="I74" s="1"/>
      <c r="J74" s="1"/>
      <c r="K74" s="1"/>
      <c r="L74" s="1"/>
      <c r="M74" s="1"/>
      <c r="N74" s="1"/>
    </row>
    <row r="75" customFormat="false" ht="14.15" hidden="false" customHeight="true" outlineLevel="0" collapsed="false">
      <c r="B75" s="173" t="s">
        <v>607</v>
      </c>
      <c r="C75" s="173"/>
      <c r="D75" s="171"/>
      <c r="E75" s="159"/>
      <c r="G75" s="1"/>
      <c r="H75" s="1"/>
      <c r="I75" s="1"/>
      <c r="J75" s="1"/>
      <c r="K75" s="1"/>
      <c r="L75" s="1"/>
      <c r="M75" s="1"/>
      <c r="N75" s="1"/>
    </row>
    <row r="76" customFormat="false" ht="14.15" hidden="false" customHeight="true" outlineLevel="0" collapsed="false">
      <c r="B76" s="173" t="s">
        <v>595</v>
      </c>
      <c r="C76" s="173"/>
      <c r="D76" s="171"/>
      <c r="E76" s="159"/>
      <c r="G76" s="1"/>
      <c r="H76" s="1"/>
      <c r="I76" s="1"/>
      <c r="J76" s="1"/>
      <c r="K76" s="1"/>
      <c r="L76" s="1"/>
      <c r="M76" s="1"/>
      <c r="N76" s="1"/>
    </row>
    <row r="77" customFormat="false" ht="26.85" hidden="false" customHeight="true" outlineLevel="0" collapsed="false">
      <c r="B77" s="170" t="s">
        <v>604</v>
      </c>
      <c r="C77" s="170"/>
      <c r="D77" s="171" t="n">
        <v>0</v>
      </c>
      <c r="E77" s="159"/>
      <c r="G77" s="1"/>
      <c r="H77" s="1"/>
      <c r="I77" s="1"/>
      <c r="J77" s="1"/>
      <c r="K77" s="1"/>
      <c r="L77" s="1"/>
      <c r="M77" s="1"/>
      <c r="N77" s="1"/>
    </row>
    <row r="78" customFormat="false" ht="26.85" hidden="false" customHeight="true" outlineLevel="0" collapsed="false">
      <c r="B78" s="170" t="s">
        <v>605</v>
      </c>
      <c r="C78" s="170"/>
      <c r="D78" s="171" t="n">
        <v>0</v>
      </c>
      <c r="E78" s="159"/>
      <c r="G78" s="1"/>
      <c r="H78" s="1"/>
      <c r="I78" s="1"/>
      <c r="J78" s="1"/>
      <c r="K78" s="1"/>
      <c r="L78" s="1"/>
      <c r="M78" s="1"/>
      <c r="N78" s="1"/>
    </row>
    <row r="79" customFormat="false" ht="26.85" hidden="false" customHeight="true" outlineLevel="0" collapsed="false">
      <c r="B79" s="170" t="s">
        <v>608</v>
      </c>
      <c r="C79" s="170"/>
      <c r="D79" s="171" t="n">
        <v>10.82</v>
      </c>
      <c r="E79" s="159"/>
      <c r="G79" s="1"/>
      <c r="H79" s="174"/>
      <c r="I79" s="1"/>
      <c r="J79" s="1"/>
      <c r="K79" s="1"/>
      <c r="L79" s="1"/>
      <c r="M79" s="1"/>
      <c r="N79" s="1"/>
    </row>
    <row r="80" customFormat="false" ht="14.15" hidden="false" customHeight="true" outlineLevel="0" collapsed="false">
      <c r="B80" s="170" t="s">
        <v>609</v>
      </c>
      <c r="C80" s="170"/>
      <c r="D80" s="171" t="n">
        <v>13.13</v>
      </c>
      <c r="E80" s="159"/>
      <c r="G80" s="1"/>
      <c r="H80" s="1"/>
      <c r="I80" s="1"/>
      <c r="J80" s="1"/>
      <c r="K80" s="1"/>
      <c r="L80" s="1"/>
      <c r="M80" s="1"/>
      <c r="N80" s="1"/>
    </row>
    <row r="81" customFormat="false" ht="14.15" hidden="false" customHeight="true" outlineLevel="0" collapsed="false">
      <c r="B81" s="170" t="s">
        <v>610</v>
      </c>
      <c r="C81" s="170"/>
      <c r="D81" s="171" t="n">
        <v>6.48</v>
      </c>
      <c r="E81" s="159"/>
      <c r="G81" s="1"/>
      <c r="H81" s="1"/>
      <c r="I81" s="1"/>
      <c r="J81" s="1"/>
      <c r="K81" s="1"/>
      <c r="L81" s="1"/>
      <c r="M81" s="1"/>
      <c r="N81" s="1"/>
    </row>
    <row r="82" customFormat="false" ht="14.15" hidden="false" customHeight="true" outlineLevel="0" collapsed="false">
      <c r="B82" s="170" t="s">
        <v>611</v>
      </c>
      <c r="C82" s="170"/>
      <c r="D82" s="171" t="n">
        <v>5.12</v>
      </c>
      <c r="E82" s="159"/>
      <c r="G82" s="1"/>
      <c r="H82" s="1"/>
      <c r="I82" s="1"/>
      <c r="J82" s="1"/>
      <c r="K82" s="1"/>
      <c r="L82" s="1"/>
      <c r="M82" s="1"/>
      <c r="N82" s="1"/>
    </row>
    <row r="83" customFormat="false" ht="15.75" hidden="false" customHeight="true" outlineLevel="0" collapsed="false">
      <c r="B83" s="167"/>
      <c r="C83" s="167"/>
      <c r="D83" s="167"/>
      <c r="E83" s="167"/>
    </row>
    <row r="84" customFormat="false" ht="15.75" hidden="false" customHeight="true" outlineLevel="0" collapsed="false">
      <c r="B84" s="149" t="s">
        <v>145</v>
      </c>
      <c r="C84" s="150" t="str">
        <f aca="false">VLOOKUP(B84,'MEDIÇÃO 1'!$A$20:$C$286,2,0)</f>
        <v>REVESTIMENTOS DE PAREDES</v>
      </c>
      <c r="D84" s="151"/>
      <c r="E84" s="152"/>
    </row>
    <row r="85" customFormat="false" ht="15.75" hidden="false" customHeight="true" outlineLevel="0" collapsed="false">
      <c r="B85" s="153" t="s">
        <v>147</v>
      </c>
      <c r="C85" s="154" t="str">
        <f aca="false">VLOOKUP($B85,'MEDIÇÃO 1'!$A$20:$C$285,2,0)</f>
        <v>Roda parede em granito cinza andorinha 7x2cm, com acabamento abaulado nos dois lados</v>
      </c>
      <c r="D85" s="155" t="str">
        <f aca="false">VLOOKUP($B85,'MEDIÇÃO 1'!$A$20:$C$285,3,0)</f>
        <v>m</v>
      </c>
      <c r="E85" s="159" t="n">
        <f aca="false">SUM(D86:D104)</f>
        <v>285.42</v>
      </c>
      <c r="G85" s="1"/>
      <c r="H85" s="1"/>
      <c r="I85" s="1"/>
      <c r="J85" s="1"/>
      <c r="K85" s="1"/>
      <c r="L85" s="1"/>
      <c r="M85" s="1"/>
      <c r="N85" s="1"/>
    </row>
    <row r="86" customFormat="false" ht="14.15" hidden="false" customHeight="true" outlineLevel="0" collapsed="false">
      <c r="B86" s="170" t="s">
        <v>612</v>
      </c>
      <c r="C86" s="170"/>
      <c r="D86" s="171" t="n">
        <v>16.59</v>
      </c>
      <c r="E86" s="159"/>
      <c r="G86" s="175"/>
      <c r="H86" s="1"/>
      <c r="I86" s="1"/>
      <c r="J86" s="1"/>
      <c r="K86" s="1"/>
      <c r="L86" s="1"/>
      <c r="M86" s="1"/>
      <c r="N86" s="1"/>
    </row>
    <row r="87" customFormat="false" ht="26.85" hidden="false" customHeight="true" outlineLevel="0" collapsed="false">
      <c r="B87" s="170" t="s">
        <v>613</v>
      </c>
      <c r="C87" s="170"/>
      <c r="D87" s="171" t="n">
        <f aca="false">F87</f>
        <v>24.07</v>
      </c>
      <c r="E87" s="159"/>
      <c r="F87" s="1" t="n">
        <f aca="false">(6.1+ 3 + 2.05 + 2.58 + 4.05+ 5.58)-(0.8*2)+(1.08*2)+0.15</f>
        <v>24.07</v>
      </c>
      <c r="G87" s="175"/>
      <c r="H87" s="1"/>
      <c r="I87" s="1"/>
      <c r="J87" s="1"/>
      <c r="K87" s="1"/>
      <c r="L87" s="1"/>
      <c r="M87" s="1"/>
      <c r="N87" s="1"/>
    </row>
    <row r="88" customFormat="false" ht="14.15" hidden="false" customHeight="true" outlineLevel="0" collapsed="false">
      <c r="B88" s="170" t="s">
        <v>614</v>
      </c>
      <c r="C88" s="170"/>
      <c r="D88" s="171" t="n">
        <v>12.9</v>
      </c>
      <c r="E88" s="159"/>
      <c r="G88" s="175"/>
      <c r="H88" s="1"/>
      <c r="I88" s="1"/>
      <c r="J88" s="1"/>
      <c r="K88" s="1"/>
      <c r="L88" s="1"/>
      <c r="M88" s="1"/>
      <c r="N88" s="1"/>
    </row>
    <row r="89" customFormat="false" ht="14.15" hidden="false" customHeight="true" outlineLevel="0" collapsed="false">
      <c r="B89" s="170" t="s">
        <v>615</v>
      </c>
      <c r="C89" s="170"/>
      <c r="D89" s="171" t="n">
        <v>10.85</v>
      </c>
      <c r="E89" s="159"/>
      <c r="G89" s="175"/>
      <c r="H89" s="1"/>
      <c r="I89" s="1"/>
      <c r="J89" s="1"/>
      <c r="K89" s="1"/>
      <c r="L89" s="1"/>
      <c r="M89" s="1"/>
      <c r="N89" s="1"/>
    </row>
    <row r="90" customFormat="false" ht="26.85" hidden="false" customHeight="true" outlineLevel="0" collapsed="false">
      <c r="B90" s="170" t="s">
        <v>616</v>
      </c>
      <c r="C90" s="170"/>
      <c r="D90" s="171" t="n">
        <v>8.72</v>
      </c>
      <c r="E90" s="159"/>
      <c r="G90" s="175"/>
      <c r="H90" s="1"/>
      <c r="I90" s="1"/>
      <c r="J90" s="1"/>
      <c r="K90" s="1"/>
      <c r="L90" s="1"/>
      <c r="M90" s="1"/>
      <c r="N90" s="1"/>
    </row>
    <row r="91" customFormat="false" ht="14.15" hidden="false" customHeight="true" outlineLevel="0" collapsed="false">
      <c r="B91" s="170" t="s">
        <v>617</v>
      </c>
      <c r="C91" s="170"/>
      <c r="D91" s="171" t="n">
        <v>7.7</v>
      </c>
      <c r="E91" s="159"/>
      <c r="G91" s="175"/>
      <c r="H91" s="1"/>
      <c r="I91" s="1"/>
      <c r="J91" s="1"/>
      <c r="K91" s="1"/>
      <c r="L91" s="1"/>
      <c r="M91" s="1"/>
      <c r="N91" s="1"/>
    </row>
    <row r="92" customFormat="false" ht="26.85" hidden="false" customHeight="true" outlineLevel="0" collapsed="false">
      <c r="B92" s="170" t="s">
        <v>618</v>
      </c>
      <c r="C92" s="170"/>
      <c r="D92" s="171" t="n">
        <v>12.62</v>
      </c>
      <c r="E92" s="159"/>
      <c r="G92" s="175"/>
      <c r="H92" s="1"/>
      <c r="I92" s="1"/>
      <c r="J92" s="1"/>
      <c r="K92" s="1"/>
      <c r="L92" s="1"/>
      <c r="M92" s="1"/>
      <c r="N92" s="1"/>
    </row>
    <row r="93" customFormat="false" ht="26.85" hidden="false" customHeight="true" outlineLevel="0" collapsed="false">
      <c r="B93" s="170" t="s">
        <v>619</v>
      </c>
      <c r="C93" s="170"/>
      <c r="D93" s="171" t="n">
        <f aca="false">F93</f>
        <v>21</v>
      </c>
      <c r="E93" s="159"/>
      <c r="F93" s="176" t="n">
        <f aca="false">(6 + 6 + 5  + 5)- (1)</f>
        <v>21</v>
      </c>
      <c r="G93" s="175"/>
      <c r="H93" s="1"/>
      <c r="I93" s="1"/>
      <c r="J93" s="1"/>
      <c r="K93" s="1"/>
      <c r="L93" s="1"/>
      <c r="M93" s="1"/>
      <c r="N93" s="1"/>
    </row>
    <row r="94" customFormat="false" ht="26.85" hidden="false" customHeight="true" outlineLevel="0" collapsed="false">
      <c r="B94" s="170" t="s">
        <v>620</v>
      </c>
      <c r="C94" s="170"/>
      <c r="D94" s="171" t="n">
        <f aca="false">F94</f>
        <v>21</v>
      </c>
      <c r="E94" s="159"/>
      <c r="F94" s="176" t="n">
        <f aca="false">(6 + 6 + 5  + 5)- (1)</f>
        <v>21</v>
      </c>
      <c r="G94" s="175"/>
      <c r="H94" s="1"/>
      <c r="I94" s="1"/>
      <c r="J94" s="1"/>
      <c r="K94" s="1"/>
      <c r="L94" s="1"/>
      <c r="M94" s="1"/>
      <c r="N94" s="1"/>
    </row>
    <row r="95" customFormat="false" ht="26.85" hidden="false" customHeight="true" outlineLevel="0" collapsed="false">
      <c r="B95" s="170" t="s">
        <v>621</v>
      </c>
      <c r="C95" s="170"/>
      <c r="D95" s="171" t="n">
        <f aca="false">F95</f>
        <v>21</v>
      </c>
      <c r="E95" s="159"/>
      <c r="F95" s="1" t="n">
        <f aca="false">(6 + 6 + 5 + 5) - 1</f>
        <v>21</v>
      </c>
      <c r="G95" s="175"/>
      <c r="H95" s="1"/>
      <c r="I95" s="1"/>
      <c r="J95" s="1"/>
      <c r="K95" s="1"/>
      <c r="L95" s="1"/>
      <c r="M95" s="1"/>
      <c r="N95" s="1"/>
    </row>
    <row r="96" customFormat="false" ht="26.85" hidden="false" customHeight="true" outlineLevel="0" collapsed="false">
      <c r="B96" s="170" t="s">
        <v>622</v>
      </c>
      <c r="C96" s="170"/>
      <c r="D96" s="171" t="n">
        <f aca="false">F96</f>
        <v>29</v>
      </c>
      <c r="E96" s="159"/>
      <c r="F96" s="1" t="n">
        <f aca="false">(6 + 6.5 + 3.3 + 2.5 + 2.7 + 9) - (1 )</f>
        <v>29</v>
      </c>
      <c r="G96" s="175"/>
      <c r="H96" s="1"/>
      <c r="I96" s="1"/>
      <c r="J96" s="1"/>
      <c r="K96" s="1"/>
      <c r="L96" s="1"/>
      <c r="M96" s="1"/>
      <c r="N96" s="1"/>
    </row>
    <row r="97" customFormat="false" ht="26.85" hidden="false" customHeight="true" outlineLevel="0" collapsed="false">
      <c r="B97" s="170" t="s">
        <v>623</v>
      </c>
      <c r="C97" s="170"/>
      <c r="D97" s="171" t="n">
        <f aca="false">F97</f>
        <v>11.45</v>
      </c>
      <c r="E97" s="159"/>
      <c r="F97" s="1" t="n">
        <f aca="false">(8.15+ 6.3) - (1*3)</f>
        <v>11.45</v>
      </c>
      <c r="G97" s="175"/>
      <c r="H97" s="1"/>
      <c r="I97" s="1"/>
      <c r="J97" s="1"/>
      <c r="K97" s="1"/>
      <c r="L97" s="1"/>
      <c r="M97" s="1"/>
      <c r="N97" s="1"/>
    </row>
    <row r="98" customFormat="false" ht="26.85" hidden="false" customHeight="true" outlineLevel="0" collapsed="false">
      <c r="B98" s="170" t="s">
        <v>624</v>
      </c>
      <c r="C98" s="170"/>
      <c r="D98" s="171" t="n">
        <f aca="false">F98</f>
        <v>6.25</v>
      </c>
      <c r="E98" s="159"/>
      <c r="F98" s="1" t="n">
        <f aca="false">5.2+1.05</f>
        <v>6.25</v>
      </c>
      <c r="G98" s="175"/>
      <c r="H98" s="1"/>
      <c r="I98" s="1"/>
      <c r="J98" s="1"/>
      <c r="K98" s="1"/>
      <c r="L98" s="1"/>
      <c r="M98" s="1"/>
      <c r="N98" s="1"/>
    </row>
    <row r="99" customFormat="false" ht="14.15" hidden="false" customHeight="true" outlineLevel="0" collapsed="false">
      <c r="B99" s="170" t="s">
        <v>625</v>
      </c>
      <c r="C99" s="170"/>
      <c r="D99" s="171" t="n">
        <v>41.2</v>
      </c>
      <c r="E99" s="159"/>
      <c r="G99" s="175"/>
      <c r="H99" s="1"/>
      <c r="I99" s="1"/>
      <c r="J99" s="1"/>
      <c r="K99" s="1"/>
      <c r="L99" s="1"/>
      <c r="M99" s="1"/>
      <c r="N99" s="1"/>
    </row>
    <row r="100" customFormat="false" ht="14.15" hidden="false" customHeight="true" outlineLevel="0" collapsed="false">
      <c r="B100" s="170" t="s">
        <v>626</v>
      </c>
      <c r="C100" s="170"/>
      <c r="D100" s="171" t="n">
        <v>18.7</v>
      </c>
      <c r="E100" s="159"/>
      <c r="G100" s="175"/>
      <c r="H100" s="1"/>
      <c r="I100" s="1"/>
      <c r="J100" s="1"/>
      <c r="K100" s="1"/>
      <c r="L100" s="1"/>
      <c r="M100" s="1"/>
      <c r="N100" s="1"/>
    </row>
    <row r="101" customFormat="false" ht="26.85" hidden="false" customHeight="true" outlineLevel="0" collapsed="false">
      <c r="B101" s="170" t="s">
        <v>627</v>
      </c>
      <c r="C101" s="170"/>
      <c r="D101" s="171" t="n">
        <f aca="false">F101</f>
        <v>12.18</v>
      </c>
      <c r="E101" s="159"/>
      <c r="F101" s="1" t="n">
        <f aca="false">5.3+0.25+1.03+4.1+0.1+1.25+0.15</f>
        <v>12.18</v>
      </c>
      <c r="G101" s="175"/>
      <c r="H101" s="1"/>
      <c r="I101" s="1"/>
      <c r="J101" s="1"/>
      <c r="K101" s="1"/>
      <c r="L101" s="1"/>
      <c r="M101" s="1"/>
      <c r="N101" s="1"/>
    </row>
    <row r="102" customFormat="false" ht="14.15" hidden="false" customHeight="true" outlineLevel="0" collapsed="false">
      <c r="B102" s="170" t="s">
        <v>628</v>
      </c>
      <c r="C102" s="170"/>
      <c r="D102" s="171" t="n">
        <v>20.04</v>
      </c>
      <c r="E102" s="159"/>
      <c r="G102" s="175"/>
      <c r="H102" s="1"/>
      <c r="I102" s="1"/>
      <c r="J102" s="1"/>
      <c r="K102" s="1"/>
      <c r="L102" s="1"/>
      <c r="M102" s="1"/>
      <c r="N102" s="1"/>
    </row>
    <row r="103" customFormat="false" ht="14.15" hidden="false" customHeight="true" outlineLevel="0" collapsed="false">
      <c r="B103" s="177" t="s">
        <v>629</v>
      </c>
      <c r="C103" s="177"/>
      <c r="D103" s="177"/>
      <c r="E103" s="159"/>
      <c r="G103" s="1"/>
      <c r="H103" s="1"/>
      <c r="I103" s="1"/>
      <c r="J103" s="1"/>
      <c r="K103" s="1"/>
      <c r="L103" s="1"/>
      <c r="M103" s="1"/>
      <c r="N103" s="1"/>
    </row>
    <row r="104" customFormat="false" ht="14.15" hidden="false" customHeight="true" outlineLevel="0" collapsed="false">
      <c r="B104" s="178" t="s">
        <v>630</v>
      </c>
      <c r="C104" s="178"/>
      <c r="D104" s="171" t="n">
        <v>-9.85</v>
      </c>
      <c r="E104" s="159"/>
      <c r="G104" s="1"/>
      <c r="H104" s="1"/>
      <c r="I104" s="1"/>
      <c r="J104" s="1"/>
      <c r="K104" s="1"/>
      <c r="L104" s="1"/>
      <c r="M104" s="1"/>
      <c r="N104" s="1"/>
    </row>
    <row r="105" customFormat="false" ht="26.85" hidden="false" customHeight="false" outlineLevel="0" collapsed="false">
      <c r="B105" s="153" t="s">
        <v>149</v>
      </c>
      <c r="C105" s="154" t="str">
        <f aca="false">VLOOKUP($B105,'MEDIÇÃO 1'!$A$20:$C$285,2,0)</f>
        <v>Cerâmica 10 x 10 cm, marcas de referência Eliane, Cecrisa ou Portobello, nas cores branco ou areia, com rejunte esp. 0.5 cm, empregando argamassa colante</v>
      </c>
      <c r="D105" s="155" t="str">
        <f aca="false">VLOOKUP($B105,'MEDIÇÃO 1'!$A$20:$C$285,3,0)</f>
        <v>m2</v>
      </c>
      <c r="E105" s="159" t="n">
        <f aca="false">SUM(D106:D111)</f>
        <v>60.6</v>
      </c>
      <c r="G105" s="1"/>
      <c r="H105" s="1"/>
      <c r="I105" s="1"/>
      <c r="J105" s="1"/>
      <c r="K105" s="1"/>
      <c r="L105" s="1"/>
      <c r="M105" s="1"/>
      <c r="N105" s="1"/>
    </row>
    <row r="106" customFormat="false" ht="39.55" hidden="false" customHeight="true" outlineLevel="0" collapsed="false">
      <c r="B106" s="170" t="s">
        <v>631</v>
      </c>
      <c r="C106" s="170"/>
      <c r="D106" s="171" t="n">
        <v>43.54</v>
      </c>
      <c r="E106" s="159"/>
      <c r="F106" s="11"/>
      <c r="G106" s="1"/>
      <c r="H106" s="1"/>
      <c r="I106" s="1"/>
      <c r="J106" s="1"/>
      <c r="K106" s="1"/>
      <c r="L106" s="174"/>
      <c r="M106" s="174"/>
      <c r="N106" s="174"/>
    </row>
    <row r="107" customFormat="false" ht="26.85" hidden="false" customHeight="true" outlineLevel="0" collapsed="false">
      <c r="B107" s="170" t="s">
        <v>632</v>
      </c>
      <c r="C107" s="170"/>
      <c r="D107" s="171" t="n">
        <v>10.63</v>
      </c>
      <c r="E107" s="159"/>
      <c r="G107" s="1"/>
      <c r="H107" s="1"/>
      <c r="I107" s="1"/>
      <c r="J107" s="1"/>
      <c r="K107" s="1"/>
      <c r="L107" s="1"/>
      <c r="M107" s="1"/>
      <c r="N107" s="1"/>
    </row>
    <row r="108" customFormat="false" ht="26.85" hidden="false" customHeight="true" outlineLevel="0" collapsed="false">
      <c r="B108" s="170" t="s">
        <v>633</v>
      </c>
      <c r="C108" s="170"/>
      <c r="D108" s="171" t="n">
        <v>8.54</v>
      </c>
      <c r="E108" s="159"/>
      <c r="G108" s="1"/>
      <c r="H108" s="1"/>
      <c r="I108" s="1"/>
      <c r="J108" s="1"/>
      <c r="K108" s="1"/>
      <c r="L108" s="1"/>
      <c r="M108" s="1"/>
      <c r="N108" s="1"/>
    </row>
    <row r="109" customFormat="false" ht="26.85" hidden="false" customHeight="true" outlineLevel="0" collapsed="false">
      <c r="B109" s="170" t="s">
        <v>634</v>
      </c>
      <c r="C109" s="170"/>
      <c r="D109" s="171" t="n">
        <v>7.54</v>
      </c>
      <c r="E109" s="159"/>
      <c r="G109" s="1"/>
      <c r="H109" s="1"/>
      <c r="I109" s="1"/>
      <c r="J109" s="1"/>
      <c r="K109" s="1"/>
      <c r="L109" s="1"/>
      <c r="M109" s="1"/>
      <c r="N109" s="1"/>
    </row>
    <row r="110" customFormat="false" ht="15.75" hidden="false" customHeight="true" outlineLevel="0" collapsed="false">
      <c r="B110" s="177" t="s">
        <v>629</v>
      </c>
      <c r="C110" s="177"/>
      <c r="D110" s="177"/>
      <c r="E110" s="159"/>
      <c r="G110" s="1"/>
      <c r="H110" s="1"/>
      <c r="I110" s="1"/>
      <c r="J110" s="1"/>
      <c r="K110" s="1"/>
      <c r="L110" s="1"/>
      <c r="M110" s="1"/>
      <c r="N110" s="1"/>
    </row>
    <row r="111" customFormat="false" ht="26.85" hidden="false" customHeight="true" outlineLevel="0" collapsed="false">
      <c r="B111" s="163" t="s">
        <v>635</v>
      </c>
      <c r="C111" s="163"/>
      <c r="D111" s="158" t="n">
        <v>-9.65</v>
      </c>
      <c r="E111" s="159"/>
      <c r="G111" s="1"/>
      <c r="H111" s="1"/>
      <c r="I111" s="1"/>
      <c r="J111" s="1"/>
      <c r="K111" s="1"/>
      <c r="L111" s="1"/>
      <c r="M111" s="1"/>
      <c r="N111" s="1"/>
    </row>
    <row r="112" customFormat="false" ht="15.75" hidden="false" customHeight="true" outlineLevel="0" collapsed="false">
      <c r="B112" s="172"/>
      <c r="C112" s="172"/>
      <c r="D112" s="172"/>
      <c r="E112" s="172"/>
    </row>
    <row r="113" customFormat="false" ht="15.75" hidden="false" customHeight="true" outlineLevel="0" collapsed="false">
      <c r="B113" s="149" t="s">
        <v>165</v>
      </c>
      <c r="C113" s="150" t="str">
        <f aca="false">VLOOKUP(B113,'MEDIÇÃO 1'!$A$20:$C$286,2,0)</f>
        <v>ESQUADRIAS DE MADEIRA</v>
      </c>
      <c r="D113" s="151"/>
      <c r="E113" s="152"/>
    </row>
    <row r="114" customFormat="false" ht="52.2" hidden="false" customHeight="false" outlineLevel="0" collapsed="false">
      <c r="B114" s="153" t="s">
        <v>167</v>
      </c>
      <c r="C114" s="154" t="str">
        <f aca="false">VLOOKUP(B114,'MEDIÇÃO 1'!$A$20:$C$286,2,0)</f>
        <v>Porta de madeira de lei angelim pedra ou equivalente, esp. 30 a 35 mm, maciça, tipo mexicana, c/ friso p/ verniz, padrão SEDU, com visor 1,00 x 0,15m e vidro 4mm, inclusive alizares, dobradiças e fechadura tipo alavanca em latão cromado LaFonte ou equiv., exclusive marco, dimensões: 0.70 x 2.10 m</v>
      </c>
      <c r="D114" s="179" t="str">
        <f aca="false">VLOOKUP(B114,'MEDIÇÃO 1'!$A:$N,3,0)</f>
        <v>und</v>
      </c>
      <c r="E114" s="156" t="n">
        <f aca="false">SUM(D115:D118)</f>
        <v>4</v>
      </c>
      <c r="G114" s="1"/>
      <c r="H114" s="1"/>
      <c r="I114" s="1"/>
      <c r="J114" s="1"/>
      <c r="K114" s="1"/>
      <c r="L114" s="1"/>
      <c r="M114" s="1"/>
      <c r="N114" s="1"/>
    </row>
    <row r="115" customFormat="false" ht="14.15" hidden="false" customHeight="true" outlineLevel="0" collapsed="false">
      <c r="B115" s="180" t="s">
        <v>636</v>
      </c>
      <c r="C115" s="180"/>
      <c r="D115" s="158" t="n">
        <v>1</v>
      </c>
      <c r="E115" s="156"/>
      <c r="G115" s="1"/>
      <c r="H115" s="1"/>
      <c r="I115" s="1"/>
      <c r="J115" s="1"/>
      <c r="K115" s="1"/>
      <c r="L115" s="1"/>
      <c r="M115" s="1"/>
      <c r="N115" s="1"/>
    </row>
    <row r="116" customFormat="false" ht="14.15" hidden="false" customHeight="true" outlineLevel="0" collapsed="false">
      <c r="B116" s="180" t="s">
        <v>637</v>
      </c>
      <c r="C116" s="180"/>
      <c r="D116" s="158" t="n">
        <v>1</v>
      </c>
      <c r="E116" s="156"/>
      <c r="G116" s="1"/>
      <c r="H116" s="1"/>
      <c r="I116" s="1"/>
      <c r="J116" s="1"/>
      <c r="K116" s="1"/>
      <c r="L116" s="1"/>
      <c r="M116" s="1"/>
      <c r="N116" s="1"/>
    </row>
    <row r="117" customFormat="false" ht="14.15" hidden="false" customHeight="true" outlineLevel="0" collapsed="false">
      <c r="B117" s="180" t="s">
        <v>638</v>
      </c>
      <c r="C117" s="180"/>
      <c r="D117" s="158" t="n">
        <v>1</v>
      </c>
      <c r="E117" s="156"/>
      <c r="G117" s="1"/>
      <c r="H117" s="1"/>
      <c r="I117" s="1"/>
      <c r="J117" s="1"/>
      <c r="K117" s="1"/>
      <c r="L117" s="1"/>
      <c r="M117" s="1"/>
      <c r="N117" s="1"/>
    </row>
    <row r="118" customFormat="false" ht="14.15" hidden="false" customHeight="true" outlineLevel="0" collapsed="false">
      <c r="B118" s="180" t="s">
        <v>639</v>
      </c>
      <c r="C118" s="180"/>
      <c r="D118" s="158" t="n">
        <v>1</v>
      </c>
      <c r="E118" s="156"/>
      <c r="G118" s="1"/>
      <c r="H118" s="1"/>
      <c r="I118" s="1"/>
      <c r="J118" s="1"/>
      <c r="K118" s="1"/>
      <c r="L118" s="1"/>
      <c r="M118" s="1"/>
      <c r="N118" s="1"/>
    </row>
    <row r="119" customFormat="false" ht="52.2" hidden="false" customHeight="false" outlineLevel="0" collapsed="false">
      <c r="B119" s="153" t="s">
        <v>169</v>
      </c>
      <c r="C119" s="154" t="str">
        <f aca="false">VLOOKUP($B119,'MEDIÇÃO 1'!$A$20:$C$285,2,0)</f>
        <v>Porta de madeira de lei angelim pedra ou equivalente, esp. 30 a 35 mm, maciça, tipo mexicana, c/ friso p/ verniz, padrão SEDU, com visor 1,00 x 0,15m e vidro 4mm, inclusive alizares, dobradiças e fechadura tipo alavanca em latão cromado LaFonte ou equiv., exclusive marco, dimensões: 0.80 x 2.10 m</v>
      </c>
      <c r="D119" s="155" t="str">
        <f aca="false">VLOOKUP($B119,'MEDIÇÃO 1'!$A$20:$C$285,3,0)</f>
        <v>und</v>
      </c>
      <c r="E119" s="159" t="n">
        <f aca="false">SUM(D120:D132)</f>
        <v>13</v>
      </c>
      <c r="G119" s="1"/>
      <c r="H119" s="1"/>
      <c r="I119" s="1"/>
      <c r="J119" s="1"/>
      <c r="K119" s="1"/>
      <c r="L119" s="1"/>
      <c r="M119" s="1"/>
      <c r="N119" s="1"/>
    </row>
    <row r="120" customFormat="false" ht="13.8" hidden="false" customHeight="true" outlineLevel="0" collapsed="false">
      <c r="B120" s="157" t="s">
        <v>640</v>
      </c>
      <c r="C120" s="157"/>
      <c r="D120" s="158" t="n">
        <v>1</v>
      </c>
      <c r="E120" s="159"/>
      <c r="G120" s="1"/>
      <c r="H120" s="1"/>
      <c r="I120" s="1"/>
      <c r="J120" s="1"/>
      <c r="K120" s="1"/>
      <c r="L120" s="1"/>
      <c r="M120" s="1"/>
      <c r="N120" s="1"/>
    </row>
    <row r="121" customFormat="false" ht="13.8" hidden="false" customHeight="true" outlineLevel="0" collapsed="false">
      <c r="B121" s="157" t="s">
        <v>641</v>
      </c>
      <c r="C121" s="157"/>
      <c r="D121" s="158" t="n">
        <v>1</v>
      </c>
      <c r="E121" s="159"/>
      <c r="G121" s="1"/>
      <c r="H121" s="1"/>
      <c r="I121" s="1"/>
      <c r="J121" s="1"/>
      <c r="K121" s="1"/>
      <c r="L121" s="1"/>
      <c r="M121" s="1"/>
      <c r="N121" s="1"/>
    </row>
    <row r="122" customFormat="false" ht="13.8" hidden="false" customHeight="true" outlineLevel="0" collapsed="false">
      <c r="B122" s="157" t="s">
        <v>642</v>
      </c>
      <c r="C122" s="157"/>
      <c r="D122" s="158" t="n">
        <v>1</v>
      </c>
      <c r="E122" s="159"/>
      <c r="G122" s="1"/>
      <c r="H122" s="1"/>
      <c r="I122" s="1"/>
      <c r="J122" s="1"/>
      <c r="K122" s="1"/>
      <c r="L122" s="1"/>
      <c r="M122" s="1"/>
      <c r="N122" s="1"/>
    </row>
    <row r="123" customFormat="false" ht="13.8" hidden="false" customHeight="true" outlineLevel="0" collapsed="false">
      <c r="B123" s="157" t="s">
        <v>643</v>
      </c>
      <c r="C123" s="157"/>
      <c r="D123" s="158" t="n">
        <v>1</v>
      </c>
      <c r="E123" s="159"/>
      <c r="G123" s="1"/>
      <c r="H123" s="1"/>
      <c r="I123" s="1"/>
      <c r="J123" s="1"/>
      <c r="K123" s="1"/>
      <c r="L123" s="1"/>
      <c r="M123" s="1"/>
      <c r="N123" s="1"/>
    </row>
    <row r="124" customFormat="false" ht="13.8" hidden="false" customHeight="true" outlineLevel="0" collapsed="false">
      <c r="B124" s="157" t="s">
        <v>644</v>
      </c>
      <c r="C124" s="157"/>
      <c r="D124" s="158" t="n">
        <v>1</v>
      </c>
      <c r="E124" s="159"/>
      <c r="G124" s="1"/>
      <c r="H124" s="1"/>
      <c r="I124" s="1"/>
      <c r="J124" s="1"/>
      <c r="K124" s="1"/>
      <c r="L124" s="1"/>
      <c r="M124" s="1"/>
      <c r="N124" s="1"/>
    </row>
    <row r="125" customFormat="false" ht="13.8" hidden="false" customHeight="true" outlineLevel="0" collapsed="false">
      <c r="B125" s="157" t="s">
        <v>645</v>
      </c>
      <c r="C125" s="157"/>
      <c r="D125" s="158" t="n">
        <v>1</v>
      </c>
      <c r="E125" s="159"/>
      <c r="G125" s="1"/>
      <c r="H125" s="1"/>
      <c r="I125" s="1"/>
      <c r="J125" s="1"/>
      <c r="K125" s="1"/>
      <c r="L125" s="1"/>
      <c r="M125" s="1"/>
      <c r="N125" s="1"/>
    </row>
    <row r="126" customFormat="false" ht="13.8" hidden="false" customHeight="true" outlineLevel="0" collapsed="false">
      <c r="B126" s="157" t="s">
        <v>646</v>
      </c>
      <c r="C126" s="157"/>
      <c r="D126" s="158" t="n">
        <v>1</v>
      </c>
      <c r="E126" s="159"/>
      <c r="G126" s="1"/>
      <c r="H126" s="1"/>
      <c r="I126" s="1"/>
      <c r="J126" s="1"/>
      <c r="K126" s="1"/>
      <c r="L126" s="1"/>
      <c r="M126" s="1"/>
      <c r="N126" s="1"/>
    </row>
    <row r="127" customFormat="false" ht="13.8" hidden="false" customHeight="true" outlineLevel="0" collapsed="false">
      <c r="B127" s="157" t="s">
        <v>647</v>
      </c>
      <c r="C127" s="157"/>
      <c r="D127" s="158" t="n">
        <v>1</v>
      </c>
      <c r="E127" s="159"/>
      <c r="G127" s="1"/>
      <c r="H127" s="1"/>
      <c r="I127" s="1"/>
      <c r="J127" s="1"/>
      <c r="K127" s="1"/>
      <c r="L127" s="1"/>
      <c r="M127" s="1"/>
      <c r="N127" s="1"/>
    </row>
    <row r="128" customFormat="false" ht="13.8" hidden="false" customHeight="true" outlineLevel="0" collapsed="false">
      <c r="B128" s="157" t="s">
        <v>648</v>
      </c>
      <c r="C128" s="157"/>
      <c r="D128" s="158" t="n">
        <v>1</v>
      </c>
      <c r="E128" s="159"/>
      <c r="G128" s="1"/>
      <c r="H128" s="1"/>
      <c r="I128" s="1"/>
      <c r="J128" s="1"/>
      <c r="K128" s="1"/>
      <c r="L128" s="1"/>
      <c r="M128" s="1"/>
      <c r="N128" s="1"/>
    </row>
    <row r="129" customFormat="false" ht="13.8" hidden="false" customHeight="true" outlineLevel="0" collapsed="false">
      <c r="B129" s="157" t="s">
        <v>649</v>
      </c>
      <c r="C129" s="157"/>
      <c r="D129" s="158" t="n">
        <v>1</v>
      </c>
      <c r="E129" s="159"/>
      <c r="G129" s="1"/>
      <c r="H129" s="1"/>
      <c r="I129" s="1"/>
      <c r="J129" s="1"/>
      <c r="K129" s="1"/>
      <c r="L129" s="1"/>
      <c r="M129" s="1"/>
      <c r="N129" s="1"/>
    </row>
    <row r="130" customFormat="false" ht="13.8" hidden="false" customHeight="true" outlineLevel="0" collapsed="false">
      <c r="B130" s="157" t="s">
        <v>650</v>
      </c>
      <c r="C130" s="157"/>
      <c r="D130" s="158" t="n">
        <v>1</v>
      </c>
      <c r="E130" s="159"/>
      <c r="G130" s="1"/>
      <c r="H130" s="1"/>
      <c r="I130" s="1"/>
      <c r="J130" s="1"/>
      <c r="K130" s="1"/>
      <c r="L130" s="1"/>
      <c r="M130" s="1"/>
      <c r="N130" s="1"/>
    </row>
    <row r="131" customFormat="false" ht="13.8" hidden="false" customHeight="true" outlineLevel="0" collapsed="false">
      <c r="B131" s="157" t="s">
        <v>651</v>
      </c>
      <c r="C131" s="157"/>
      <c r="D131" s="158" t="n">
        <v>1</v>
      </c>
      <c r="E131" s="159"/>
      <c r="G131" s="1"/>
      <c r="H131" s="1"/>
      <c r="I131" s="1"/>
      <c r="J131" s="1"/>
      <c r="K131" s="1"/>
      <c r="L131" s="1"/>
      <c r="M131" s="1"/>
      <c r="N131" s="1"/>
    </row>
    <row r="132" customFormat="false" ht="13.8" hidden="false" customHeight="true" outlineLevel="0" collapsed="false">
      <c r="B132" s="157" t="s">
        <v>652</v>
      </c>
      <c r="C132" s="157"/>
      <c r="D132" s="158" t="n">
        <v>1</v>
      </c>
      <c r="E132" s="159"/>
      <c r="G132" s="1"/>
      <c r="H132" s="1"/>
      <c r="I132" s="1"/>
      <c r="J132" s="1"/>
      <c r="K132" s="1"/>
      <c r="L132" s="1"/>
      <c r="M132" s="1"/>
      <c r="N132" s="1"/>
    </row>
    <row r="133" customFormat="false" ht="52.2" hidden="false" customHeight="false" outlineLevel="0" collapsed="false">
      <c r="B133" s="153" t="s">
        <v>171</v>
      </c>
      <c r="C133" s="154" t="str">
        <f aca="false">VLOOKUP($B133,'MEDIÇÃO 1'!$A$20:$C$285,2,0)</f>
        <v>Porta de madeira de lei angelim pedra ou equivalente, esp. 30 a 35 mm, maciça, tipo mexicana, c/ friso p/ verniz, padrão SEDU, com visor 1,00 x 0,15m e vidro 4mm, inclusive alizares, dobradiças e fechadura tipo alavanca em latão cromado LaFonte ou equiv., exclusive marco, dimensões: 0.90 x 2.10 m</v>
      </c>
      <c r="D133" s="155" t="str">
        <f aca="false">VLOOKUP($B133,'MEDIÇÃO 1'!$A$20:$C$285,3,0)</f>
        <v>und</v>
      </c>
      <c r="E133" s="159" t="n">
        <f aca="false">SUM(D134:D142)</f>
        <v>7</v>
      </c>
      <c r="G133" s="1"/>
      <c r="H133" s="1"/>
      <c r="I133" s="1"/>
      <c r="J133" s="1"/>
      <c r="K133" s="1"/>
      <c r="L133" s="1"/>
      <c r="M133" s="1"/>
      <c r="N133" s="1"/>
    </row>
    <row r="134" customFormat="false" ht="13.8" hidden="false" customHeight="true" outlineLevel="0" collapsed="false">
      <c r="B134" s="162" t="s">
        <v>653</v>
      </c>
      <c r="C134" s="162"/>
      <c r="D134" s="158"/>
      <c r="E134" s="159"/>
      <c r="G134" s="1"/>
      <c r="H134" s="1"/>
      <c r="I134" s="1"/>
      <c r="J134" s="1"/>
      <c r="K134" s="1"/>
      <c r="L134" s="1"/>
      <c r="M134" s="1"/>
      <c r="N134" s="1"/>
    </row>
    <row r="135" customFormat="false" ht="13.8" hidden="false" customHeight="true" outlineLevel="0" collapsed="false">
      <c r="B135" s="157" t="s">
        <v>654</v>
      </c>
      <c r="C135" s="157"/>
      <c r="D135" s="158" t="n">
        <v>1</v>
      </c>
      <c r="E135" s="159"/>
      <c r="G135" s="1"/>
      <c r="H135" s="1"/>
      <c r="I135" s="1"/>
      <c r="J135" s="1"/>
      <c r="K135" s="1"/>
      <c r="L135" s="1"/>
      <c r="M135" s="1"/>
      <c r="N135" s="1"/>
    </row>
    <row r="136" customFormat="false" ht="13.8" hidden="false" customHeight="true" outlineLevel="0" collapsed="false">
      <c r="B136" s="162" t="s">
        <v>655</v>
      </c>
      <c r="C136" s="162"/>
      <c r="D136" s="158"/>
      <c r="E136" s="159"/>
      <c r="G136" s="1"/>
      <c r="H136" s="1"/>
      <c r="I136" s="1"/>
      <c r="J136" s="1"/>
      <c r="K136" s="1"/>
      <c r="L136" s="1"/>
      <c r="M136" s="1"/>
      <c r="N136" s="1"/>
    </row>
    <row r="137" customFormat="false" ht="13.8" hidden="false" customHeight="true" outlineLevel="0" collapsed="false">
      <c r="B137" s="157" t="s">
        <v>656</v>
      </c>
      <c r="C137" s="157"/>
      <c r="D137" s="158" t="n">
        <v>1</v>
      </c>
      <c r="E137" s="159"/>
      <c r="G137" s="1"/>
      <c r="H137" s="1"/>
      <c r="I137" s="1"/>
      <c r="J137" s="1"/>
      <c r="K137" s="1"/>
      <c r="L137" s="1"/>
      <c r="M137" s="1"/>
      <c r="N137" s="1"/>
    </row>
    <row r="138" customFormat="false" ht="13.8" hidden="false" customHeight="true" outlineLevel="0" collapsed="false">
      <c r="B138" s="157" t="s">
        <v>657</v>
      </c>
      <c r="C138" s="157"/>
      <c r="D138" s="158" t="n">
        <v>1</v>
      </c>
      <c r="E138" s="159"/>
      <c r="G138" s="1"/>
      <c r="H138" s="1"/>
      <c r="I138" s="1"/>
      <c r="J138" s="1"/>
      <c r="K138" s="1"/>
      <c r="L138" s="1"/>
      <c r="M138" s="1"/>
      <c r="N138" s="1"/>
    </row>
    <row r="139" customFormat="false" ht="13.8" hidden="false" customHeight="true" outlineLevel="0" collapsed="false">
      <c r="B139" s="157" t="s">
        <v>658</v>
      </c>
      <c r="C139" s="157"/>
      <c r="D139" s="158" t="n">
        <v>1</v>
      </c>
      <c r="E139" s="159"/>
      <c r="G139" s="1"/>
      <c r="H139" s="1"/>
      <c r="I139" s="1"/>
      <c r="J139" s="1"/>
      <c r="K139" s="1"/>
      <c r="L139" s="1"/>
      <c r="M139" s="1"/>
      <c r="N139" s="1"/>
    </row>
    <row r="140" customFormat="false" ht="13.8" hidden="false" customHeight="true" outlineLevel="0" collapsed="false">
      <c r="B140" s="157" t="s">
        <v>659</v>
      </c>
      <c r="C140" s="157"/>
      <c r="D140" s="158" t="n">
        <v>1</v>
      </c>
      <c r="E140" s="159"/>
      <c r="G140" s="1"/>
      <c r="H140" s="1"/>
      <c r="I140" s="1"/>
      <c r="J140" s="1"/>
      <c r="K140" s="1"/>
      <c r="L140" s="1"/>
      <c r="M140" s="1"/>
      <c r="N140" s="1"/>
    </row>
    <row r="141" customFormat="false" ht="13.8" hidden="false" customHeight="true" outlineLevel="0" collapsed="false">
      <c r="B141" s="157" t="s">
        <v>660</v>
      </c>
      <c r="C141" s="157"/>
      <c r="D141" s="158" t="n">
        <v>1</v>
      </c>
      <c r="E141" s="159"/>
      <c r="G141" s="1"/>
      <c r="H141" s="1"/>
      <c r="I141" s="1"/>
      <c r="J141" s="1"/>
      <c r="K141" s="1"/>
      <c r="L141" s="1"/>
      <c r="M141" s="1"/>
      <c r="N141" s="1"/>
    </row>
    <row r="142" customFormat="false" ht="13.8" hidden="false" customHeight="true" outlineLevel="0" collapsed="false">
      <c r="B142" s="157" t="s">
        <v>661</v>
      </c>
      <c r="C142" s="157"/>
      <c r="D142" s="158" t="n">
        <v>1</v>
      </c>
      <c r="E142" s="159"/>
      <c r="G142" s="1"/>
      <c r="H142" s="1"/>
      <c r="I142" s="1"/>
      <c r="J142" s="1"/>
      <c r="K142" s="1"/>
      <c r="L142" s="1"/>
      <c r="M142" s="1"/>
      <c r="N142" s="1"/>
    </row>
    <row r="143" customFormat="false" ht="26.85" hidden="false" customHeight="false" outlineLevel="0" collapsed="false">
      <c r="B143" s="153" t="s">
        <v>173</v>
      </c>
      <c r="C143" s="154" t="str">
        <f aca="false">VLOOKUP($B143,'MEDIÇÃO 1'!$A$20:$C$285,2,0)</f>
        <v>Marco em madeira de lei tipo Peroba, Ipê, Angelim Pedra ou equivalente, com 15 x 3cm de batente, nas dimensões: 0,70 x 2,10 m</v>
      </c>
      <c r="D143" s="155" t="str">
        <f aca="false">VLOOKUP($B143,'MEDIÇÃO 1'!$A$20:$C$285,3,0)</f>
        <v>und</v>
      </c>
      <c r="E143" s="159" t="n">
        <f aca="false">SUM(D144:D147)</f>
        <v>4</v>
      </c>
      <c r="G143" s="1"/>
      <c r="H143" s="1"/>
      <c r="I143" s="1"/>
      <c r="J143" s="1"/>
      <c r="K143" s="1"/>
      <c r="L143" s="1"/>
      <c r="M143" s="1"/>
      <c r="N143" s="1"/>
    </row>
    <row r="144" customFormat="false" ht="13.8" hidden="false" customHeight="true" outlineLevel="0" collapsed="false">
      <c r="B144" s="157" t="s">
        <v>636</v>
      </c>
      <c r="C144" s="157"/>
      <c r="D144" s="158" t="n">
        <v>1</v>
      </c>
      <c r="E144" s="159"/>
      <c r="G144" s="1"/>
      <c r="H144" s="1"/>
      <c r="I144" s="1"/>
      <c r="J144" s="1"/>
      <c r="K144" s="1"/>
      <c r="L144" s="1"/>
      <c r="M144" s="1"/>
      <c r="N144" s="1"/>
    </row>
    <row r="145" customFormat="false" ht="13.8" hidden="false" customHeight="true" outlineLevel="0" collapsed="false">
      <c r="B145" s="157" t="s">
        <v>637</v>
      </c>
      <c r="C145" s="157"/>
      <c r="D145" s="158" t="n">
        <v>1</v>
      </c>
      <c r="E145" s="159"/>
      <c r="G145" s="1"/>
      <c r="H145" s="1"/>
      <c r="I145" s="1"/>
      <c r="J145" s="1"/>
      <c r="K145" s="1"/>
      <c r="L145" s="1"/>
      <c r="M145" s="1"/>
      <c r="N145" s="1"/>
    </row>
    <row r="146" customFormat="false" ht="13.8" hidden="false" customHeight="true" outlineLevel="0" collapsed="false">
      <c r="B146" s="157" t="s">
        <v>638</v>
      </c>
      <c r="C146" s="157"/>
      <c r="D146" s="158" t="n">
        <v>1</v>
      </c>
      <c r="E146" s="159"/>
      <c r="G146" s="1"/>
      <c r="H146" s="1"/>
      <c r="I146" s="1"/>
      <c r="J146" s="1"/>
      <c r="K146" s="1"/>
      <c r="L146" s="1"/>
      <c r="M146" s="1"/>
      <c r="N146" s="1"/>
    </row>
    <row r="147" customFormat="false" ht="13.8" hidden="false" customHeight="true" outlineLevel="0" collapsed="false">
      <c r="B147" s="157" t="s">
        <v>639</v>
      </c>
      <c r="C147" s="157"/>
      <c r="D147" s="158" t="n">
        <v>1</v>
      </c>
      <c r="E147" s="159"/>
      <c r="G147" s="1"/>
      <c r="H147" s="1"/>
      <c r="I147" s="1"/>
      <c r="J147" s="1"/>
      <c r="K147" s="1"/>
      <c r="L147" s="1"/>
      <c r="M147" s="1"/>
      <c r="N147" s="1"/>
    </row>
    <row r="148" customFormat="false" ht="26.85" hidden="false" customHeight="false" outlineLevel="0" collapsed="false">
      <c r="B148" s="153" t="s">
        <v>175</v>
      </c>
      <c r="C148" s="154" t="str">
        <f aca="false">VLOOKUP($B148,'MEDIÇÃO 1'!$A$20:$C$285,2,0)</f>
        <v>Marco em madeira de lei tipo Peroba, Ipê, Angelim Pedra ou equivalente, com 15 x 3cm de batente, nas dimensões: 0,80 x 2,10 m</v>
      </c>
      <c r="D148" s="155" t="str">
        <f aca="false">VLOOKUP($B148,'MEDIÇÃO 1'!$A$20:$C$285,3,0)</f>
        <v>und</v>
      </c>
      <c r="E148" s="159" t="n">
        <f aca="false">SUM(D149:D161)</f>
        <v>13</v>
      </c>
      <c r="G148" s="1"/>
      <c r="H148" s="1"/>
      <c r="I148" s="1"/>
      <c r="J148" s="1"/>
      <c r="K148" s="1"/>
      <c r="L148" s="1"/>
      <c r="M148" s="1"/>
      <c r="N148" s="1"/>
    </row>
    <row r="149" customFormat="false" ht="13.8" hidden="false" customHeight="true" outlineLevel="0" collapsed="false">
      <c r="B149" s="157" t="s">
        <v>640</v>
      </c>
      <c r="C149" s="157"/>
      <c r="D149" s="158" t="n">
        <v>1</v>
      </c>
      <c r="E149" s="159"/>
      <c r="G149" s="1"/>
      <c r="H149" s="1"/>
      <c r="I149" s="1"/>
      <c r="J149" s="1"/>
      <c r="K149" s="1"/>
      <c r="L149" s="1"/>
      <c r="M149" s="1"/>
      <c r="N149" s="1"/>
    </row>
    <row r="150" customFormat="false" ht="13.8" hidden="false" customHeight="true" outlineLevel="0" collapsed="false">
      <c r="B150" s="157" t="s">
        <v>641</v>
      </c>
      <c r="C150" s="157"/>
      <c r="D150" s="158" t="n">
        <v>1</v>
      </c>
      <c r="E150" s="159"/>
      <c r="G150" s="1"/>
      <c r="H150" s="1"/>
      <c r="I150" s="1"/>
      <c r="J150" s="1"/>
      <c r="K150" s="1"/>
      <c r="L150" s="1"/>
      <c r="M150" s="1"/>
      <c r="N150" s="1"/>
    </row>
    <row r="151" customFormat="false" ht="13.8" hidden="false" customHeight="true" outlineLevel="0" collapsed="false">
      <c r="B151" s="157" t="s">
        <v>642</v>
      </c>
      <c r="C151" s="157"/>
      <c r="D151" s="158" t="n">
        <v>1</v>
      </c>
      <c r="E151" s="159"/>
      <c r="G151" s="1"/>
      <c r="H151" s="1"/>
      <c r="I151" s="1"/>
      <c r="J151" s="1"/>
      <c r="K151" s="1"/>
      <c r="L151" s="1"/>
      <c r="M151" s="1"/>
      <c r="N151" s="1"/>
    </row>
    <row r="152" customFormat="false" ht="13.8" hidden="false" customHeight="true" outlineLevel="0" collapsed="false">
      <c r="B152" s="157" t="s">
        <v>643</v>
      </c>
      <c r="C152" s="157"/>
      <c r="D152" s="158" t="n">
        <v>1</v>
      </c>
      <c r="E152" s="159"/>
      <c r="G152" s="1"/>
      <c r="H152" s="1"/>
      <c r="I152" s="1"/>
      <c r="J152" s="1"/>
      <c r="K152" s="1"/>
      <c r="L152" s="1"/>
      <c r="M152" s="1"/>
      <c r="N152" s="1"/>
    </row>
    <row r="153" customFormat="false" ht="13.8" hidden="false" customHeight="true" outlineLevel="0" collapsed="false">
      <c r="B153" s="157" t="s">
        <v>644</v>
      </c>
      <c r="C153" s="157"/>
      <c r="D153" s="158" t="n">
        <v>1</v>
      </c>
      <c r="E153" s="159"/>
      <c r="G153" s="1"/>
      <c r="H153" s="1"/>
      <c r="I153" s="1"/>
      <c r="J153" s="1"/>
      <c r="K153" s="1"/>
      <c r="L153" s="1"/>
      <c r="M153" s="1"/>
      <c r="N153" s="1"/>
    </row>
    <row r="154" customFormat="false" ht="13.8" hidden="false" customHeight="true" outlineLevel="0" collapsed="false">
      <c r="B154" s="157" t="s">
        <v>645</v>
      </c>
      <c r="C154" s="157"/>
      <c r="D154" s="158" t="n">
        <v>1</v>
      </c>
      <c r="E154" s="159"/>
      <c r="G154" s="1"/>
      <c r="H154" s="1"/>
      <c r="I154" s="1"/>
      <c r="J154" s="1"/>
      <c r="K154" s="1"/>
      <c r="L154" s="1"/>
      <c r="M154" s="1"/>
      <c r="N154" s="1"/>
    </row>
    <row r="155" customFormat="false" ht="13.8" hidden="false" customHeight="true" outlineLevel="0" collapsed="false">
      <c r="B155" s="157" t="s">
        <v>646</v>
      </c>
      <c r="C155" s="157"/>
      <c r="D155" s="158" t="n">
        <v>1</v>
      </c>
      <c r="E155" s="159"/>
      <c r="G155" s="1"/>
      <c r="H155" s="1"/>
      <c r="I155" s="1"/>
      <c r="J155" s="1"/>
      <c r="K155" s="1"/>
      <c r="L155" s="1"/>
      <c r="M155" s="1"/>
      <c r="N155" s="1"/>
    </row>
    <row r="156" customFormat="false" ht="13.8" hidden="false" customHeight="true" outlineLevel="0" collapsed="false">
      <c r="B156" s="157" t="s">
        <v>647</v>
      </c>
      <c r="C156" s="157"/>
      <c r="D156" s="158" t="n">
        <v>1</v>
      </c>
      <c r="E156" s="159"/>
      <c r="G156" s="1"/>
      <c r="H156" s="1"/>
      <c r="I156" s="1"/>
      <c r="J156" s="1"/>
      <c r="K156" s="1"/>
      <c r="L156" s="1"/>
      <c r="M156" s="1"/>
      <c r="N156" s="1"/>
    </row>
    <row r="157" customFormat="false" ht="13.8" hidden="false" customHeight="true" outlineLevel="0" collapsed="false">
      <c r="B157" s="157" t="s">
        <v>648</v>
      </c>
      <c r="C157" s="157"/>
      <c r="D157" s="158" t="n">
        <v>1</v>
      </c>
      <c r="E157" s="159"/>
      <c r="G157" s="1"/>
      <c r="H157" s="1"/>
      <c r="I157" s="1"/>
      <c r="J157" s="1"/>
      <c r="K157" s="1"/>
      <c r="L157" s="1"/>
      <c r="M157" s="1"/>
      <c r="N157" s="1"/>
    </row>
    <row r="158" customFormat="false" ht="13.8" hidden="false" customHeight="true" outlineLevel="0" collapsed="false">
      <c r="B158" s="157" t="s">
        <v>649</v>
      </c>
      <c r="C158" s="157"/>
      <c r="D158" s="158" t="n">
        <v>1</v>
      </c>
      <c r="E158" s="159"/>
      <c r="G158" s="1"/>
      <c r="H158" s="1"/>
      <c r="I158" s="1"/>
      <c r="J158" s="1"/>
      <c r="K158" s="1"/>
      <c r="L158" s="1"/>
      <c r="M158" s="1"/>
      <c r="N158" s="1"/>
    </row>
    <row r="159" customFormat="false" ht="13.8" hidden="false" customHeight="true" outlineLevel="0" collapsed="false">
      <c r="B159" s="157" t="s">
        <v>650</v>
      </c>
      <c r="C159" s="157"/>
      <c r="D159" s="158" t="n">
        <v>1</v>
      </c>
      <c r="E159" s="159"/>
      <c r="G159" s="1"/>
      <c r="H159" s="1"/>
      <c r="I159" s="1"/>
      <c r="J159" s="1"/>
      <c r="K159" s="1"/>
      <c r="L159" s="1"/>
      <c r="M159" s="1"/>
      <c r="N159" s="1"/>
    </row>
    <row r="160" customFormat="false" ht="13.8" hidden="false" customHeight="true" outlineLevel="0" collapsed="false">
      <c r="B160" s="157" t="s">
        <v>651</v>
      </c>
      <c r="C160" s="157"/>
      <c r="D160" s="158" t="n">
        <v>1</v>
      </c>
      <c r="E160" s="159"/>
      <c r="G160" s="1"/>
      <c r="H160" s="1"/>
      <c r="I160" s="1"/>
      <c r="J160" s="1"/>
      <c r="K160" s="1"/>
      <c r="L160" s="1"/>
      <c r="M160" s="1"/>
      <c r="N160" s="1"/>
    </row>
    <row r="161" customFormat="false" ht="13.8" hidden="false" customHeight="true" outlineLevel="0" collapsed="false">
      <c r="B161" s="157" t="s">
        <v>652</v>
      </c>
      <c r="C161" s="157"/>
      <c r="D161" s="158" t="n">
        <v>1</v>
      </c>
      <c r="E161" s="159"/>
      <c r="G161" s="1"/>
      <c r="H161" s="1"/>
      <c r="I161" s="1"/>
      <c r="J161" s="1"/>
      <c r="K161" s="1"/>
      <c r="L161" s="1"/>
      <c r="M161" s="1"/>
      <c r="N161" s="1"/>
    </row>
    <row r="162" customFormat="false" ht="14.15" hidden="false" customHeight="false" outlineLevel="0" collapsed="false">
      <c r="B162" s="153" t="s">
        <v>177</v>
      </c>
      <c r="C162" s="154" t="str">
        <f aca="false">VLOOKUP($B162,'MEDIÇÃO 1'!$A$20:$C$285,2,0)</f>
        <v>Marco em madeira de lei tipo Peroba, Ipê, Angelim Pedra ou equivalente, com 15 x 3cm de batente</v>
      </c>
      <c r="D162" s="155" t="str">
        <f aca="false">VLOOKUP($B162,'MEDIÇÃO 1'!$A$20:$C$285,3,0)</f>
        <v>m</v>
      </c>
      <c r="E162" s="159" t="n">
        <f aca="false">SUM(D163:D169)</f>
        <v>36.3</v>
      </c>
      <c r="G162" s="1"/>
      <c r="H162" s="1"/>
      <c r="I162" s="1"/>
      <c r="J162" s="1"/>
      <c r="K162" s="1"/>
      <c r="L162" s="1"/>
      <c r="M162" s="1"/>
      <c r="N162" s="1"/>
    </row>
    <row r="163" customFormat="false" ht="14.15" hidden="false" customHeight="true" outlineLevel="0" collapsed="false">
      <c r="B163" s="157" t="s">
        <v>662</v>
      </c>
      <c r="C163" s="157"/>
      <c r="D163" s="158" t="n">
        <v>5.2</v>
      </c>
      <c r="E163" s="159"/>
      <c r="G163" s="1"/>
      <c r="H163" s="1"/>
      <c r="I163" s="1"/>
      <c r="J163" s="1"/>
      <c r="K163" s="1"/>
      <c r="L163" s="1"/>
      <c r="M163" s="1"/>
      <c r="N163" s="1"/>
    </row>
    <row r="164" customFormat="false" ht="14.15" hidden="false" customHeight="true" outlineLevel="0" collapsed="false">
      <c r="B164" s="157" t="s">
        <v>663</v>
      </c>
      <c r="C164" s="157"/>
      <c r="D164" s="158" t="n">
        <v>5.2</v>
      </c>
      <c r="E164" s="159"/>
      <c r="G164" s="1"/>
      <c r="H164" s="1"/>
      <c r="I164" s="1"/>
      <c r="J164" s="1"/>
      <c r="K164" s="1"/>
      <c r="L164" s="1"/>
      <c r="M164" s="1"/>
      <c r="N164" s="1"/>
    </row>
    <row r="165" customFormat="false" ht="14.15" hidden="false" customHeight="true" outlineLevel="0" collapsed="false">
      <c r="B165" s="157" t="s">
        <v>664</v>
      </c>
      <c r="C165" s="157"/>
      <c r="D165" s="158" t="n">
        <v>5.2</v>
      </c>
      <c r="E165" s="159"/>
      <c r="G165" s="1"/>
      <c r="H165" s="1"/>
      <c r="I165" s="1"/>
      <c r="J165" s="1"/>
      <c r="K165" s="1"/>
      <c r="L165" s="1"/>
      <c r="M165" s="1"/>
      <c r="N165" s="1"/>
    </row>
    <row r="166" customFormat="false" ht="14.15" hidden="false" customHeight="true" outlineLevel="0" collapsed="false">
      <c r="B166" s="157" t="s">
        <v>665</v>
      </c>
      <c r="C166" s="157"/>
      <c r="D166" s="158" t="n">
        <v>5.2</v>
      </c>
      <c r="E166" s="159"/>
      <c r="G166" s="1"/>
      <c r="H166" s="1"/>
      <c r="I166" s="1"/>
      <c r="J166" s="1"/>
      <c r="K166" s="1"/>
      <c r="L166" s="1"/>
      <c r="M166" s="1"/>
      <c r="N166" s="1"/>
    </row>
    <row r="167" customFormat="false" ht="14.15" hidden="false" customHeight="true" outlineLevel="0" collapsed="false">
      <c r="B167" s="157" t="s">
        <v>666</v>
      </c>
      <c r="C167" s="157"/>
      <c r="D167" s="158" t="n">
        <v>5.2</v>
      </c>
      <c r="E167" s="159"/>
      <c r="G167" s="1"/>
      <c r="H167" s="1"/>
      <c r="I167" s="1"/>
      <c r="J167" s="1"/>
      <c r="K167" s="1"/>
      <c r="L167" s="1"/>
      <c r="M167" s="1"/>
      <c r="N167" s="1"/>
    </row>
    <row r="168" customFormat="false" ht="14.15" hidden="false" customHeight="true" outlineLevel="0" collapsed="false">
      <c r="B168" s="157" t="s">
        <v>667</v>
      </c>
      <c r="C168" s="157"/>
      <c r="D168" s="158" t="n">
        <v>5.2</v>
      </c>
      <c r="E168" s="159"/>
      <c r="G168" s="1"/>
      <c r="H168" s="1"/>
      <c r="I168" s="1"/>
      <c r="J168" s="1"/>
      <c r="K168" s="1"/>
      <c r="L168" s="1"/>
      <c r="M168" s="1"/>
      <c r="N168" s="1"/>
    </row>
    <row r="169" customFormat="false" ht="14.15" hidden="false" customHeight="true" outlineLevel="0" collapsed="false">
      <c r="B169" s="157" t="s">
        <v>668</v>
      </c>
      <c r="C169" s="157"/>
      <c r="D169" s="158" t="n">
        <v>5.1</v>
      </c>
      <c r="E169" s="159"/>
      <c r="G169" s="1"/>
      <c r="H169" s="1"/>
      <c r="I169" s="1"/>
      <c r="J169" s="1"/>
      <c r="K169" s="1"/>
      <c r="L169" s="1"/>
      <c r="M169" s="1"/>
      <c r="N169" s="1"/>
    </row>
    <row r="170" customFormat="false" ht="13.8" hidden="false" customHeight="false" outlineLevel="0" collapsed="false">
      <c r="B170" s="172"/>
      <c r="C170" s="172"/>
      <c r="D170" s="172"/>
      <c r="E170" s="172"/>
    </row>
    <row r="171" customFormat="false" ht="13.8" hidden="false" customHeight="false" outlineLevel="0" collapsed="false">
      <c r="B171" s="149" t="s">
        <v>179</v>
      </c>
      <c r="C171" s="150" t="str">
        <f aca="false">VLOOKUP(B171,'MEDIÇÃO 1'!$A$20:$C$286,2,0)</f>
        <v>ESQUADRIAS METÁLICAS</v>
      </c>
      <c r="D171" s="151"/>
      <c r="E171" s="152"/>
    </row>
    <row r="172" customFormat="false" ht="26.85" hidden="false" customHeight="false" outlineLevel="0" collapsed="false">
      <c r="B172" s="153" t="s">
        <v>185</v>
      </c>
      <c r="C172" s="154" t="str">
        <f aca="false">VLOOKUP(B172,'MEDIÇÃO 1'!$A$20:$C$286,2,0)</f>
        <v>Báscula para vidro em alumínio anodizado cor natural, linha 25, completa, com tranca, caixilho, alizar e contramarco, exclusive vidro</v>
      </c>
      <c r="D172" s="179" t="str">
        <f aca="false">VLOOKUP(B172,'MEDIÇÃO 1'!$A:$N,3,0)</f>
        <v>m2</v>
      </c>
      <c r="E172" s="156" t="n">
        <f aca="false">SUM(D173:D174)</f>
        <v>2</v>
      </c>
      <c r="G172" s="1"/>
      <c r="H172" s="1"/>
      <c r="I172" s="1"/>
      <c r="J172" s="1"/>
      <c r="K172" s="1"/>
      <c r="L172" s="1"/>
      <c r="M172" s="1"/>
      <c r="N172" s="1"/>
    </row>
    <row r="173" customFormat="false" ht="14.15" hidden="false" customHeight="true" outlineLevel="0" collapsed="false">
      <c r="B173" s="180" t="s">
        <v>669</v>
      </c>
      <c r="C173" s="180"/>
      <c r="D173" s="158" t="n">
        <v>0.56</v>
      </c>
      <c r="E173" s="156"/>
      <c r="G173" s="1"/>
      <c r="H173" s="1"/>
      <c r="I173" s="1"/>
      <c r="J173" s="1"/>
      <c r="K173" s="1"/>
      <c r="L173" s="1"/>
      <c r="M173" s="1"/>
      <c r="N173" s="1"/>
    </row>
    <row r="174" customFormat="false" ht="14.15" hidden="false" customHeight="true" outlineLevel="0" collapsed="false">
      <c r="B174" s="180" t="s">
        <v>670</v>
      </c>
      <c r="C174" s="180"/>
      <c r="D174" s="158" t="n">
        <v>1.44</v>
      </c>
      <c r="E174" s="156"/>
      <c r="G174" s="1"/>
      <c r="H174" s="1"/>
      <c r="I174" s="1"/>
      <c r="J174" s="1"/>
      <c r="K174" s="1"/>
      <c r="L174" s="1"/>
      <c r="M174" s="1"/>
      <c r="N174" s="1"/>
    </row>
    <row r="175" customFormat="false" ht="13.8" hidden="false" customHeight="false" outlineLevel="0" collapsed="false">
      <c r="B175" s="167"/>
      <c r="C175" s="167"/>
      <c r="D175" s="167"/>
      <c r="E175" s="167"/>
    </row>
    <row r="176" customFormat="false" ht="13.8" hidden="false" customHeight="false" outlineLevel="0" collapsed="false">
      <c r="B176" s="149" t="s">
        <v>191</v>
      </c>
      <c r="C176" s="150" t="str">
        <f aca="false">VLOOKUP(B176,'MEDIÇÃO 1'!$A$20:$C$286,2,0)</f>
        <v>VIDROS E ESPELHOS</v>
      </c>
      <c r="D176" s="151"/>
      <c r="E176" s="152"/>
    </row>
    <row r="177" customFormat="false" ht="14.15" hidden="false" customHeight="false" outlineLevel="0" collapsed="false">
      <c r="B177" s="153" t="s">
        <v>195</v>
      </c>
      <c r="C177" s="154" t="str">
        <f aca="false">VLOOKUP(B177,'MEDIÇÃO 1'!$A$20:$C$286,2,0)</f>
        <v>Vidro plano transparente liso, com 4 mm de espessura</v>
      </c>
      <c r="D177" s="179" t="str">
        <f aca="false">VLOOKUP(B177,'MEDIÇÃO 1'!$A:$N,3,0)</f>
        <v>m2</v>
      </c>
      <c r="E177" s="156" t="n">
        <f aca="false">SUM(D179:D194)</f>
        <v>15.38</v>
      </c>
      <c r="G177" s="1"/>
      <c r="H177" s="1"/>
      <c r="I177" s="1"/>
      <c r="J177" s="1"/>
      <c r="K177" s="1"/>
      <c r="L177" s="1"/>
      <c r="M177" s="1"/>
      <c r="N177" s="1"/>
    </row>
    <row r="178" customFormat="false" ht="13.8" hidden="false" customHeight="true" outlineLevel="0" collapsed="false">
      <c r="B178" s="181" t="s">
        <v>671</v>
      </c>
      <c r="C178" s="181"/>
      <c r="D178" s="182"/>
      <c r="E178" s="156"/>
      <c r="G178" s="1"/>
      <c r="H178" s="1"/>
      <c r="I178" s="1"/>
      <c r="J178" s="1"/>
      <c r="K178" s="1"/>
      <c r="L178" s="1"/>
      <c r="M178" s="1"/>
      <c r="N178" s="1"/>
    </row>
    <row r="179" customFormat="false" ht="13.8" hidden="false" customHeight="true" outlineLevel="0" collapsed="false">
      <c r="B179" s="183" t="s">
        <v>669</v>
      </c>
      <c r="C179" s="183"/>
      <c r="D179" s="184" t="n">
        <v>0.56</v>
      </c>
      <c r="E179" s="156"/>
      <c r="G179" s="1"/>
      <c r="H179" s="1"/>
      <c r="I179" s="1"/>
      <c r="J179" s="1"/>
      <c r="K179" s="1"/>
      <c r="L179" s="1"/>
      <c r="M179" s="1"/>
      <c r="N179" s="1"/>
    </row>
    <row r="180" customFormat="false" ht="13.8" hidden="false" customHeight="true" outlineLevel="0" collapsed="false">
      <c r="B180" s="170" t="s">
        <v>672</v>
      </c>
      <c r="C180" s="170"/>
      <c r="D180" s="185" t="n">
        <v>0.6</v>
      </c>
      <c r="E180" s="156"/>
      <c r="G180" s="1"/>
      <c r="H180" s="1"/>
      <c r="I180" s="1"/>
      <c r="J180" s="1"/>
      <c r="K180" s="1"/>
      <c r="L180" s="1"/>
      <c r="M180" s="1"/>
      <c r="N180" s="1"/>
    </row>
    <row r="181" customFormat="false" ht="13.8" hidden="false" customHeight="true" outlineLevel="0" collapsed="false">
      <c r="B181" s="170" t="s">
        <v>670</v>
      </c>
      <c r="C181" s="170"/>
      <c r="D181" s="171" t="n">
        <v>1.44</v>
      </c>
      <c r="E181" s="156"/>
      <c r="G181" s="1"/>
      <c r="H181" s="1"/>
      <c r="I181" s="1"/>
      <c r="J181" s="1"/>
      <c r="K181" s="1"/>
      <c r="L181" s="1"/>
      <c r="M181" s="1"/>
      <c r="N181" s="1"/>
    </row>
    <row r="182" customFormat="false" ht="13.8" hidden="false" customHeight="true" outlineLevel="0" collapsed="false">
      <c r="B182" s="170" t="s">
        <v>673</v>
      </c>
      <c r="C182" s="170"/>
      <c r="D182" s="171" t="n">
        <v>1.44</v>
      </c>
      <c r="E182" s="156"/>
      <c r="G182" s="1"/>
      <c r="H182" s="1"/>
      <c r="I182" s="1"/>
      <c r="J182" s="1"/>
      <c r="K182" s="1"/>
      <c r="L182" s="1"/>
      <c r="M182" s="1"/>
      <c r="N182" s="1"/>
    </row>
    <row r="183" customFormat="false" ht="13.8" hidden="false" customHeight="true" outlineLevel="0" collapsed="false">
      <c r="B183" s="170" t="s">
        <v>674</v>
      </c>
      <c r="C183" s="170"/>
      <c r="D183" s="185" t="n">
        <v>1.28</v>
      </c>
      <c r="E183" s="156"/>
      <c r="G183" s="1"/>
      <c r="H183" s="1"/>
      <c r="I183" s="1"/>
      <c r="J183" s="1"/>
      <c r="K183" s="1"/>
      <c r="L183" s="1"/>
      <c r="M183" s="1"/>
      <c r="N183" s="1"/>
    </row>
    <row r="184" customFormat="false" ht="13.8" hidden="false" customHeight="true" outlineLevel="0" collapsed="false">
      <c r="B184" s="170" t="s">
        <v>675</v>
      </c>
      <c r="C184" s="170"/>
      <c r="D184" s="185" t="n">
        <v>1.28</v>
      </c>
      <c r="E184" s="156"/>
      <c r="G184" s="1"/>
      <c r="H184" s="1"/>
      <c r="I184" s="1"/>
      <c r="J184" s="1"/>
      <c r="K184" s="1"/>
      <c r="L184" s="1"/>
      <c r="M184" s="1"/>
      <c r="N184" s="1"/>
    </row>
    <row r="185" customFormat="false" ht="13.8" hidden="false" customHeight="true" outlineLevel="0" collapsed="false">
      <c r="B185" s="170" t="s">
        <v>676</v>
      </c>
      <c r="C185" s="170"/>
      <c r="D185" s="185" t="n">
        <v>1</v>
      </c>
      <c r="E185" s="156"/>
      <c r="G185" s="1"/>
      <c r="H185" s="1"/>
      <c r="I185" s="1"/>
      <c r="J185" s="1"/>
      <c r="K185" s="1"/>
      <c r="L185" s="1"/>
      <c r="M185" s="1"/>
      <c r="N185" s="1"/>
    </row>
    <row r="186" customFormat="false" ht="13.8" hidden="false" customHeight="true" outlineLevel="0" collapsed="false">
      <c r="B186" s="170" t="s">
        <v>677</v>
      </c>
      <c r="C186" s="170"/>
      <c r="D186" s="185" t="n">
        <v>4.5</v>
      </c>
      <c r="E186" s="156"/>
      <c r="G186" s="1"/>
      <c r="H186" s="1"/>
      <c r="I186" s="1"/>
      <c r="J186" s="1"/>
      <c r="K186" s="1"/>
      <c r="L186" s="1"/>
      <c r="M186" s="1"/>
      <c r="N186" s="1"/>
    </row>
    <row r="187" customFormat="false" ht="13.8" hidden="false" customHeight="true" outlineLevel="0" collapsed="false">
      <c r="B187" s="186" t="s">
        <v>592</v>
      </c>
      <c r="C187" s="186"/>
      <c r="D187" s="186"/>
      <c r="E187" s="156"/>
      <c r="G187" s="1"/>
      <c r="H187" s="1"/>
      <c r="I187" s="1"/>
      <c r="J187" s="1"/>
      <c r="K187" s="1"/>
      <c r="L187" s="1"/>
      <c r="M187" s="1"/>
      <c r="N187" s="1"/>
    </row>
    <row r="188" customFormat="false" ht="13.8" hidden="false" customHeight="true" outlineLevel="0" collapsed="false">
      <c r="B188" s="170" t="s">
        <v>678</v>
      </c>
      <c r="C188" s="170"/>
      <c r="D188" s="185" t="n">
        <v>0.33</v>
      </c>
      <c r="E188" s="156"/>
      <c r="G188" s="1"/>
      <c r="H188" s="1"/>
      <c r="I188" s="1"/>
      <c r="J188" s="1"/>
      <c r="K188" s="1"/>
      <c r="L188" s="1"/>
      <c r="M188" s="1"/>
      <c r="N188" s="1"/>
    </row>
    <row r="189" customFormat="false" ht="13.8" hidden="false" customHeight="true" outlineLevel="0" collapsed="false">
      <c r="B189" s="170" t="s">
        <v>679</v>
      </c>
      <c r="C189" s="170"/>
      <c r="D189" s="185" t="n">
        <v>0.47</v>
      </c>
      <c r="E189" s="156"/>
      <c r="G189" s="1"/>
      <c r="H189" s="1"/>
      <c r="I189" s="1"/>
      <c r="J189" s="1"/>
      <c r="K189" s="1"/>
      <c r="L189" s="1"/>
      <c r="M189" s="1"/>
      <c r="N189" s="1"/>
    </row>
    <row r="190" customFormat="false" ht="13.8" hidden="false" customHeight="true" outlineLevel="0" collapsed="false">
      <c r="B190" s="170" t="s">
        <v>680</v>
      </c>
      <c r="C190" s="170"/>
      <c r="D190" s="185" t="n">
        <v>0.11</v>
      </c>
      <c r="E190" s="156"/>
      <c r="G190" s="1"/>
      <c r="H190" s="1"/>
      <c r="I190" s="1"/>
      <c r="J190" s="1"/>
      <c r="K190" s="1"/>
      <c r="L190" s="1"/>
      <c r="M190" s="1"/>
      <c r="N190" s="1"/>
    </row>
    <row r="191" customFormat="false" ht="13.8" hidden="false" customHeight="true" outlineLevel="0" collapsed="false">
      <c r="B191" s="170" t="s">
        <v>681</v>
      </c>
      <c r="C191" s="170"/>
      <c r="D191" s="185" t="n">
        <v>0.4</v>
      </c>
      <c r="E191" s="156"/>
      <c r="G191" s="1"/>
      <c r="H191" s="1"/>
      <c r="I191" s="1"/>
      <c r="J191" s="1"/>
      <c r="K191" s="1"/>
      <c r="L191" s="1"/>
      <c r="M191" s="1"/>
      <c r="N191" s="1"/>
    </row>
    <row r="192" customFormat="false" ht="13.8" hidden="false" customHeight="true" outlineLevel="0" collapsed="false">
      <c r="B192" s="170" t="s">
        <v>682</v>
      </c>
      <c r="C192" s="170"/>
      <c r="D192" s="185" t="n">
        <v>0.47</v>
      </c>
      <c r="E192" s="156"/>
      <c r="G192" s="1"/>
      <c r="H192" s="1"/>
      <c r="I192" s="1"/>
      <c r="J192" s="1"/>
      <c r="K192" s="1"/>
      <c r="L192" s="1"/>
      <c r="M192" s="1"/>
      <c r="N192" s="1"/>
    </row>
    <row r="193" customFormat="false" ht="13.8" hidden="false" customHeight="true" outlineLevel="0" collapsed="false">
      <c r="B193" s="170" t="s">
        <v>683</v>
      </c>
      <c r="C193" s="170"/>
      <c r="D193" s="185" t="n">
        <v>0</v>
      </c>
      <c r="E193" s="156"/>
      <c r="G193" s="1"/>
      <c r="H193" s="1"/>
      <c r="I193" s="1"/>
      <c r="J193" s="1"/>
      <c r="K193" s="1"/>
      <c r="L193" s="1"/>
      <c r="M193" s="1"/>
      <c r="N193" s="1"/>
    </row>
    <row r="194" customFormat="false" ht="13.8" hidden="false" customHeight="true" outlineLevel="0" collapsed="false">
      <c r="B194" s="170" t="s">
        <v>684</v>
      </c>
      <c r="C194" s="170"/>
      <c r="D194" s="185" t="n">
        <v>1.5</v>
      </c>
      <c r="E194" s="156"/>
      <c r="G194" s="1"/>
      <c r="H194" s="1"/>
      <c r="I194" s="1"/>
      <c r="J194" s="1"/>
      <c r="K194" s="1"/>
      <c r="L194" s="1"/>
      <c r="M194" s="1"/>
      <c r="N194" s="1"/>
    </row>
    <row r="195" customFormat="false" ht="13.8" hidden="false" customHeight="false" outlineLevel="0" collapsed="false">
      <c r="B195" s="167"/>
      <c r="C195" s="167"/>
      <c r="D195" s="167"/>
      <c r="E195" s="167"/>
    </row>
    <row r="196" customFormat="false" ht="13.8" hidden="false" customHeight="false" outlineLevel="0" collapsed="false">
      <c r="B196" s="149" t="s">
        <v>423</v>
      </c>
      <c r="C196" s="150" t="str">
        <f aca="false">VLOOKUP(B196,'MEDIÇÃO 1'!$A$20:$C$286,2,0)</f>
        <v>COBERTURA</v>
      </c>
      <c r="D196" s="151"/>
      <c r="E196" s="152"/>
    </row>
    <row r="197" customFormat="false" ht="13.8" hidden="false" customHeight="false" outlineLevel="0" collapsed="false">
      <c r="B197" s="153" t="s">
        <v>429</v>
      </c>
      <c r="C197" s="154" t="str">
        <f aca="false">VLOOKUP(B197,'MEDIÇÃO 1'!$A$20:$C$286,2,0)</f>
        <v>Calha em chapa galvanizada com largura de 40 cm</v>
      </c>
      <c r="D197" s="179" t="str">
        <f aca="false">VLOOKUP(B197,'MEDIÇÃO 1'!$A:$N,3,0)</f>
        <v>m</v>
      </c>
      <c r="E197" s="156" t="n">
        <f aca="false">SUM(D198:D200)</f>
        <v>39.81</v>
      </c>
      <c r="G197" s="1"/>
      <c r="H197" s="1"/>
      <c r="I197" s="1"/>
      <c r="J197" s="1"/>
      <c r="K197" s="1"/>
      <c r="L197" s="1"/>
      <c r="M197" s="1"/>
      <c r="N197" s="1"/>
    </row>
    <row r="198" customFormat="false" ht="14.15" hidden="false" customHeight="true" outlineLevel="0" collapsed="false">
      <c r="B198" s="187" t="s">
        <v>685</v>
      </c>
      <c r="C198" s="187"/>
      <c r="D198" s="158" t="n">
        <v>28.58</v>
      </c>
      <c r="E198" s="156"/>
      <c r="G198" s="1"/>
      <c r="H198" s="1"/>
      <c r="I198" s="1"/>
      <c r="J198" s="1"/>
      <c r="K198" s="1"/>
      <c r="L198" s="1"/>
      <c r="M198" s="1"/>
      <c r="N198" s="1"/>
    </row>
    <row r="199" customFormat="false" ht="13.8" hidden="false" customHeight="true" outlineLevel="0" collapsed="false">
      <c r="B199" s="186" t="s">
        <v>592</v>
      </c>
      <c r="C199" s="186"/>
      <c r="D199" s="186"/>
      <c r="E199" s="156"/>
      <c r="G199" s="1"/>
      <c r="H199" s="1"/>
      <c r="I199" s="1"/>
      <c r="J199" s="1"/>
      <c r="K199" s="1"/>
      <c r="L199" s="1"/>
      <c r="M199" s="1"/>
      <c r="N199" s="1"/>
    </row>
    <row r="200" customFormat="false" ht="13.8" hidden="false" customHeight="true" outlineLevel="0" collapsed="false">
      <c r="B200" s="170" t="s">
        <v>686</v>
      </c>
      <c r="C200" s="170"/>
      <c r="D200" s="171" t="n">
        <v>11.23</v>
      </c>
      <c r="E200" s="156"/>
      <c r="G200" s="1"/>
      <c r="H200" s="1"/>
      <c r="I200" s="1"/>
      <c r="J200" s="1"/>
      <c r="K200" s="1"/>
      <c r="L200" s="1"/>
      <c r="M200" s="1"/>
      <c r="N200" s="1"/>
    </row>
    <row r="201" customFormat="false" ht="26.85" hidden="false" customHeight="false" outlineLevel="0" collapsed="false">
      <c r="B201" s="188" t="s">
        <v>443</v>
      </c>
      <c r="C201" s="189" t="str">
        <f aca="false">VLOOKUP(B201,'MEDIÇÃO 1'!$A$20:$C$286,2,0)</f>
        <v>Fornecimento e instalação de cobertura em policarbonato alveolar, e = 6,00 mm, cor cristal, em estrutura metálica pintada com tinta epóxi na cor branca</v>
      </c>
      <c r="D201" s="190" t="str">
        <f aca="false">VLOOKUP(B201,'MEDIÇÃO 1'!$A:$N,3,0)</f>
        <v>m2</v>
      </c>
      <c r="E201" s="159" t="n">
        <f aca="false">SUM(D201:D202)</f>
        <v>54.53</v>
      </c>
      <c r="G201" s="1"/>
      <c r="H201" s="191"/>
      <c r="I201" s="1"/>
      <c r="J201" s="1"/>
      <c r="K201" s="1"/>
      <c r="L201" s="1"/>
      <c r="M201" s="1"/>
      <c r="N201" s="1"/>
    </row>
    <row r="202" customFormat="false" ht="26.85" hidden="false" customHeight="true" outlineLevel="0" collapsed="false">
      <c r="B202" s="170" t="s">
        <v>687</v>
      </c>
      <c r="C202" s="170"/>
      <c r="D202" s="158" t="n">
        <v>54.53</v>
      </c>
      <c r="E202" s="159"/>
      <c r="G202" s="1"/>
      <c r="H202" s="174"/>
      <c r="I202" s="174"/>
      <c r="J202" s="1"/>
      <c r="K202" s="1"/>
      <c r="L202" s="1"/>
      <c r="M202" s="1"/>
      <c r="N202" s="1"/>
    </row>
    <row r="203" customFormat="false" ht="13.8" hidden="false" customHeight="false" outlineLevel="0" collapsed="false">
      <c r="B203" s="167"/>
      <c r="C203" s="167"/>
      <c r="D203" s="167"/>
      <c r="E203" s="167"/>
    </row>
    <row r="204" customFormat="false" ht="13.8" hidden="false" customHeight="false" outlineLevel="0" collapsed="false">
      <c r="B204" s="149" t="s">
        <v>445</v>
      </c>
      <c r="C204" s="150" t="str">
        <f aca="false">VLOOKUP(B204,'MEDIÇÃO 1'!$A$20:$C$286,2,0)</f>
        <v>MUROS E FECHAMENTOS</v>
      </c>
      <c r="D204" s="151"/>
      <c r="E204" s="152"/>
    </row>
    <row r="205" customFormat="false" ht="26.85" hidden="false" customHeight="false" outlineLevel="0" collapsed="false">
      <c r="B205" s="153" t="s">
        <v>451</v>
      </c>
      <c r="C205" s="154" t="str">
        <f aca="false">VLOOKUP(B205,'MEDIÇÃO 1'!$A$20:$C$286,2,0)</f>
        <v>Mureta em alvenaria de blocos cerâmicos 10x20x20cmm, h=0.60cm, para fechamento de quadra, com pilaretes de travamento em concreto armado a cada 3m, inclusive chapisco</v>
      </c>
      <c r="D205" s="179" t="str">
        <f aca="false">VLOOKUP(B205,'MEDIÇÃO 1'!$A:$N,3,0)</f>
        <v>m2</v>
      </c>
      <c r="E205" s="156" t="n">
        <f aca="false">SUM(D206)</f>
        <v>7.47</v>
      </c>
      <c r="G205" s="1"/>
      <c r="H205" s="1"/>
      <c r="I205" s="1"/>
      <c r="J205" s="1"/>
      <c r="K205" s="1"/>
      <c r="L205" s="1"/>
      <c r="M205" s="1"/>
      <c r="N205" s="1"/>
    </row>
    <row r="206" customFormat="false" ht="13.8" hidden="false" customHeight="true" outlineLevel="0" collapsed="false">
      <c r="B206" s="170" t="s">
        <v>688</v>
      </c>
      <c r="C206" s="170"/>
      <c r="D206" s="171" t="n">
        <v>7.47</v>
      </c>
      <c r="E206" s="156" t="n">
        <f aca="false">D206</f>
        <v>7.47</v>
      </c>
      <c r="G206" s="1"/>
      <c r="H206" s="1"/>
      <c r="I206" s="1"/>
      <c r="J206" s="1"/>
      <c r="K206" s="1"/>
      <c r="L206" s="1"/>
      <c r="M206" s="1"/>
      <c r="N206" s="1"/>
    </row>
    <row r="207" customFormat="false" ht="13.8" hidden="false" customHeight="false" outlineLevel="0" collapsed="false">
      <c r="B207" s="153" t="s">
        <v>453</v>
      </c>
      <c r="C207" s="154" t="str">
        <f aca="false">VLOOKUP($B207,'MEDIÇÃO 1'!$A$20:$C$285,2,0)</f>
        <v>Portão de ferro de abrir em barra chata, chapa e tubo, inclusive chumbamento</v>
      </c>
      <c r="D207" s="155" t="str">
        <f aca="false">VLOOKUP($B207,'MEDIÇÃO 1'!$A$20:$C$285,3,0)</f>
        <v>m2</v>
      </c>
      <c r="E207" s="159" t="n">
        <f aca="false">SUM(D208)</f>
        <v>1.89</v>
      </c>
      <c r="G207" s="1"/>
      <c r="H207" s="1"/>
      <c r="I207" s="1"/>
      <c r="J207" s="1"/>
      <c r="K207" s="1"/>
      <c r="L207" s="1"/>
      <c r="M207" s="1"/>
      <c r="N207" s="1"/>
    </row>
    <row r="208" customFormat="false" ht="13.8" hidden="false" customHeight="true" outlineLevel="0" collapsed="false">
      <c r="B208" s="170" t="s">
        <v>689</v>
      </c>
      <c r="C208" s="170"/>
      <c r="D208" s="171" t="n">
        <v>1.89</v>
      </c>
      <c r="E208" s="159"/>
      <c r="G208" s="1"/>
      <c r="H208" s="1"/>
      <c r="I208" s="1"/>
      <c r="J208" s="1"/>
      <c r="K208" s="1"/>
      <c r="L208" s="1"/>
      <c r="M208" s="1"/>
      <c r="N208" s="1"/>
    </row>
    <row r="209" customFormat="false" ht="13.8" hidden="false" customHeight="false" outlineLevel="0" collapsed="false">
      <c r="B209" s="167"/>
      <c r="C209" s="167"/>
      <c r="D209" s="167"/>
      <c r="E209" s="167"/>
    </row>
    <row r="210" customFormat="false" ht="13.8" hidden="false" customHeight="false" outlineLevel="0" collapsed="false">
      <c r="B210" s="149" t="n">
        <v>21</v>
      </c>
      <c r="C210" s="150" t="str">
        <f aca="false">VLOOKUP(B210,'MEDIÇÃO 1'!$A$20:$C$286,2,0)</f>
        <v>INSTALAÇÕES DE INCÊNDIO</v>
      </c>
      <c r="D210" s="151"/>
      <c r="E210" s="152"/>
    </row>
    <row r="211" customFormat="false" ht="14.15" hidden="false" customHeight="false" outlineLevel="0" collapsed="false">
      <c r="B211" s="153" t="s">
        <v>463</v>
      </c>
      <c r="C211" s="154" t="str">
        <f aca="false">VLOOKUP(B211,'MEDIÇÃO 1'!$A$20:$C$286,2,0)</f>
        <v>Corrimão em tubo de ferro galvanizado diam. 2" com chumbadores a cada 1.5m</v>
      </c>
      <c r="D211" s="179" t="str">
        <f aca="false">VLOOKUP(B211,'MEDIÇÃO 1'!$A:$N,3,0)</f>
        <v>m</v>
      </c>
      <c r="E211" s="156" t="n">
        <f aca="false">SUM(D212:D213)</f>
        <v>82.3</v>
      </c>
      <c r="G211" s="1"/>
      <c r="H211" s="1"/>
      <c r="I211" s="1"/>
      <c r="J211" s="1"/>
      <c r="K211" s="1"/>
      <c r="L211" s="1"/>
      <c r="M211" s="1"/>
      <c r="N211" s="1"/>
    </row>
    <row r="212" customFormat="false" ht="14.15" hidden="false" customHeight="true" outlineLevel="0" collapsed="false">
      <c r="B212" s="170" t="s">
        <v>690</v>
      </c>
      <c r="C212" s="170"/>
      <c r="D212" s="171" t="n">
        <v>41.15</v>
      </c>
      <c r="E212" s="156"/>
      <c r="G212" s="1"/>
      <c r="H212" s="1"/>
      <c r="I212" s="1"/>
      <c r="J212" s="1"/>
      <c r="K212" s="1"/>
      <c r="L212" s="1"/>
      <c r="M212" s="1"/>
      <c r="N212" s="1"/>
    </row>
    <row r="213" customFormat="false" ht="14.15" hidden="false" customHeight="true" outlineLevel="0" collapsed="false">
      <c r="B213" s="170" t="s">
        <v>691</v>
      </c>
      <c r="C213" s="170"/>
      <c r="D213" s="171" t="n">
        <v>41.15</v>
      </c>
      <c r="E213" s="156"/>
      <c r="G213" s="1"/>
      <c r="H213" s="1"/>
      <c r="I213" s="1"/>
      <c r="J213" s="1"/>
      <c r="K213" s="1"/>
      <c r="L213" s="1"/>
      <c r="M213" s="1"/>
      <c r="N213" s="1"/>
    </row>
    <row r="214" customFormat="false" ht="13.8" hidden="false" customHeight="false" outlineLevel="0" collapsed="false">
      <c r="B214" s="167"/>
      <c r="C214" s="167"/>
      <c r="D214" s="167"/>
      <c r="E214" s="167"/>
    </row>
    <row r="215" customFormat="false" ht="13.8" hidden="false" customHeight="false" outlineLevel="0" collapsed="false">
      <c r="B215" s="149" t="n">
        <v>22</v>
      </c>
      <c r="C215" s="150" t="str">
        <f aca="false">VLOOKUP(B215,'MEDIÇÃO 1'!$A$20:$C$286,2,0)</f>
        <v>INSTALAÇÕES DE GÁS</v>
      </c>
      <c r="D215" s="151"/>
      <c r="E215" s="152"/>
    </row>
    <row r="216" customFormat="false" ht="39.55" hidden="false" customHeight="false" outlineLevel="0" collapsed="false">
      <c r="B216" s="153" t="s">
        <v>470</v>
      </c>
      <c r="C216" s="154" t="str">
        <f aca="false">VLOOKUP(B216,'MEDIÇÃO 1'!$A$20:$C$286,2,0)</f>
        <v>Abrigo de gás para 2 cilindros 45 Kg, exec. em alv. bloco conc cheio,dim 1,50x0.85x2.10m, inclusive cilindros e rede interna do abrigo compreendendo tubos e válvulas de esfera que interligam os cilindros</v>
      </c>
      <c r="D216" s="179" t="str">
        <f aca="false">VLOOKUP(B216,'MEDIÇÃO 1'!$A:$N,3,0)</f>
        <v>und</v>
      </c>
      <c r="E216" s="156" t="n">
        <f aca="false">SUM(D217)</f>
        <v>0.15</v>
      </c>
      <c r="F216" s="191"/>
      <c r="G216" s="1"/>
      <c r="H216" s="1"/>
      <c r="I216" s="1"/>
      <c r="J216" s="1"/>
      <c r="K216" s="1"/>
      <c r="L216" s="1"/>
      <c r="M216" s="1"/>
      <c r="N216" s="1"/>
    </row>
    <row r="217" customFormat="false" ht="14.15" hidden="false" customHeight="true" outlineLevel="0" collapsed="false">
      <c r="B217" s="180" t="s">
        <v>692</v>
      </c>
      <c r="C217" s="180"/>
      <c r="D217" s="158" t="n">
        <v>0.15</v>
      </c>
      <c r="E217" s="156" t="n">
        <f aca="false">D217</f>
        <v>0.15</v>
      </c>
      <c r="G217" s="1"/>
      <c r="H217" s="1"/>
      <c r="I217" s="1"/>
      <c r="J217" s="1"/>
      <c r="K217" s="1"/>
      <c r="L217" s="1"/>
      <c r="M217" s="1"/>
      <c r="N217" s="1"/>
    </row>
    <row r="218" customFormat="false" ht="13.8" hidden="false" customHeight="false" outlineLevel="0" collapsed="false">
      <c r="B218" s="167"/>
      <c r="C218" s="167"/>
      <c r="D218" s="167"/>
      <c r="E218" s="167"/>
    </row>
    <row r="219" customFormat="false" ht="13.8" hidden="false" customHeight="false" outlineLevel="0" collapsed="false">
      <c r="B219" s="149" t="n">
        <v>24</v>
      </c>
      <c r="C219" s="150" t="str">
        <f aca="false">VLOOKUP(B219,'MEDIÇÃO 1'!$A$20:$C$286,2,0)</f>
        <v>ITENS NOVOS</v>
      </c>
      <c r="D219" s="151"/>
      <c r="E219" s="152"/>
    </row>
    <row r="220" customFormat="false" ht="13.8" hidden="false" customHeight="false" outlineLevel="0" collapsed="false">
      <c r="B220" s="153" t="s">
        <v>484</v>
      </c>
      <c r="C220" s="154" t="str">
        <f aca="false">VLOOKUP(B220,'MEDIÇÃO 1'!$A$20:$C$286,2,0)</f>
        <v>Tubo, pvc, soldável, dn 25mm, instalado em dreno de ar-condicionado - fornecimento e instalação</v>
      </c>
      <c r="D220" s="179" t="str">
        <f aca="false">VLOOKUP(B220,'MEDIÇÃO 1'!$A:$N,3,0)</f>
        <v>m</v>
      </c>
      <c r="E220" s="156" t="n">
        <f aca="false">SUM(D221)</f>
        <v>0</v>
      </c>
      <c r="G220" s="1"/>
      <c r="H220" s="1"/>
      <c r="I220" s="1"/>
      <c r="J220" s="1"/>
      <c r="K220" s="1"/>
      <c r="L220" s="1"/>
      <c r="M220" s="1"/>
      <c r="N220" s="1"/>
    </row>
    <row r="221" customFormat="false" ht="14.15" hidden="false" customHeight="true" outlineLevel="0" collapsed="false">
      <c r="B221" s="157" t="s">
        <v>693</v>
      </c>
      <c r="C221" s="157"/>
      <c r="D221" s="192" t="n">
        <v>0</v>
      </c>
      <c r="E221" s="156" t="n">
        <f aca="false">D221</f>
        <v>0</v>
      </c>
      <c r="G221" s="1"/>
      <c r="H221" s="1"/>
      <c r="I221" s="1"/>
      <c r="J221" s="1"/>
      <c r="K221" s="1"/>
      <c r="L221" s="1"/>
      <c r="M221" s="1"/>
      <c r="N221" s="1"/>
    </row>
    <row r="222" customFormat="false" ht="13.8" hidden="false" customHeight="false" outlineLevel="0" collapsed="false">
      <c r="B222" s="153" t="s">
        <v>486</v>
      </c>
      <c r="C222" s="154" t="str">
        <f aca="false">VLOOKUP($B222,'MEDIÇÃO 1'!$A$20:$C$285,2,0)</f>
        <v>Tubo, pvc, soldável, dn 32mm, instalado em dreno de ar-condicionado - fornecimento e instalação</v>
      </c>
      <c r="D222" s="155" t="str">
        <f aca="false">VLOOKUP($B222,'MEDIÇÃO 1'!$A$20:$C$285,3,0)</f>
        <v>m</v>
      </c>
      <c r="E222" s="159" t="n">
        <f aca="false">SUM(D222:D225)</f>
        <v>7.41</v>
      </c>
      <c r="G222" s="1"/>
      <c r="H222" s="1"/>
      <c r="I222" s="1"/>
      <c r="J222" s="1"/>
      <c r="K222" s="1"/>
      <c r="L222" s="1"/>
      <c r="M222" s="1"/>
      <c r="N222" s="1"/>
    </row>
    <row r="223" customFormat="false" ht="13.8" hidden="false" customHeight="true" outlineLevel="0" collapsed="false">
      <c r="B223" s="157" t="s">
        <v>694</v>
      </c>
      <c r="C223" s="157"/>
      <c r="D223" s="158" t="n">
        <v>1.7</v>
      </c>
      <c r="E223" s="159"/>
      <c r="G223" s="1"/>
      <c r="H223" s="1"/>
      <c r="I223" s="1"/>
      <c r="J223" s="1"/>
      <c r="K223" s="1"/>
      <c r="L223" s="1"/>
      <c r="M223" s="1"/>
      <c r="N223" s="1"/>
    </row>
    <row r="224" customFormat="false" ht="13.8" hidden="false" customHeight="true" outlineLevel="0" collapsed="false">
      <c r="B224" s="157" t="s">
        <v>695</v>
      </c>
      <c r="C224" s="157"/>
      <c r="D224" s="158" t="n">
        <v>1.7</v>
      </c>
      <c r="E224" s="159"/>
      <c r="G224" s="1"/>
      <c r="H224" s="1"/>
      <c r="I224" s="1"/>
      <c r="J224" s="1"/>
      <c r="K224" s="1"/>
      <c r="L224" s="1"/>
      <c r="M224" s="1"/>
      <c r="N224" s="1"/>
    </row>
    <row r="225" customFormat="false" ht="13.8" hidden="false" customHeight="true" outlineLevel="0" collapsed="false">
      <c r="B225" s="157" t="s">
        <v>696</v>
      </c>
      <c r="C225" s="157"/>
      <c r="D225" s="158" t="n">
        <v>4.01</v>
      </c>
      <c r="E225" s="159"/>
      <c r="G225" s="1"/>
      <c r="H225" s="1"/>
      <c r="I225" s="1"/>
      <c r="J225" s="1"/>
      <c r="K225" s="1"/>
      <c r="L225" s="1"/>
      <c r="M225" s="1"/>
      <c r="N225" s="1"/>
    </row>
    <row r="226" customFormat="false" ht="13.8" hidden="false" customHeight="false" outlineLevel="0" collapsed="false">
      <c r="B226" s="153" t="s">
        <v>488</v>
      </c>
      <c r="C226" s="154" t="str">
        <f aca="false">VLOOKUP($B226,'MEDIÇÃO 1'!$A$20:$C$285,2,0)</f>
        <v>Tubo de cobre com isolamento térmico - ø 1/4" esp. 9mm</v>
      </c>
      <c r="D226" s="155" t="str">
        <f aca="false">VLOOKUP($B226,'MEDIÇÃO 1'!$A$20:$C$285,3,0)</f>
        <v>m</v>
      </c>
      <c r="E226" s="159" t="n">
        <f aca="false">SUM(D227)</f>
        <v>27.36</v>
      </c>
      <c r="G226" s="1"/>
      <c r="H226" s="1"/>
      <c r="I226" s="1"/>
      <c r="J226" s="1"/>
      <c r="K226" s="1"/>
      <c r="L226" s="1"/>
      <c r="M226" s="1"/>
      <c r="N226" s="1"/>
    </row>
    <row r="227" customFormat="false" ht="13.8" hidden="false" customHeight="true" outlineLevel="0" collapsed="false">
      <c r="B227" s="157" t="s">
        <v>697</v>
      </c>
      <c r="C227" s="157"/>
      <c r="D227" s="158" t="n">
        <v>27.36</v>
      </c>
      <c r="E227" s="159"/>
      <c r="G227" s="1"/>
      <c r="H227" s="191"/>
      <c r="I227" s="1"/>
      <c r="J227" s="1"/>
      <c r="K227" s="1"/>
      <c r="L227" s="1"/>
      <c r="M227" s="1"/>
      <c r="N227" s="1"/>
    </row>
    <row r="228" customFormat="false" ht="13.8" hidden="false" customHeight="false" outlineLevel="0" collapsed="false">
      <c r="B228" s="153" t="s">
        <v>490</v>
      </c>
      <c r="C228" s="154" t="str">
        <f aca="false">VLOOKUP($B228,'MEDIÇÃO 1'!$A$20:$C$285,2,0)</f>
        <v>Tubo de cobre com isolamento térmico - ø 3/8" esp. 9mm</v>
      </c>
      <c r="D228" s="155" t="str">
        <f aca="false">VLOOKUP($B228,'MEDIÇÃO 1'!$A$20:$C$285,3,0)</f>
        <v>m</v>
      </c>
      <c r="E228" s="159" t="n">
        <f aca="false">SUM(D229)</f>
        <v>6.29</v>
      </c>
      <c r="F228" s="193"/>
      <c r="G228" s="1"/>
      <c r="H228" s="191"/>
      <c r="I228" s="1"/>
      <c r="J228" s="1"/>
      <c r="K228" s="1"/>
      <c r="L228" s="1"/>
      <c r="M228" s="1"/>
      <c r="N228" s="1"/>
    </row>
    <row r="229" customFormat="false" ht="13.8" hidden="false" customHeight="true" outlineLevel="0" collapsed="false">
      <c r="B229" s="157" t="s">
        <v>698</v>
      </c>
      <c r="C229" s="157"/>
      <c r="D229" s="158" t="n">
        <v>6.29</v>
      </c>
      <c r="E229" s="159"/>
      <c r="G229" s="1"/>
      <c r="H229" s="1"/>
      <c r="I229" s="1"/>
      <c r="J229" s="1"/>
      <c r="K229" s="1"/>
      <c r="L229" s="1"/>
      <c r="M229" s="1"/>
      <c r="N229" s="1"/>
    </row>
    <row r="230" customFormat="false" ht="13.8" hidden="false" customHeight="false" outlineLevel="0" collapsed="false">
      <c r="B230" s="153" t="s">
        <v>492</v>
      </c>
      <c r="C230" s="154" t="str">
        <f aca="false">VLOOKUP($B230,'MEDIÇÃO 1'!$A$20:$C$285,2,0)</f>
        <v>Tubo de cobre com isolamento térmico - ø 1/2" esp. 9mm</v>
      </c>
      <c r="D230" s="155" t="str">
        <f aca="false">VLOOKUP($B230,'MEDIÇÃO 1'!$A$20:$C$285,3,0)</f>
        <v>m</v>
      </c>
      <c r="E230" s="159" t="n">
        <f aca="false">D231</f>
        <v>27.36</v>
      </c>
      <c r="G230" s="1"/>
      <c r="H230" s="1"/>
      <c r="I230" s="1"/>
      <c r="J230" s="1"/>
      <c r="K230" s="1"/>
      <c r="L230" s="1"/>
      <c r="M230" s="1"/>
      <c r="N230" s="1"/>
    </row>
    <row r="231" customFormat="false" ht="13.8" hidden="false" customHeight="true" outlineLevel="0" collapsed="false">
      <c r="B231" s="157" t="s">
        <v>699</v>
      </c>
      <c r="C231" s="157"/>
      <c r="D231" s="158" t="n">
        <v>27.36</v>
      </c>
      <c r="E231" s="159"/>
      <c r="G231" s="1"/>
      <c r="H231" s="1"/>
      <c r="I231" s="1"/>
      <c r="J231" s="1"/>
      <c r="K231" s="1"/>
      <c r="L231" s="1"/>
      <c r="M231" s="1"/>
      <c r="N231" s="1"/>
    </row>
    <row r="232" customFormat="false" ht="13.8" hidden="false" customHeight="false" outlineLevel="0" collapsed="false">
      <c r="B232" s="153" t="s">
        <v>494</v>
      </c>
      <c r="C232" s="154" t="str">
        <f aca="false">VLOOKUP($B232,'MEDIÇÃO 1'!$A$20:$C$285,2,0)</f>
        <v>Tubo de cobre com isolamento térmico - ø 5/8" esp. 9mm</v>
      </c>
      <c r="D232" s="155" t="str">
        <f aca="false">VLOOKUP($B232,'MEDIÇÃO 1'!$A$20:$C$285,3,0)</f>
        <v>m</v>
      </c>
      <c r="E232" s="159" t="n">
        <f aca="false">SUM(D233)</f>
        <v>6.29</v>
      </c>
      <c r="G232" s="1"/>
      <c r="H232" s="1"/>
      <c r="I232" s="1"/>
      <c r="J232" s="1"/>
      <c r="K232" s="1"/>
      <c r="L232" s="1"/>
      <c r="M232" s="1"/>
      <c r="N232" s="1"/>
    </row>
    <row r="233" customFormat="false" ht="13.8" hidden="false" customHeight="true" outlineLevel="0" collapsed="false">
      <c r="B233" s="157" t="s">
        <v>700</v>
      </c>
      <c r="C233" s="157"/>
      <c r="D233" s="158" t="n">
        <v>6.29</v>
      </c>
      <c r="E233" s="159"/>
      <c r="G233" s="1"/>
      <c r="H233" s="1"/>
      <c r="I233" s="1"/>
      <c r="J233" s="1"/>
      <c r="K233" s="1"/>
      <c r="L233" s="1"/>
      <c r="M233" s="1"/>
      <c r="N233" s="1"/>
    </row>
    <row r="234" customFormat="false" ht="13.8" hidden="false" customHeight="false" outlineLevel="0" collapsed="false">
      <c r="B234" s="153" t="s">
        <v>522</v>
      </c>
      <c r="C234" s="154" t="str">
        <f aca="false">VLOOKUP($B234,'MEDIÇÃO 1'!$A$20:$C$285,2,0)</f>
        <v>Forro em madeira pinus, inclusive instalação</v>
      </c>
      <c r="D234" s="155" t="str">
        <f aca="false">VLOOKUP($B234,'MEDIÇÃO 1'!$A$20:$C$285,3,0)</f>
        <v>m2</v>
      </c>
      <c r="E234" s="159" t="n">
        <f aca="false">SUM(D235)</f>
        <v>8.08</v>
      </c>
      <c r="G234" s="1"/>
      <c r="H234" s="1"/>
      <c r="I234" s="1"/>
      <c r="J234" s="1"/>
      <c r="K234" s="1"/>
      <c r="L234" s="1"/>
      <c r="M234" s="1"/>
      <c r="N234" s="1"/>
    </row>
    <row r="235" customFormat="false" ht="18.65" hidden="false" customHeight="true" outlineLevel="0" collapsed="false">
      <c r="B235" s="163" t="s">
        <v>701</v>
      </c>
      <c r="C235" s="163"/>
      <c r="D235" s="158" t="n">
        <v>8.08</v>
      </c>
      <c r="E235" s="159"/>
      <c r="G235" s="1"/>
      <c r="H235" s="1"/>
      <c r="I235" s="1"/>
      <c r="J235" s="1"/>
      <c r="K235" s="1"/>
      <c r="L235" s="1"/>
      <c r="M235" s="1"/>
      <c r="N235" s="1"/>
    </row>
    <row r="236" customFormat="false" ht="39.55" hidden="false" customHeight="false" outlineLevel="0" collapsed="false">
      <c r="B236" s="153" t="s">
        <v>528</v>
      </c>
      <c r="C236" s="154" t="str">
        <f aca="false">VLOOKUP($B236,'MEDIÇÃO 1'!$A$20:$C$285,2,0)</f>
        <v>Instalação de Linha frigorígena para interligação do sistema de climatização incl. acessórios de fixação, fita PVC auto-aderente e cabo PP, exclusive tubos de cobre da linha liquida e sucção, espuma elastomérica flexivel e gás refrigerante</v>
      </c>
      <c r="D236" s="155" t="str">
        <f aca="false">VLOOKUP($B236,'MEDIÇÃO 1'!$A$20:$C$285,3,0)</f>
        <v>m</v>
      </c>
      <c r="E236" s="159" t="n">
        <f aca="false">SUM(D237)</f>
        <v>82.3</v>
      </c>
      <c r="G236" s="1"/>
      <c r="H236" s="1"/>
      <c r="I236" s="1"/>
      <c r="J236" s="1"/>
      <c r="K236" s="1"/>
      <c r="L236" s="1"/>
      <c r="M236" s="1"/>
      <c r="N236" s="1"/>
    </row>
    <row r="237" customFormat="false" ht="13.8" hidden="false" customHeight="true" outlineLevel="0" collapsed="false">
      <c r="B237" s="157" t="s">
        <v>702</v>
      </c>
      <c r="C237" s="157"/>
      <c r="D237" s="158" t="n">
        <v>82.3</v>
      </c>
      <c r="E237" s="159"/>
      <c r="G237" s="1"/>
      <c r="H237" s="1"/>
      <c r="I237" s="1"/>
      <c r="J237" s="1"/>
      <c r="K237" s="1"/>
      <c r="L237" s="1"/>
      <c r="M237" s="1"/>
      <c r="N237" s="1"/>
    </row>
    <row r="238" customFormat="false" ht="26.85" hidden="false" customHeight="false" outlineLevel="0" collapsed="false">
      <c r="B238" s="153" t="s">
        <v>536</v>
      </c>
      <c r="C238" s="154" t="str">
        <f aca="false">VLOOKUP($B238,'MEDIÇÃO 1'!$A$20:$C$285,2,0)</f>
        <v>Pintura de esquadrias e elementos de madeira, aplicação manual, com três demãos de verniz fosco incolor, linha Tripla Proteção Premium, referência Suvinil, Coral, Metalatex ou equivalente</v>
      </c>
      <c r="D238" s="155" t="str">
        <f aca="false">VLOOKUP($B238,'MEDIÇÃO 1'!$A$20:$C$285,3,0)</f>
        <v>m2</v>
      </c>
      <c r="E238" s="159" t="n">
        <f aca="false">SUM(D239)</f>
        <v>0</v>
      </c>
      <c r="G238" s="1"/>
      <c r="H238" s="1"/>
      <c r="I238" s="1"/>
      <c r="J238" s="1"/>
      <c r="K238" s="1"/>
      <c r="L238" s="1"/>
      <c r="M238" s="1"/>
      <c r="N238" s="1"/>
    </row>
    <row r="239" customFormat="false" ht="13.8" hidden="false" customHeight="true" outlineLevel="0" collapsed="false">
      <c r="B239" s="157" t="s">
        <v>703</v>
      </c>
      <c r="C239" s="157"/>
      <c r="D239" s="158" t="n">
        <v>0</v>
      </c>
      <c r="E239" s="159"/>
      <c r="G239" s="1"/>
      <c r="H239" s="1"/>
      <c r="I239" s="1"/>
      <c r="J239" s="1"/>
      <c r="K239" s="1"/>
      <c r="L239" s="1"/>
      <c r="M239" s="1"/>
      <c r="N239" s="1"/>
    </row>
    <row r="240" customFormat="false" ht="14.15" hidden="false" customHeight="false" outlineLevel="0" collapsed="false">
      <c r="B240" s="153" t="s">
        <v>546</v>
      </c>
      <c r="C240" s="154" t="str">
        <f aca="false">VLOOKUP($B240,'MEDIÇÃO 1'!$A$20:$C$285,2,0)</f>
        <v>Retirada de vidros quebrados</v>
      </c>
      <c r="D240" s="155" t="str">
        <f aca="false">VLOOKUP($B240,'MEDIÇÃO 1'!$A$20:$C$285,3,0)</f>
        <v>m2</v>
      </c>
      <c r="E240" s="194" t="n">
        <f aca="false">SUM(D242:D248)</f>
        <v>4.26</v>
      </c>
      <c r="G240" s="1"/>
      <c r="H240" s="1"/>
      <c r="I240" s="1"/>
      <c r="J240" s="1"/>
      <c r="K240" s="1"/>
      <c r="L240" s="1"/>
      <c r="M240" s="1"/>
      <c r="N240" s="1"/>
    </row>
    <row r="241" customFormat="false" ht="14.15" hidden="false" customHeight="true" outlineLevel="0" collapsed="false">
      <c r="B241" s="195" t="s">
        <v>704</v>
      </c>
      <c r="C241" s="195"/>
      <c r="D241" s="196"/>
      <c r="E241" s="194"/>
      <c r="G241" s="1"/>
      <c r="H241" s="1"/>
      <c r="I241" s="1"/>
      <c r="J241" s="1"/>
      <c r="K241" s="1"/>
      <c r="L241" s="1"/>
      <c r="M241" s="1"/>
      <c r="N241" s="1"/>
    </row>
    <row r="242" customFormat="false" ht="14.15" hidden="false" customHeight="true" outlineLevel="0" collapsed="false">
      <c r="B242" s="187" t="s">
        <v>678</v>
      </c>
      <c r="C242" s="187"/>
      <c r="D242" s="196" t="n">
        <v>0.33</v>
      </c>
      <c r="E242" s="194"/>
      <c r="G242" s="1"/>
      <c r="H242" s="1"/>
      <c r="I242" s="1"/>
      <c r="J242" s="1"/>
      <c r="K242" s="1"/>
      <c r="L242" s="1"/>
      <c r="M242" s="1"/>
      <c r="N242" s="1"/>
    </row>
    <row r="243" customFormat="false" ht="14.15" hidden="false" customHeight="true" outlineLevel="0" collapsed="false">
      <c r="B243" s="187" t="s">
        <v>679</v>
      </c>
      <c r="C243" s="187"/>
      <c r="D243" s="196" t="n">
        <v>0.47</v>
      </c>
      <c r="E243" s="194"/>
      <c r="G243" s="1"/>
      <c r="H243" s="1"/>
      <c r="I243" s="1"/>
      <c r="J243" s="1"/>
      <c r="K243" s="1"/>
      <c r="L243" s="1"/>
      <c r="M243" s="1"/>
      <c r="N243" s="1"/>
    </row>
    <row r="244" customFormat="false" ht="14.15" hidden="false" customHeight="true" outlineLevel="0" collapsed="false">
      <c r="B244" s="187" t="s">
        <v>680</v>
      </c>
      <c r="C244" s="187"/>
      <c r="D244" s="196" t="n">
        <v>0.11</v>
      </c>
      <c r="E244" s="194"/>
      <c r="G244" s="1"/>
      <c r="H244" s="1"/>
      <c r="I244" s="1"/>
      <c r="J244" s="1"/>
      <c r="K244" s="1"/>
      <c r="L244" s="1"/>
      <c r="M244" s="1"/>
      <c r="N244" s="1"/>
    </row>
    <row r="245" customFormat="false" ht="14.15" hidden="false" customHeight="true" outlineLevel="0" collapsed="false">
      <c r="B245" s="187" t="s">
        <v>681</v>
      </c>
      <c r="C245" s="187"/>
      <c r="D245" s="196" t="n">
        <v>0.4</v>
      </c>
      <c r="E245" s="194"/>
      <c r="G245" s="1"/>
      <c r="H245" s="1"/>
      <c r="I245" s="1"/>
      <c r="J245" s="1"/>
      <c r="K245" s="1"/>
      <c r="L245" s="1"/>
      <c r="M245" s="1"/>
      <c r="N245" s="1"/>
    </row>
    <row r="246" customFormat="false" ht="14.15" hidden="false" customHeight="true" outlineLevel="0" collapsed="false">
      <c r="B246" s="187" t="s">
        <v>705</v>
      </c>
      <c r="C246" s="187"/>
      <c r="D246" s="196" t="n">
        <v>0.94</v>
      </c>
      <c r="E246" s="194"/>
      <c r="G246" s="1"/>
      <c r="H246" s="1"/>
      <c r="I246" s="1"/>
      <c r="J246" s="1"/>
      <c r="K246" s="1"/>
      <c r="L246" s="1"/>
      <c r="M246" s="1"/>
      <c r="N246" s="1"/>
    </row>
    <row r="247" customFormat="false" ht="14.15" hidden="false" customHeight="true" outlineLevel="0" collapsed="false">
      <c r="B247" s="187" t="s">
        <v>706</v>
      </c>
      <c r="C247" s="187"/>
      <c r="D247" s="196" t="n">
        <v>0.51</v>
      </c>
      <c r="E247" s="194"/>
      <c r="G247" s="1"/>
      <c r="H247" s="1"/>
      <c r="I247" s="1"/>
      <c r="J247" s="1"/>
      <c r="K247" s="1"/>
      <c r="L247" s="1"/>
      <c r="M247" s="1"/>
      <c r="N247" s="1"/>
    </row>
    <row r="248" customFormat="false" ht="14.15" hidden="false" customHeight="true" outlineLevel="0" collapsed="false">
      <c r="B248" s="197" t="s">
        <v>684</v>
      </c>
      <c r="C248" s="197"/>
      <c r="D248" s="198" t="n">
        <v>1.5</v>
      </c>
      <c r="E248" s="194"/>
      <c r="G248" s="1"/>
      <c r="H248" s="1"/>
      <c r="I248" s="1"/>
      <c r="J248" s="1"/>
      <c r="K248" s="1"/>
      <c r="L248" s="1"/>
      <c r="M248" s="1"/>
      <c r="N248" s="1"/>
    </row>
    <row r="249" customFormat="false" ht="13.8" hidden="false" customHeight="false" outlineLevel="0" collapsed="false">
      <c r="B249" s="199"/>
      <c r="C249" s="133"/>
      <c r="E249" s="200"/>
    </row>
    <row r="250" customFormat="false" ht="13.8" hidden="false" customHeight="false" outlineLevel="0" collapsed="false">
      <c r="B250" s="199"/>
      <c r="C250" s="133"/>
      <c r="E250" s="200"/>
    </row>
    <row r="251" customFormat="false" ht="13.8" hidden="false" customHeight="false" outlineLevel="0" collapsed="false">
      <c r="B251" s="199"/>
      <c r="C251" s="133"/>
      <c r="E251" s="200"/>
    </row>
    <row r="252" customFormat="false" ht="13.8" hidden="false" customHeight="false" outlineLevel="0" collapsed="false">
      <c r="B252" s="199"/>
      <c r="C252" s="133"/>
      <c r="E252" s="200"/>
    </row>
    <row r="253" customFormat="false" ht="13.8" hidden="false" customHeight="false" outlineLevel="0" collapsed="false">
      <c r="B253" s="199"/>
      <c r="C253" s="133"/>
      <c r="E253" s="200"/>
    </row>
    <row r="254" customFormat="false" ht="13.8" hidden="false" customHeight="false" outlineLevel="0" collapsed="false">
      <c r="B254" s="201" t="s">
        <v>707</v>
      </c>
      <c r="C254" s="201"/>
      <c r="D254" s="201"/>
      <c r="E254" s="201"/>
    </row>
    <row r="255" customFormat="false" ht="13.8" hidden="false" customHeight="false" outlineLevel="0" collapsed="false">
      <c r="B255" s="201" t="s">
        <v>564</v>
      </c>
      <c r="C255" s="201"/>
      <c r="D255" s="201"/>
      <c r="E255" s="201"/>
    </row>
    <row r="256" customFormat="false" ht="13.8" hidden="false" customHeight="false" outlineLevel="0" collapsed="false">
      <c r="B256" s="201" t="s">
        <v>565</v>
      </c>
      <c r="C256" s="201"/>
      <c r="D256" s="201"/>
      <c r="E256" s="201"/>
    </row>
    <row r="257" customFormat="false" ht="13.8" hidden="false" customHeight="false" outlineLevel="0" collapsed="false">
      <c r="B257" s="202" t="s">
        <v>566</v>
      </c>
      <c r="C257" s="202"/>
      <c r="D257" s="202"/>
      <c r="E257" s="202"/>
    </row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38"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B17:E17"/>
    <mergeCell ref="E19:E22"/>
    <mergeCell ref="F19:F22"/>
    <mergeCell ref="B20:C20"/>
    <mergeCell ref="B21:C21"/>
    <mergeCell ref="B22:C22"/>
    <mergeCell ref="E23:E24"/>
    <mergeCell ref="B24:C24"/>
    <mergeCell ref="E25:E38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E39"/>
    <mergeCell ref="B40:E40"/>
    <mergeCell ref="E42:E45"/>
    <mergeCell ref="B43:D43"/>
    <mergeCell ref="B44:C44"/>
    <mergeCell ref="F44:F57"/>
    <mergeCell ref="B45:C45"/>
    <mergeCell ref="E46:E49"/>
    <mergeCell ref="B47:D47"/>
    <mergeCell ref="B48:C48"/>
    <mergeCell ref="B49:C49"/>
    <mergeCell ref="E50:E53"/>
    <mergeCell ref="B51:D51"/>
    <mergeCell ref="B52:C52"/>
    <mergeCell ref="B53:C53"/>
    <mergeCell ref="E54:E57"/>
    <mergeCell ref="B55:D55"/>
    <mergeCell ref="B56:C56"/>
    <mergeCell ref="B57:C57"/>
    <mergeCell ref="B58:E58"/>
    <mergeCell ref="E60:E62"/>
    <mergeCell ref="F60:F62"/>
    <mergeCell ref="B61:D61"/>
    <mergeCell ref="B62:C62"/>
    <mergeCell ref="E63:E71"/>
    <mergeCell ref="F63:F71"/>
    <mergeCell ref="B64:C64"/>
    <mergeCell ref="B65:C65"/>
    <mergeCell ref="B66:D66"/>
    <mergeCell ref="B67:C67"/>
    <mergeCell ref="B68:C68"/>
    <mergeCell ref="B69:C69"/>
    <mergeCell ref="B70:C70"/>
    <mergeCell ref="B71:C71"/>
    <mergeCell ref="E72:E82"/>
    <mergeCell ref="B73:C73"/>
    <mergeCell ref="B74:D74"/>
    <mergeCell ref="B75:C75"/>
    <mergeCell ref="B76:C76"/>
    <mergeCell ref="B77:C77"/>
    <mergeCell ref="B78:C78"/>
    <mergeCell ref="B79:C79"/>
    <mergeCell ref="B80:C80"/>
    <mergeCell ref="B81:C81"/>
    <mergeCell ref="B82:C82"/>
    <mergeCell ref="B83:E83"/>
    <mergeCell ref="E85:E104"/>
    <mergeCell ref="B86:C86"/>
    <mergeCell ref="G86:G102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D103"/>
    <mergeCell ref="B104:C104"/>
    <mergeCell ref="E105:E111"/>
    <mergeCell ref="B106:C106"/>
    <mergeCell ref="B107:C107"/>
    <mergeCell ref="B108:C108"/>
    <mergeCell ref="B109:C109"/>
    <mergeCell ref="B110:D110"/>
    <mergeCell ref="B111:C111"/>
    <mergeCell ref="B112:E112"/>
    <mergeCell ref="E114:E118"/>
    <mergeCell ref="B115:C115"/>
    <mergeCell ref="B116:C116"/>
    <mergeCell ref="B117:C117"/>
    <mergeCell ref="B118:C118"/>
    <mergeCell ref="E119:E132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E133:E142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E143:E147"/>
    <mergeCell ref="B144:C144"/>
    <mergeCell ref="B145:C145"/>
    <mergeCell ref="B146:C146"/>
    <mergeCell ref="B147:C147"/>
    <mergeCell ref="E148:E161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E162:E169"/>
    <mergeCell ref="B163:C163"/>
    <mergeCell ref="B164:C164"/>
    <mergeCell ref="B165:C165"/>
    <mergeCell ref="B166:C166"/>
    <mergeCell ref="B167:C167"/>
    <mergeCell ref="B168:C168"/>
    <mergeCell ref="B169:C169"/>
    <mergeCell ref="B170:E170"/>
    <mergeCell ref="E172:E174"/>
    <mergeCell ref="B173:C173"/>
    <mergeCell ref="B174:C174"/>
    <mergeCell ref="B175:E175"/>
    <mergeCell ref="E177:E194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86:C186"/>
    <mergeCell ref="B187:D187"/>
    <mergeCell ref="B188:C188"/>
    <mergeCell ref="B189:C189"/>
    <mergeCell ref="B190:C190"/>
    <mergeCell ref="B191:C191"/>
    <mergeCell ref="B192:C192"/>
    <mergeCell ref="B193:C193"/>
    <mergeCell ref="B194:C194"/>
    <mergeCell ref="B195:E195"/>
    <mergeCell ref="E197:E200"/>
    <mergeCell ref="B198:C198"/>
    <mergeCell ref="B199:D199"/>
    <mergeCell ref="B200:C200"/>
    <mergeCell ref="E201:E202"/>
    <mergeCell ref="B202:C202"/>
    <mergeCell ref="B203:E203"/>
    <mergeCell ref="E205:E206"/>
    <mergeCell ref="B206:C206"/>
    <mergeCell ref="E207:E208"/>
    <mergeCell ref="B208:C208"/>
    <mergeCell ref="B209:E209"/>
    <mergeCell ref="E211:E213"/>
    <mergeCell ref="B212:C212"/>
    <mergeCell ref="B213:C213"/>
    <mergeCell ref="B214:E214"/>
    <mergeCell ref="E216:E217"/>
    <mergeCell ref="B217:C217"/>
    <mergeCell ref="B218:E218"/>
    <mergeCell ref="E220:E221"/>
    <mergeCell ref="B221:C221"/>
    <mergeCell ref="E222:E225"/>
    <mergeCell ref="B223:C223"/>
    <mergeCell ref="B224:C224"/>
    <mergeCell ref="B225:C225"/>
    <mergeCell ref="E226:E227"/>
    <mergeCell ref="B227:C227"/>
    <mergeCell ref="E228:E229"/>
    <mergeCell ref="B229:C229"/>
    <mergeCell ref="E230:E231"/>
    <mergeCell ref="B231:C231"/>
    <mergeCell ref="E232:E233"/>
    <mergeCell ref="B233:C233"/>
    <mergeCell ref="E234:E235"/>
    <mergeCell ref="B235:C235"/>
    <mergeCell ref="E236:E237"/>
    <mergeCell ref="B237:C237"/>
    <mergeCell ref="E238:E239"/>
    <mergeCell ref="B239:C239"/>
    <mergeCell ref="E240:E248"/>
    <mergeCell ref="B241:C241"/>
    <mergeCell ref="B242:C242"/>
    <mergeCell ref="B243:C243"/>
    <mergeCell ref="B244:C244"/>
    <mergeCell ref="B245:C245"/>
    <mergeCell ref="B246:C246"/>
    <mergeCell ref="B247:C247"/>
    <mergeCell ref="B248:C248"/>
    <mergeCell ref="B254:E254"/>
    <mergeCell ref="B255:E255"/>
    <mergeCell ref="B256:E256"/>
    <mergeCell ref="B257:E257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Roman,Normal"&amp;12&amp;Kffffff&amp;A</oddHeader>
    <oddFooter>&amp;C&amp;"Times New Roman,Normal"&amp;12&amp;KffffffPágina &amp;P</oddFooter>
  </headerFooter>
  <rowBreaks count="3" manualBreakCount="3">
    <brk id="62" man="true" max="16383" min="0"/>
    <brk id="112" man="true" max="16383" min="0"/>
    <brk id="175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1277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2025-02-24T13:14:06Z</cp:lastPrinted>
  <dcterms:modified xsi:type="dcterms:W3CDTF">2025-09-03T11:25:19Z</dcterms:modified>
  <cp:revision>175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