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7.png" ContentType="image/png"/>
  <Override PartName="/xl/media/image8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4" sheetId="1" state="visible" r:id="rId2"/>
    <sheet name="MEMO CALCULO 04" sheetId="2" state="visible" r:id="rId3"/>
  </sheets>
  <definedNames>
    <definedName function="false" hidden="false" localSheetId="0" name="_xlnm.Print_Area" vbProcedure="false">'MEDIÇÃO 4'!$A$1:$Q$317</definedName>
    <definedName function="false" hidden="false" localSheetId="0" name="_xlnm.Print_Titles" vbProcedure="false">'MEDIÇÃO 4'!$A:$Q,'MEDIÇÃO 4'!$13:$19</definedName>
    <definedName function="false" hidden="false" localSheetId="1" name="_xlnm.Print_Area" vbProcedure="false">'MEMO CALCULO 04'!$A$1:$E$397</definedName>
    <definedName function="false" hidden="false" localSheetId="0" name="_xlnm.Print_Area" vbProcedure="false">'MEDIÇÃO 4'!$A$1:$Q$316</definedName>
    <definedName function="false" hidden="false" localSheetId="0" name="_xlnm.Print_Area_0_0" vbProcedure="false">'MEDIÇÃO 4'!$A$1:$Q$318</definedName>
    <definedName function="false" hidden="false" localSheetId="0" name="_xlnm.Print_Area_0_0_0" vbProcedure="false">'MEDIÇÃO 4'!$A$13:$Q$318</definedName>
    <definedName function="false" hidden="false" localSheetId="0" name="_xlnm.Print_Area_0_0_0_0" vbProcedure="false">'MEDIÇÃO 4'!$A$13:$Q$315</definedName>
    <definedName function="false" hidden="false" localSheetId="0" name="_xlnm.Print_Titles" vbProcedure="false">'MEDIÇÃO 4'!$A:$Q,'MEDIÇÃO 4'!$1:$11</definedName>
    <definedName function="false" hidden="false" localSheetId="1" name="_xlnm.Print_Area" vbProcedure="false">'MEMO CALCULO 04'!$A$1:$E$396</definedName>
    <definedName function="false" hidden="false" localSheetId="1" name="_xlnm.Print_Area_0_0" vbProcedure="false">'MEMO CALCULO 04'!$A$1:$E$394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<sst xmlns="http://schemas.openxmlformats.org/spreadsheetml/2006/main" count="1231" uniqueCount="849">
  <si>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</si>
  <si>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</si>
  <si>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18/06/2025</t>
  </si>
  <si>
    <r>
      <rPr>
        <b val="true"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E AMPLIAÇÃO DA ‘’EMEI SÃO ROQUE’’, NESTE MUNICÍPIO. </t>
    </r>
  </si>
  <si>
    <t xml:space="preserve">CONTRATO Nº:</t>
  </si>
  <si>
    <t xml:space="preserve">164/2024</t>
  </si>
  <si>
    <t xml:space="preserve">Assinatura: 18/12/2024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</si>
  <si>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</si>
  <si>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</si>
  <si>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RUA LOURENÇO ROLDI, N° 436, BAIRRO SÃO ROQUINHO, SÃO ROQUE DO CANAÃ</t>
    </r>
  </si>
  <si>
    <t xml:space="preserve">PERÍODO:</t>
  </si>
  <si>
    <t xml:space="preserve">a </t>
  </si>
  <si>
    <t xml:space="preserve">PRAZO:</t>
  </si>
  <si>
    <t xml:space="preserve">90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</si>
  <si>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rFont val="Arial"/>
        <family val="2"/>
        <charset val="1"/>
      </rPr>
      <t xml:space="preserve">MENDONÇA CONSTRUÇÕES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</si>
  <si>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</si>
  <si>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</si>
  <si>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</si>
  <si>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</si>
  <si>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</si>
  <si>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</si>
  <si>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1º REPLANILHAMENTO</t>
  </si>
  <si>
    <t xml:space="preserve">PREÇO UNIT R$</t>
  </si>
  <si>
    <t xml:space="preserve">ACUMULADO ANTERIOR</t>
  </si>
  <si>
    <t xml:space="preserve">MEDIÇÃO 04</t>
  </si>
  <si>
    <t xml:space="preserve">TOTAL MEDIDO</t>
  </si>
  <si>
    <t xml:space="preserve">ACRÉSCIMO</t>
  </si>
  <si>
    <t xml:space="preserve">DECRÉSCIMO</t>
  </si>
  <si>
    <t xml:space="preserve">QUANT. ATUALIZADA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</si>
  <si>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</si>
  <si>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</si>
  <si>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</si>
  <si>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</si>
  <si>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</si>
  <si>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</si>
  <si>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</si>
  <si>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Tapume Telha Metálica Ondulada em aço galvalume 0,50mm Branca h=2,20m, incl. montagem estr. mad. 8"x8", c/adesivo "DER-ES" 60x60cm a cada 10m, incl. faixas pint. esmalte sint. cores azul c/ h=30cm e rosa c/ h=10cm (Reaproveitamento 2x)</t>
  </si>
  <si>
    <t xml:space="preserve">m</t>
  </si>
  <si>
    <t xml:space="preserve">1.3</t>
  </si>
  <si>
    <t xml:space="preserve">Locação de andaime metálico para trabalho em fachada de edifíco (aluguel de 1 m² por 1 mês) inclusive frete, montagem e desmontagem</t>
  </si>
  <si>
    <t xml:space="preserve">SERVIÇOS PRELIMINARES</t>
  </si>
  <si>
    <t xml:space="preserve">2.1</t>
  </si>
  <si>
    <t xml:space="preserve">Demolição de revestimento com azulejos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</si>
  <si>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</si>
  <si>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</si>
  <si>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</si>
  <si>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Demolição de piso revestido com cerâmica</t>
  </si>
  <si>
    <t xml:space="preserve">2.4</t>
  </si>
  <si>
    <t xml:space="preserve">Retirada de grades, gradis, alambrados, cercas e portões</t>
  </si>
  <si>
    <t xml:space="preserve">2.5</t>
  </si>
  <si>
    <t xml:space="preserve">Retirada de revestimento antigo em reboco</t>
  </si>
  <si>
    <t xml:space="preserve">2.6</t>
  </si>
  <si>
    <t xml:space="preserve">Retirada de portas e janelas de madeira, inclusive batentes</t>
  </si>
  <si>
    <t xml:space="preserve">2.7</t>
  </si>
  <si>
    <t xml:space="preserve">Retirada de esquadrias metálicas</t>
  </si>
  <si>
    <t xml:space="preserve">2.8</t>
  </si>
  <si>
    <t xml:space="preserve">Retirada de aparelhos sanitários</t>
  </si>
  <si>
    <t xml:space="preserve">und</t>
  </si>
  <si>
    <t xml:space="preserve">2.9</t>
  </si>
  <si>
    <t xml:space="preserve">Retirada de torneiras e registros</t>
  </si>
  <si>
    <t xml:space="preserve">2.10</t>
  </si>
  <si>
    <t xml:space="preserve">Retirada de rodapé de madeira ou cerâmica</t>
  </si>
  <si>
    <t xml:space="preserve">2.11</t>
  </si>
  <si>
    <t xml:space="preserve">Demolição de alvenaria</t>
  </si>
  <si>
    <t xml:space="preserve">m3</t>
  </si>
  <si>
    <t xml:space="preserve">2.12</t>
  </si>
  <si>
    <t xml:space="preserve">Retirada de bancada de pia</t>
  </si>
  <si>
    <t xml:space="preserve">2.13</t>
  </si>
  <si>
    <t xml:space="preserve">Retirada de caixas/quadros elétricos</t>
  </si>
  <si>
    <t xml:space="preserve">2.14</t>
  </si>
  <si>
    <t xml:space="preserve">Remoção de telhas cerâmicas, tipo colonial, inclusive cumeeiras</t>
  </si>
  <si>
    <t xml:space="preserve">2.15</t>
  </si>
  <si>
    <t xml:space="preserve">Demolição manual de concreto simples (EMOP 05.001.001)</t>
  </si>
  <si>
    <t xml:space="preserve">2.16</t>
  </si>
  <si>
    <t xml:space="preserve">Remoção de pintura antiga a óleo ou esmalte</t>
  </si>
  <si>
    <t xml:space="preserve">2.17</t>
  </si>
  <si>
    <t xml:space="preserve">Apicoamento de superfície com revestimento em argamassa</t>
  </si>
  <si>
    <t xml:space="preserve">2.18</t>
  </si>
  <si>
    <t xml:space="preserve">Remoção de pintura antiga a base de óleo ou esmalte sobre esquadrias</t>
  </si>
  <si>
    <t xml:space="preserve">2.19</t>
  </si>
  <si>
    <t xml:space="preserve">Retirada de pontos elétricos (luminárias, interruptores e tomadas)</t>
  </si>
  <si>
    <t xml:space="preserve">2.20</t>
  </si>
  <si>
    <t xml:space="preserve">Retirada de tanque de cimento</t>
  </si>
  <si>
    <t xml:space="preserve">2.21</t>
  </si>
  <si>
    <t xml:space="preserve">Reassentamento de paralelepípedos, rejuntamento com argamassa, com reaproveitamento dos paralelepípedos - incluso retirada e colocação do material.</t>
  </si>
  <si>
    <t xml:space="preserve">2.22</t>
  </si>
  <si>
    <t xml:space="preserve">Remoção de luminárias, de forma manual, sem reaproveitamento</t>
  </si>
  <si>
    <t xml:space="preserve">2.23</t>
  </si>
  <si>
    <t xml:space="preserve">Remoção de interruptores/tomadas elétricas, de forma manual, sem reaproveitamento</t>
  </si>
  <si>
    <t xml:space="preserve">2.24</t>
  </si>
  <si>
    <t xml:space="preserve">Remoção de ventilador</t>
  </si>
  <si>
    <t xml:space="preserve">2.25</t>
  </si>
  <si>
    <t xml:space="preserve">Remoção de grelha para ralo</t>
  </si>
  <si>
    <t xml:space="preserve">2.26</t>
  </si>
  <si>
    <t xml:space="preserve">Lixamento manual em superfícies metálicas em obra</t>
  </si>
  <si>
    <t xml:space="preserve">INFRAESTRUTURA</t>
  </si>
  <si>
    <t xml:space="preserve">3.1.1</t>
  </si>
  <si>
    <t xml:space="preserve">Escavação manual em material de 1a. categoria, até 1.50 m de profundidade</t>
  </si>
  <si>
    <t xml:space="preserve">3.1.2</t>
  </si>
  <si>
    <t xml:space="preserve">Pintura impermeabilizante com igolflex ou equivalente a 3 demãos</t>
  </si>
  <si>
    <t xml:space="preserve">3.1.3</t>
  </si>
  <si>
    <t xml:space="preserve">Fornecimento, preparo e aplicação de concreto magro com consumo mínimo de cimento de 250 kg/m3 (brita 1 e 2) - (5% de perdas já incluído no custo)</t>
  </si>
  <si>
    <t xml:space="preserve">3.1.4</t>
  </si>
  <si>
    <t xml:space="preserve">Fôrma de tábua de madeira de 2.5 x 30.0 cm para fundações, levando-se em conta a utilização 5 vezes (incluido o material, corte, montagem, escoramento e desforma)</t>
  </si>
  <si>
    <t xml:space="preserve">3.1.5</t>
  </si>
  <si>
    <t xml:space="preserve">Fornecimento, preparo e aplicação de concreto Fck=25 MPa (brita 1 e 2) - (5% de perdas já incluído no custo)</t>
  </si>
  <si>
    <t xml:space="preserve">3.1.6</t>
  </si>
  <si>
    <t xml:space="preserve">Fornecimento, dobragem e colocação em fôrma, de armadura CA-50 A média, diâmetro de 6.3 a 10.0 mm</t>
  </si>
  <si>
    <t xml:space="preserve">kg</t>
  </si>
  <si>
    <t xml:space="preserve">3.1.7</t>
  </si>
  <si>
    <t xml:space="preserve">Fornecimento, dobragem e colocação em fôrma, de armadura CA-60 B fina, diâmetro de 4.0 a 7.0mm</t>
  </si>
  <si>
    <t xml:space="preserve">3.1.8</t>
  </si>
  <si>
    <t xml:space="preserve">Aterro com areia em áreas de calçada, inclusive fornecimento e adensamento</t>
  </si>
  <si>
    <t xml:space="preserve">3.1.9</t>
  </si>
  <si>
    <t xml:space="preserve">Reaterro apiloado de cavas de fundação, em camadas de 20 cm</t>
  </si>
  <si>
    <t xml:space="preserve">SUPERESTRUTURA</t>
  </si>
  <si>
    <t xml:space="preserve">4.1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</si>
  <si>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</si>
  <si>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4.2</t>
  </si>
  <si>
    <t xml:space="preserve">4.3</t>
  </si>
  <si>
    <t xml:space="preserve">4.4</t>
  </si>
  <si>
    <t xml:space="preserve">4.5</t>
  </si>
  <si>
    <t xml:space="preserve">Laje pré-fabricada treliçada, sobrecarga 300 Kg/m2, vão de 3.5m a 4.3m, capeamento 4cm, esp. 12cm, Fck = 150 Kg/cm2</t>
  </si>
  <si>
    <t xml:space="preserve">4.6</t>
  </si>
  <si>
    <t xml:space="preserve">Aterro manual para regularização do terreno em areia, inclusive adensamento hidráulico e fornecimento do material (máximo de 100m3)</t>
  </si>
  <si>
    <t xml:space="preserve">4.7</t>
  </si>
  <si>
    <t xml:space="preserve">Lastro impermeabilizado de concreto não estrutural, espessura de 6 cm</t>
  </si>
  <si>
    <t xml:space="preserve">4.8</t>
  </si>
  <si>
    <t xml:space="preserve">Fornecimento e assentamento de ladrilho hidráulico pastilhado, vermelho, dim. 20x20 cm, esp. 1.5cm, assentado com pasta de cimento colante, exclusive regularização e lastro</t>
  </si>
  <si>
    <t xml:space="preserve">4.9</t>
  </si>
  <si>
    <t xml:space="preserve">Execução de passeio em piso intertravado, com bloco 16 faces de 22 x 11 cm, espessura 6 cm</t>
  </si>
  <si>
    <t xml:space="preserve">5.</t>
  </si>
  <si>
    <t xml:space="preserve">PAREDES E PAINÉIS</t>
  </si>
  <si>
    <t xml:space="preserve">5.1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</si>
  <si>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</si>
  <si>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5.2</t>
  </si>
  <si>
    <t xml:space="preserve">Alvenaria de blocos de concreto estrut. (14x19x39cm) cheios, c/ resist. mín. compr. 15MPa, assentados c/ arg. de cimento e areia no traço 1:4, esp. juntas 10mm e esp. da parede s/ revest. 14cm</t>
  </si>
  <si>
    <t xml:space="preserve">5.3</t>
  </si>
  <si>
    <t xml:space="preserve">Alvenaria de blocos de concreto estrut. (9x19x39cm) cheios, com resistência mín. compr. 15MPa, assentados c/ arg. de cimento e areia no traço 1:4, esp. juntas 10mm e esp. da parede s/ revest. 9cm</t>
  </si>
  <si>
    <t xml:space="preserve">5.4</t>
  </si>
  <si>
    <t xml:space="preserve">Chapisco de argamassa de cimento e areia média ou grossa lavada, no traço 1:3, espessura 5 mm</t>
  </si>
  <si>
    <t xml:space="preserve">5.5</t>
  </si>
  <si>
    <t xml:space="preserve">Emboço de argamassa de cimento, cal hidratada CH1 e areia média ou grossa lavada no traço 1:0.5:6, espessura 20 mm</t>
  </si>
  <si>
    <t xml:space="preserve">5.6</t>
  </si>
  <si>
    <t xml:space="preserve">Reboco tipo paulista de argamassa de cimento, cal hidratada CH1 e areia lavada traço 1:0.5:6, espessura 25 mm</t>
  </si>
  <si>
    <t xml:space="preserve">5.7</t>
  </si>
  <si>
    <t xml:space="preserve">Divisória de granito com 3 cm de espessura, assentada com argamassa de cimento e areia no traço 1:3, na cor cinza</t>
  </si>
  <si>
    <t xml:space="preserve">5.8</t>
  </si>
  <si>
    <t xml:space="preserve">Verga/contraverga reta de concreto armado 10 x 5 cm, Fck = 15 MPa, inclusive forma, armação e desforma</t>
  </si>
  <si>
    <t xml:space="preserve">6.</t>
  </si>
  <si>
    <t xml:space="preserve">REVESTIMENTOS DE PAREDES</t>
  </si>
  <si>
    <t xml:space="preserve">6.1</t>
  </si>
  <si>
    <t xml:space="preserve">Roda parede em granito cinza andorinha 7x2cm, com acabamento abaulado nos dois lados</t>
  </si>
  <si>
    <t xml:space="preserve">6.2</t>
  </si>
  <si>
    <t xml:space="preserve">Cerâmica 10 x 10 cm, marcas de referência Eliane, Cecrisa ou Portobello, nas cores branco ou areia, com rejunte esp. 0.5 cm, empregando argamassa colante</t>
  </si>
  <si>
    <t xml:space="preserve">6.3</t>
  </si>
  <si>
    <t xml:space="preserve">Azulejo branco 15 x 15 cm, juntas a prumo, assentado com argamassa de cimento colante, inclusive rejuntamento com cimento branco, marcas de referência Eliane, Cecrisa ou Portobello</t>
  </si>
  <si>
    <t xml:space="preserve">6.4</t>
  </si>
  <si>
    <t xml:space="preserve">Acabamento de alumínio com perfil de canto para arremate das paredes</t>
  </si>
  <si>
    <t xml:space="preserve">7.</t>
  </si>
  <si>
    <t xml:space="preserve">PISOS INTERNOS E EXTERNOS</t>
  </si>
  <si>
    <t xml:space="preserve">7.1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</si>
  <si>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</si>
  <si>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7.2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</si>
  <si>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</si>
  <si>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7.3</t>
  </si>
  <si>
    <t xml:space="preserve">Preparo, regularização e compactação do terreno (compactador manual) para execução de piso de quadra</t>
  </si>
  <si>
    <t xml:space="preserve">7.4</t>
  </si>
  <si>
    <t xml:space="preserve">Piso quadra poliesp. fck=25MPa, esp.=10 cm, armado c/ tela Q138, concret camada única bombeável c/ brita n. 1, acab. sup. c/ rotoalisador, juntas c/ corte serra diamant. preench. c/ mastique, base 5cm solo brita 30% e resina endur</t>
  </si>
  <si>
    <t xml:space="preserve">8.</t>
  </si>
  <si>
    <t xml:space="preserve">ESQUADRIAS DE MADEIRA</t>
  </si>
  <si>
    <t xml:space="preserve">8.1</t>
  </si>
  <si>
    <t xml:space="preserve"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0.70 x 2.10 m</t>
  </si>
  <si>
    <t xml:space="preserve">8.2</t>
  </si>
  <si>
    <t xml:space="preserve"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0.80 x 2.10 m</t>
  </si>
  <si>
    <t xml:space="preserve">8.3</t>
  </si>
  <si>
    <t xml:space="preserve"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0.90 x 2.10 m</t>
  </si>
  <si>
    <t xml:space="preserve">8.4</t>
  </si>
  <si>
    <t xml:space="preserve">Marco em madeira de lei tipo Peroba, Ipê, Angelim Pedra ou equivalente, com 15 x 3cm de batente, nas dimensões: 0,70 x 2,10 m</t>
  </si>
  <si>
    <t xml:space="preserve">8.5</t>
  </si>
  <si>
    <t xml:space="preserve">Marco em madeira de lei tipo Peroba, Ipê, Angelim Pedra ou equivalente, com 15 x 3cm de batente, nas dimensões: 0,80 x 2,10 m</t>
  </si>
  <si>
    <t xml:space="preserve">8.6</t>
  </si>
  <si>
    <t xml:space="preserve">Marco em madeira de lei tipo Peroba, Ipê, Angelim Pedra ou equivalente, com 15 x 3cm de batente</t>
  </si>
  <si>
    <t xml:space="preserve">9.</t>
  </si>
  <si>
    <t xml:space="preserve">ESQUADRIAS METÁLICAS</t>
  </si>
  <si>
    <t xml:space="preserve">9.1</t>
  </si>
  <si>
    <t xml:space="preserve">Porta de abrir tipo veneziana em alumínio anodizado, linha 25, completa, incl. puxador com tranca, caixilho, alizar e contramarco</t>
  </si>
  <si>
    <t xml:space="preserve">9.2</t>
  </si>
  <si>
    <t xml:space="preserve">Janela de correr para vidro em alumínio anodizado cor natural, linha 25, completa, incl. puxador com tranca, alizar, caixilho e contramarco, exclusive vidro</t>
  </si>
  <si>
    <t xml:space="preserve">9.3</t>
  </si>
  <si>
    <t xml:space="preserve">Báscula para vidro em alumínio anodizado cor natural, linha 25, completa, com tranca, caixilho, alizar e contramarco, exclusive vidro</t>
  </si>
  <si>
    <t xml:space="preserve">9.4</t>
  </si>
  <si>
    <t xml:space="preserve">Grade de ferro em barra chata, inclusive chumbamento</t>
  </si>
  <si>
    <t xml:space="preserve">9.5</t>
  </si>
  <si>
    <t xml:space="preserve">Recolocação de janela de ferro, tipo abrir.</t>
  </si>
  <si>
    <t xml:space="preserve">10.</t>
  </si>
  <si>
    <t xml:space="preserve">VIDROS E ESPELHOS</t>
  </si>
  <si>
    <t xml:space="preserve">10.1</t>
  </si>
  <si>
    <t xml:space="preserve">Espelho para banheiros espessura 4 mm, incluindo chapa compensada 10 mm, moldura de alumínio em perfil L 3/4", fixado com parafusos cromados</t>
  </si>
  <si>
    <t xml:space="preserve">10.2</t>
  </si>
  <si>
    <t xml:space="preserve">Vidro plano transparente liso, com 4 mm de espessura</t>
  </si>
  <si>
    <t xml:space="preserve">11.</t>
  </si>
  <si>
    <t xml:space="preserve">PINTURA </t>
  </si>
  <si>
    <t xml:space="preserve">11.1</t>
  </si>
  <si>
    <t xml:space="preserve">SOBRE PAREDES</t>
  </si>
  <si>
    <t xml:space="preserve">11.1.1</t>
  </si>
  <si>
    <t xml:space="preserve">Emassamento de paredes e forros, com duas demãos de massa corrida, referência Suvinil, Coral, Metalatex ou equivalente, inclusive uma demão de liquido selador PVA, referência Suvinil, Coral ou Metalatex ou equivalente</t>
  </si>
  <si>
    <t xml:space="preserve">11.1.2</t>
  </si>
  <si>
    <t xml:space="preserve">Pintura em paredes e forros, aplicação manual, com três demão de tinta látex acrílico premium, referência Coral e Metalatex, inclusive uma demão de liquido selador acrílico, referência Suvinil, Coral ou Metalatex ou equivalente</t>
  </si>
  <si>
    <t xml:space="preserve">11.1.3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</si>
  <si>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</si>
  <si>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11.2</t>
  </si>
  <si>
    <t xml:space="preserve">SOBRE MADEIRA</t>
  </si>
  <si>
    <t xml:space="preserve">11.2.1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</si>
  <si>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</si>
  <si>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11.2.2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</si>
  <si>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</si>
  <si>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11.3</t>
  </si>
  <si>
    <t xml:space="preserve">SOBRE METAL</t>
  </si>
  <si>
    <t xml:space="preserve">11.3.1</t>
  </si>
  <si>
    <t xml:space="preserve">Pintura sobre metal, aplicação manual, com duas demãos de tinta esmalte sintético, referência Suvinil, Coral ou Metalatex, inclusive uma demão de fundo anticorrosivo</t>
  </si>
  <si>
    <t xml:space="preserve">11.4</t>
  </si>
  <si>
    <t xml:space="preserve">SOBRE PISOS</t>
  </si>
  <si>
    <t xml:space="preserve">11.4.1</t>
  </si>
  <si>
    <t xml:space="preserve">Pintura sobre piso, aplicação manual, com duas demãos de tinta à base de resinas acrílicas, marcas de referência Suvinil, Coral, Sherwin Williams NovaCor, Metalatex ou equivalente</t>
  </si>
  <si>
    <t xml:space="preserve">12.</t>
  </si>
  <si>
    <t xml:space="preserve">TETOS E FORROS</t>
  </si>
  <si>
    <t xml:space="preserve">12.1</t>
  </si>
  <si>
    <t xml:space="preserve">Forro de gesso acabamento tipo liso</t>
  </si>
  <si>
    <t xml:space="preserve">13.</t>
  </si>
  <si>
    <t xml:space="preserve">INSTALAÇÕES ELÉTRICAS</t>
  </si>
  <si>
    <t xml:space="preserve">13.1</t>
  </si>
  <si>
    <t xml:space="preserve">PADRÃO DE ENERGIA</t>
  </si>
  <si>
    <t xml:space="preserve">13.1.1</t>
  </si>
  <si>
    <t xml:space="preserve">Padrão de entrada de energia elétrica, trifásico, entrada aérea, a 4 fios, carga instalada em muro de 57001 até 75000W - 220/127V</t>
  </si>
  <si>
    <t xml:space="preserve">13.1.2</t>
  </si>
  <si>
    <t xml:space="preserve">Caixa de aterramento de concreto simples, nas dimensões de 30x30x25cm, com revest. int. em chapisco e reboco, tampa de concreto esp.5cm e lastro de brita esp. 5 cm, incl. haste 5/8"x2400mm</t>
  </si>
  <si>
    <t xml:space="preserve">13.2</t>
  </si>
  <si>
    <t xml:space="preserve">QUADRO DE DISTRIBUIÇÃO</t>
  </si>
  <si>
    <t xml:space="preserve">13.2.1</t>
  </si>
  <si>
    <t xml:space="preserve">Quadro de distribuição de energia, de embutir, com 24 divisões modulares, com barramento</t>
  </si>
  <si>
    <t xml:space="preserve">13.2.2</t>
  </si>
  <si>
    <t xml:space="preserve">Quadro de distribuição de energia em PVC, de embutir, com 12 divisões modulares com barramento</t>
  </si>
  <si>
    <t xml:space="preserve">13.3</t>
  </si>
  <si>
    <t xml:space="preserve">CHAVES E DISJUNTORES</t>
  </si>
  <si>
    <t xml:space="preserve">13.3.1</t>
  </si>
  <si>
    <t xml:space="preserve">Mini-Disjuntor monopolar 10A, curva C, 5kA, 127/220Vca, referência Siemens, GE, Schneider ou equivalente</t>
  </si>
  <si>
    <t xml:space="preserve">13.3.2</t>
  </si>
  <si>
    <t xml:space="preserve">Mini-Disjuntor monopolar 16A, curva C, 5kA, 127/220Vca, referência Siemens, GE, Schneider ou equivalente</t>
  </si>
  <si>
    <t xml:space="preserve">13.3.3</t>
  </si>
  <si>
    <t xml:space="preserve">Mini-Disjuntor monopolar 20A, curva C, 5kA, 127/220Vca, referência Siemens, GE, Schneider ou equivalente</t>
  </si>
  <si>
    <t xml:space="preserve">13.3.4</t>
  </si>
  <si>
    <t xml:space="preserve">Mini-Disjuntor monopolar 25A, curva C, 5kA, 127/220Vca, referência Siemens, GE, Schneider ou equivalente</t>
  </si>
  <si>
    <t xml:space="preserve">13.3.5</t>
  </si>
  <si>
    <t xml:space="preserve">Mini-Disjuntor bipolar 20A, curva C, 5kA, 127/220Vca, referência Siemens, GE, Schneider ou equivalente</t>
  </si>
  <si>
    <t xml:space="preserve">13.3.6</t>
  </si>
  <si>
    <t xml:space="preserve">Mini-Disjuntor bipolar 25A, curva C, 5kA, 127/220Vca, referência Siemens, GE, Schneider ou equivalente</t>
  </si>
  <si>
    <t xml:space="preserve">13.3.7</t>
  </si>
  <si>
    <t xml:space="preserve">Mini-Disjuntor bipolar 40A, curva C, 5kA, 127/220Vca, referência Siemens, GE, Schneider ou equivalente</t>
  </si>
  <si>
    <t xml:space="preserve">13.3.8</t>
  </si>
  <si>
    <t xml:space="preserve">Mini-Disjuntor tripolar 63A, curva C, 5kA, 127/220Vca, referência Siemens, GE, Schneider ou equivalente</t>
  </si>
  <si>
    <t xml:space="preserve">13.3.9</t>
  </si>
  <si>
    <t xml:space="preserve">Mini-Disjuntor tripolar 125A, curva C, 20kA, 127/220Vca, referência Siemens, GE, Schneider ou equivalente</t>
  </si>
  <si>
    <t xml:space="preserve">13.3.10</t>
  </si>
  <si>
    <t xml:space="preserve">Disjuntor caixa moldada termomagnetico fixo, tripolar 200A, Icu: 50kA, 400/500Vca, referência Siemens, Soprano, Schneider ou equivalente</t>
  </si>
  <si>
    <t xml:space="preserve">13.4</t>
  </si>
  <si>
    <t xml:space="preserve">CABOS E ELETRODUTOS</t>
  </si>
  <si>
    <t xml:space="preserve">13.4.1</t>
  </si>
  <si>
    <t xml:space="preserve">Abertura e fechamento de rasgos em alvenaria, para passagem de eletrodutos diâm. 1/2" a 1"</t>
  </si>
  <si>
    <t xml:space="preserve">13.4.2</t>
  </si>
  <si>
    <t xml:space="preserve">Abertura e fechamento de rasgos em alvenaria, para passagem de eletroduto diâm. 1 1/4"a 2"</t>
  </si>
  <si>
    <t xml:space="preserve">13.4.3</t>
  </si>
  <si>
    <t xml:space="preserve">Eletroduto flexível corrugado diâmetro 3/4", Amarelo ? Tigreflex ou equivalente</t>
  </si>
  <si>
    <t xml:space="preserve">13.4.4</t>
  </si>
  <si>
    <t xml:space="preserve">Eletroduto flexível corrugado diâmetro 1", Amarelo ? Tigreflex ou equivalente</t>
  </si>
  <si>
    <t xml:space="preserve">13.4.5</t>
  </si>
  <si>
    <t xml:space="preserve">Eletroduto de PVC rígido roscável, diâmetro 3/4", inclusive conexões</t>
  </si>
  <si>
    <t xml:space="preserve">13.4.6</t>
  </si>
  <si>
    <t xml:space="preserve">Eletroduto de PVC rígido roscável, diâmetro 1", inclusive conexões</t>
  </si>
  <si>
    <t xml:space="preserve">13.4.7</t>
  </si>
  <si>
    <t xml:space="preserve">Eletroduto de PVC rígido roscável, diâmetro 1.1/4", inclusive conexões</t>
  </si>
  <si>
    <t xml:space="preserve">13.4.8</t>
  </si>
  <si>
    <t xml:space="preserve">Eletroduto PEAD parede simples, corrugado, cor preta, diâmetro 2", referencia Kanaflex, Plastibras ou equivalente</t>
  </si>
  <si>
    <t xml:space="preserve">13.4.9</t>
  </si>
  <si>
    <t xml:space="preserve">Eletroduto de PVC rígido roscável, diâmetro 3", inclusive conexões</t>
  </si>
  <si>
    <t xml:space="preserve">13.4.10</t>
  </si>
  <si>
    <t xml:space="preserve">Cabo de cobre termoplástico (PVC) flexível isolado 450/750V, antichama BWF livre de chumbo, 70ºC - 2,5mm2</t>
  </si>
  <si>
    <t xml:space="preserve">13.4.11</t>
  </si>
  <si>
    <t xml:space="preserve">Cabo de cobre termoplástico (PVC) flexível isolado 450/750V, antichama BWF livre de chumbo, 70ºC ? 4,0mm2</t>
  </si>
  <si>
    <t xml:space="preserve">13.4.12</t>
  </si>
  <si>
    <t xml:space="preserve">Cabo de cobre termoplástico (PVC) flexível isolado 450/750V, antichama BWF livre de chumbo, 70ºC ? 6,0mm2</t>
  </si>
  <si>
    <t xml:space="preserve">13.4.13</t>
  </si>
  <si>
    <t xml:space="preserve">Cabo de cobre termoplástico (PVC) flexível isolado 450/750V, antichama BWF livre de chumbo, 70ºC ? 10,0mm2</t>
  </si>
  <si>
    <t xml:space="preserve">13.4.14</t>
  </si>
  <si>
    <t xml:space="preserve">Cabo de cobre termoplástico (PVC) flexível isolado 450/750V, antichama BWF livre de chumbo, 70ºC ? 25,0mm2</t>
  </si>
  <si>
    <t xml:space="preserve">13.4.15</t>
  </si>
  <si>
    <t xml:space="preserve">Cabo de cobre termoplástico (PVC/ST2) blindado isolado 8,7/15kV, XLPE 90ºC ? 35,0mm2</t>
  </si>
  <si>
    <t xml:space="preserve">13.4.16</t>
  </si>
  <si>
    <t xml:space="preserve">Cabo de cobre termoplástico (PVC) flexível isolado 0,60/1kV, antichama, HEPR 90ºC ? 70,0mm2</t>
  </si>
  <si>
    <t xml:space="preserve">13.4.17</t>
  </si>
  <si>
    <t xml:space="preserve">Cabo de cobre termoplástico (PVC) flexível isolado 0,60/1kV, antichama, HEPR 90ºC ? 95,0mm2</t>
  </si>
  <si>
    <t xml:space="preserve">13.5</t>
  </si>
  <si>
    <t xml:space="preserve">APARELHOS ELÉTRICOS</t>
  </si>
  <si>
    <t xml:space="preserve">13.5.1</t>
  </si>
  <si>
    <t xml:space="preserve">Tomada padrão brasileiro linha branca, NBR 14136 2 polos + terra 20A/250V, com placa 4x2"</t>
  </si>
  <si>
    <t xml:space="preserve">13.5.2</t>
  </si>
  <si>
    <t xml:space="preserve">Interruptor de uma tecla simples 10A/250V e uma tomada 3 polos 10A/250V, padrão brasileiro, NBR 14136, linha branca, com placa 4x2"</t>
  </si>
  <si>
    <t xml:space="preserve">13.5.3</t>
  </si>
  <si>
    <t xml:space="preserve">Interruptor de uma tecla paralelo 10A/250V, com placa 4x2"</t>
  </si>
  <si>
    <t xml:space="preserve">13.5.4</t>
  </si>
  <si>
    <t xml:space="preserve">Interruptor de uma tecla simples 10A/250V, com placa 4x2"</t>
  </si>
  <si>
    <t xml:space="preserve">13.5.5</t>
  </si>
  <si>
    <t xml:space="preserve">Interruptor de duas teclas simples 10A/250V, com placa 4x2"</t>
  </si>
  <si>
    <t xml:space="preserve">13.5.6</t>
  </si>
  <si>
    <t xml:space="preserve">Interruptor de duas teclas simples 10A/250V e uma tomada 3 polos universal 10A/250V, com placa 4x2"</t>
  </si>
  <si>
    <t xml:space="preserve">13.5.7</t>
  </si>
  <si>
    <t xml:space="preserve">Espelho para caixa estampada 4 x 2"</t>
  </si>
  <si>
    <t xml:space="preserve">13.5.8</t>
  </si>
  <si>
    <t xml:space="preserve">Luminaria sobrepor compl., corpo ch. aço pintada branca, refletor, aletas parabólicas alum.alta pureza e refletância inclusive 2 lâmpadas LED T8 9/10W temp. de cor 5000k c/ 60cm - Ref. CS216AL-N - AMES, 1261 - LUMAVI OU EQUIVALENTE</t>
  </si>
  <si>
    <t xml:space="preserve">13.5.9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</si>
  <si>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</si>
  <si>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13.5.10</t>
  </si>
  <si>
    <t xml:space="preserve">Lâmpada fluorescente de 20W</t>
  </si>
  <si>
    <t xml:space="preserve">13.5.11</t>
  </si>
  <si>
    <t xml:space="preserve">Caixa de embutir marca de referência Tigreflex, 4x2"</t>
  </si>
  <si>
    <t xml:space="preserve">13.5.12</t>
  </si>
  <si>
    <t xml:space="preserve">Caixa de embutir marca de referência Tigreflex, 4x4"</t>
  </si>
  <si>
    <t xml:space="preserve">13.5.13</t>
  </si>
  <si>
    <t xml:space="preserve">Caixa de passagem 150x150x80mm, chapa 18, com tampa parafusada</t>
  </si>
  <si>
    <t xml:space="preserve">13.5.14</t>
  </si>
  <si>
    <t xml:space="preserve">Caixa de passagem 400x400x120mm, chapa 18, com tampa parafusada</t>
  </si>
  <si>
    <t xml:space="preserve">13.5.15</t>
  </si>
  <si>
    <t xml:space="preserve">Fornecimento e instalação de ventilador de teto, 3 pás, com suporte para luminária.</t>
  </si>
  <si>
    <t xml:space="preserve">13.5.16</t>
  </si>
  <si>
    <t xml:space="preserve">Luminária arandela tipo tartaruga, com grade, de sobrepor, com 1 lâmpada  LED de 6 w, sem reator - fornecimento e instalação</t>
  </si>
  <si>
    <t xml:space="preserve">13.5.17</t>
  </si>
  <si>
    <t xml:space="preserve">Fornecimento e instalação de porteiro eletrônico, com monofone, para fechadura eletrônica - inclusive fechadura</t>
  </si>
  <si>
    <t xml:space="preserve">14.</t>
  </si>
  <si>
    <t xml:space="preserve">INSTALAÇÃO DE REDE LÓGICA</t>
  </si>
  <si>
    <t xml:space="preserve">14.1</t>
  </si>
  <si>
    <t xml:space="preserve">Espelho 4" x 2" com conector RJ 45 fêmea CAT. 5e</t>
  </si>
  <si>
    <t xml:space="preserve">14.2</t>
  </si>
  <si>
    <t xml:space="preserve">Fornecimento e instalação de Cabo de rede par trançado 4 pares Categoria 5e</t>
  </si>
  <si>
    <t xml:space="preserve">14.3</t>
  </si>
  <si>
    <t xml:space="preserve">Guia de Cabos Fechado Horizontal Padrão 19" - 2 U´s, inclusive fixação em Rack 19"</t>
  </si>
  <si>
    <t xml:space="preserve">14.4</t>
  </si>
  <si>
    <t xml:space="preserve">Kit M5 Porca-Gaiola com 100 und com Parafuso Philips e Arruela</t>
  </si>
  <si>
    <t xml:space="preserve">14.5</t>
  </si>
  <si>
    <t xml:space="preserve">Patch Panel 48 Portas RJ45/IDC Cat.5e, inclusive fixação em Rack 19"</t>
  </si>
  <si>
    <t xml:space="preserve">14.6</t>
  </si>
  <si>
    <t xml:space="preserve">Switch 24 portas RJ-45 10/100 + 2 10/100/1000, inclusive fixação em Rack 19"</t>
  </si>
  <si>
    <t xml:space="preserve">14.7</t>
  </si>
  <si>
    <t xml:space="preserve">Eletroduto de PVC rígido roscável, diâmetro 1.1/2", inclusive conexões</t>
  </si>
  <si>
    <t xml:space="preserve">15.</t>
  </si>
  <si>
    <t xml:space="preserve">INSTALAÇÕES HIDROSSANITÁRIAS</t>
  </si>
  <si>
    <t xml:space="preserve">15.1</t>
  </si>
  <si>
    <t xml:space="preserve">Padrão entrada d'água com caixa enterrada para hidrômetro com diâmetro de 1" - padrão 2B da CESAN. Caixa em alvenaria 60x80x40cm e com tampa articulada de ferro fundido, registro e conexões para instalação de hidrômetro. Conferir detalhe</t>
  </si>
  <si>
    <t xml:space="preserve">15.2</t>
  </si>
  <si>
    <t xml:space="preserve">Abertura e fechamento de rasgos em alvenaria, para passagem de tubulações, diâm. 1/2" a 1"</t>
  </si>
  <si>
    <t xml:space="preserve">15.3</t>
  </si>
  <si>
    <t xml:space="preserve">Abertura e fechamento de rasgos em alvenaria, para passagem de tubulações, diâm. 11/4" a 2"</t>
  </si>
  <si>
    <t xml:space="preserve">15.4</t>
  </si>
  <si>
    <t xml:space="preserve">Adaptador de PVC soldável com flanges livres para caixa d'água, diâmetro 50mm x 1 1/2"</t>
  </si>
  <si>
    <t xml:space="preserve">15.5</t>
  </si>
  <si>
    <t xml:space="preserve">Registro de gaveta bruto ABNT diâmetro 1" (25mm) ? Docol, Deca ou equivalente</t>
  </si>
  <si>
    <t xml:space="preserve">15.6</t>
  </si>
  <si>
    <t xml:space="preserve">Registro de gaveta bruto ABNT diâmetro 2" (50mm) ? Docol, Deca ou equivalente</t>
  </si>
  <si>
    <t xml:space="preserve">15.7</t>
  </si>
  <si>
    <t xml:space="preserve">Tubo de PVC rígido soldável marrom, DN 25mm (3/4"), inclusive conexões</t>
  </si>
  <si>
    <t xml:space="preserve">15.8</t>
  </si>
  <si>
    <t xml:space="preserve">Tubo de PVC rígido soldável marrom, DN 50mm (1.1/2"), inclusive conexões</t>
  </si>
  <si>
    <t xml:space="preserve">15.9</t>
  </si>
  <si>
    <t xml:space="preserve">Válvula de descarga com acabamento canopla metal cromado, diâmetro 40mm (1.1/2"), referência Fabrimar, Deca, Docol ou equivalente</t>
  </si>
  <si>
    <t xml:space="preserve">15.10</t>
  </si>
  <si>
    <t xml:space="preserve">Ponto com registro de pressão (chuveiro, caixa de descarga, etc...)</t>
  </si>
  <si>
    <t xml:space="preserve">pt</t>
  </si>
  <si>
    <t xml:space="preserve">15.11</t>
  </si>
  <si>
    <t xml:space="preserve">Tubo de PVC rígido soldável branco, para esgoto, série normal, diâmetro 40mm (1 1/2"), inclusive conexões</t>
  </si>
  <si>
    <t xml:space="preserve">15.12</t>
  </si>
  <si>
    <t xml:space="preserve">Tubo de PVC rígido soldável branco, para esgoto, série normal, diâmetro 50mm (2"), inclusive conexões</t>
  </si>
  <si>
    <t xml:space="preserve">15.13</t>
  </si>
  <si>
    <t xml:space="preserve">Tubo de PVC rígido soldável branco, para esgoto, série normal, diâmetro 100mm (4"), inclusive conexões</t>
  </si>
  <si>
    <t xml:space="preserve">15.14</t>
  </si>
  <si>
    <t xml:space="preserve">Ponto para ralo sifonado, inclusive ralo sifonado 100 x 40 mm c/ grelha em açõ inox</t>
  </si>
  <si>
    <t xml:space="preserve">15.15</t>
  </si>
  <si>
    <t xml:space="preserve">Fornecimento, preparo e aplicação de concreto Fck=15 MPa (brita 1 e 2) - (5% de perdas já incluído no custo)</t>
  </si>
  <si>
    <t xml:space="preserve">15.16</t>
  </si>
  <si>
    <t xml:space="preserve">Furo em concreto para diâmetros maiores que 75 mm</t>
  </si>
  <si>
    <t xml:space="preserve">16.</t>
  </si>
  <si>
    <t xml:space="preserve">APARELHOS HIDROSSANITÁRIOS</t>
  </si>
  <si>
    <t xml:space="preserve">16.1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</si>
  <si>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</si>
  <si>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16.2</t>
  </si>
  <si>
    <t xml:space="preserve">Bacia sifonada de louça branca com caixa acoplada, inclusive acessórios</t>
  </si>
  <si>
    <t xml:space="preserve">16.3</t>
  </si>
  <si>
    <t xml:space="preserve">Torneira bica baixa de mesa para lavatório PressMatic Alfa - Docol, Decamatic Smart - Deca ou equivalente</t>
  </si>
  <si>
    <t xml:space="preserve">16.4</t>
  </si>
  <si>
    <t xml:space="preserve">Chuveiro elétrico tipo ducha Lorenzet ou Corona</t>
  </si>
  <si>
    <t xml:space="preserve">16.5</t>
  </si>
  <si>
    <t xml:space="preserve">Tanque em mármore sintético com 2 bojos, inclusive válvula e sifão em PVC</t>
  </si>
  <si>
    <t xml:space="preserve">16.6</t>
  </si>
  <si>
    <t xml:space="preserve">Torneira de parede para tanque longa 3/4" 1158 Primor - Docol ou equivalente</t>
  </si>
  <si>
    <t xml:space="preserve">16.7</t>
  </si>
  <si>
    <t xml:space="preserve">Cuba louça de embutir redonda, 30cm, L-41, completa, marcas de referência Deca, Celite ou Ideal Standard, incl. válvula e sifão, exclusive torneira</t>
  </si>
  <si>
    <t xml:space="preserve">16.8</t>
  </si>
  <si>
    <t xml:space="preserve">Barra de apoio reta em aço inox 304 p/ portadores de necessidades especiais (NBR 9050), largura 60 cm</t>
  </si>
  <si>
    <t xml:space="preserve">16.9</t>
  </si>
  <si>
    <t xml:space="preserve">Barra de apoio reta em aço inox 304 p/ portadores de necessidades especiais (NBR 9050), largura 80 cm</t>
  </si>
  <si>
    <t xml:space="preserve">16.10</t>
  </si>
  <si>
    <t xml:space="preserve">Ducha manual Acqua jet , linha Aquarius, com registro ref.C 2195, marcas de referência Fabrimar, Deca ou Docol</t>
  </si>
  <si>
    <t xml:space="preserve">16.11</t>
  </si>
  <si>
    <t xml:space="preserve">Papeleira de parede em metal cromado sem tampa, incluso fixação</t>
  </si>
  <si>
    <t xml:space="preserve">16.12</t>
  </si>
  <si>
    <t xml:space="preserve">Dispenser para papel toalha interfolhada, incluso fixação</t>
  </si>
  <si>
    <t xml:space="preserve">16.13</t>
  </si>
  <si>
    <t xml:space="preserve">Saboneteira plástica tipo dispense para sabonete líquido com reservatório 800 a 1500 ml, incluso fixação</t>
  </si>
  <si>
    <t xml:space="preserve">17.</t>
  </si>
  <si>
    <t xml:space="preserve">CAIXAS</t>
  </si>
  <si>
    <t xml:space="preserve">17.1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</si>
  <si>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</si>
  <si>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17.2</t>
  </si>
  <si>
    <t xml:space="preserve">Caixa de passagem de alvenaria de blocos cerâmicos 10 furos 10x20x20cm, dimensão de 30x30x30cm, com revestimento interno em chapisco e reboco, tampa de concreto esp. 5cm e lastro de brita 5cm</t>
  </si>
  <si>
    <t xml:space="preserve">18.</t>
  </si>
  <si>
    <t xml:space="preserve">BANCADA</t>
  </si>
  <si>
    <t xml:space="preserve">18.1</t>
  </si>
  <si>
    <t xml:space="preserve">Bancada de granito com espessura de 2 cm</t>
  </si>
  <si>
    <t xml:space="preserve">18.2</t>
  </si>
  <si>
    <t xml:space="preserve">Rodapé de granito cinza andorinha altura de 7 cm e espessura de 2 cm, assentado com argamassa de cimento, cal hidratada CH1 e areia no traço 1:0,5:8, inclusive rejuntamento com cimento branco</t>
  </si>
  <si>
    <t xml:space="preserve">19.</t>
  </si>
  <si>
    <t xml:space="preserve">COBERTURA</t>
  </si>
  <si>
    <t xml:space="preserve">19.1</t>
  </si>
  <si>
    <t xml:space="preserve">Limpeza geral de obras (quadras, praças e jardins)</t>
  </si>
  <si>
    <t xml:space="preserve">19.2</t>
  </si>
  <si>
    <t xml:space="preserve">Impermeabilização, empregando argamassa de cimento e areia sem peneirar no traço 1:3 com aditivo impermeabilizado tipo sika 1 ou equivalente, espessura de 2 cm</t>
  </si>
  <si>
    <t xml:space="preserve">19.3</t>
  </si>
  <si>
    <t xml:space="preserve">Calha em chapa galvanizada com largura de 40 cm</t>
  </si>
  <si>
    <t xml:space="preserve">19.4</t>
  </si>
  <si>
    <t xml:space="preserve">Cobertura nova de telhas cerâmicas tipo capa e canal inclusive cumeeiras (telhas compradas na fábrica, posto obra)</t>
  </si>
  <si>
    <t xml:space="preserve">19.5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</si>
  <si>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</si>
  <si>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19.6</t>
  </si>
  <si>
    <t xml:space="preserve">Fabricação e instalação de estrutura pontaletada de madeira não aparelhada para telhados com até 2 águas e para telha cerâmica ou de concreto, incluso transporte vertical</t>
  </si>
  <si>
    <t xml:space="preserve">19.7</t>
  </si>
  <si>
    <t xml:space="preserve">Trama de madeira composta por ripas, caibros e terças para telhados de até 2 águas para telha de encaixe de cerâmica ou de concreto, incluso transporte vertical</t>
  </si>
  <si>
    <t xml:space="preserve">19.8</t>
  </si>
  <si>
    <t xml:space="preserve">Telha em aço galvalume trapezoidal 40, e=0.43mm, inclusive acessório de fixação Ref. Santo André, Eternit, Metform ou equivalente.</t>
  </si>
  <si>
    <t xml:space="preserve">19.9</t>
  </si>
  <si>
    <t xml:space="preserve">Fabricação e instalação de tesoura inteira em madeira no aparelhada, vão de 6 m, para telha cerâmica ou de concreto, incluso içamento</t>
  </si>
  <si>
    <t xml:space="preserve">19.10</t>
  </si>
  <si>
    <t xml:space="preserve">Fornecimento e instalação de cobertura em policarbonato alveolar, e = 6,00 mm, cor cristal, em estrutura metálica pintada com tinta epóxi na cor branca</t>
  </si>
  <si>
    <t xml:space="preserve">20.</t>
  </si>
  <si>
    <t xml:space="preserve">MUROS E FECHAMENTOS</t>
  </si>
  <si>
    <t xml:space="preserve">20.1</t>
  </si>
  <si>
    <t xml:space="preserve">Gradil H = 1.90m padrão SEDU em tudo de FG 2" e barra chata de 11/2"x1/4", para fixação sobre mureta conforme projeto, exclusive a mureta.</t>
  </si>
  <si>
    <t xml:space="preserve">20.2</t>
  </si>
  <si>
    <t xml:space="preserve">Alambrado com tela fio 12, malha de 1", tubos de ferro galvanizado verticais de 2" e tubos de ferro galvanizado horizontais de 1" soldados nas partes superior e inferior, inclusive portão</t>
  </si>
  <si>
    <t xml:space="preserve">20.3</t>
  </si>
  <si>
    <t xml:space="preserve">Mureta em alvenaria de blocos cerâmicos 10x20x20cmm, h=0.60cm, para fechamento de quadra, com pilaretes de travamento em concreto armado a cada 3m, inclusive chapisco</t>
  </si>
  <si>
    <t xml:space="preserve">20.4</t>
  </si>
  <si>
    <t xml:space="preserve">Portão de ferro de abrir em barra chata, chapa e tubo, inclusive chumbamento</t>
  </si>
  <si>
    <t xml:space="preserve">20.5</t>
  </si>
  <si>
    <t xml:space="preserve">Peitoril granito cinza polido, esp = 2 cm</t>
  </si>
  <si>
    <t xml:space="preserve">m²</t>
  </si>
  <si>
    <t xml:space="preserve">INSTALAÇÕES DE INCÊNDIO</t>
  </si>
  <si>
    <t xml:space="preserve">21.1</t>
  </si>
  <si>
    <t xml:space="preserve">Placa de sinalização de segurança CODIGO 14 - 315/158(NBR 13.434); CÓDIGO S3(NT 14/2010-ES) ("SAIDA DE EMERGÊNCIA" - seta vertical)</t>
  </si>
  <si>
    <t xml:space="preserve">21.2</t>
  </si>
  <si>
    <t xml:space="preserve">Extintor de incêndio portátil de pó químico ABC com capacidade 2A-20B:C (6 kg), inclusive suporte para fixação, EXCLUSIVE placa sinalizadora em PVC fotoluminescente</t>
  </si>
  <si>
    <t xml:space="preserve">21.3</t>
  </si>
  <si>
    <t xml:space="preserve">Corrimão em tubo de ferro galvanizado diam. 2" com chumbadores a cada 1.5m</t>
  </si>
  <si>
    <t xml:space="preserve">21.4</t>
  </si>
  <si>
    <t xml:space="preserve">Guarda-corpo de aço galvanizado de 1,10m, montantes tubulares de 1.1/4" espaçados de 1,20m, travessa superior de 1.1/2", gradil formado por tubos horizontais de 1" e verticais de 3/4", fixado com chumbador mecânico. </t>
  </si>
  <si>
    <t xml:space="preserve">21.5</t>
  </si>
  <si>
    <t xml:space="preserve">Iluminação de emergência com bloco autônomo de iluminação 2x9W</t>
  </si>
  <si>
    <t xml:space="preserve">INSTALAÇÕES DE GÁS</t>
  </si>
  <si>
    <t xml:space="preserve">22.1</t>
  </si>
  <si>
    <t xml:space="preserve">Abrigo de gás para 2 cilindros 45 Kg, exec. em alv. bloco conc cheio,dim 1,50x0.85x2.10m, inclusive cilindros e rede interna do abrigo compreendendo tubos e válvulas de esfera que interligam os cilindros</t>
  </si>
  <si>
    <t xml:space="preserve">22.2</t>
  </si>
  <si>
    <t xml:space="preserve">Tubo de aço galvanizado com costura, classe média, conexão rosqueada, dn 15 (1/2"), instalado em ramais e sub-ramais de gás - fornecimento e instalação. </t>
  </si>
  <si>
    <t xml:space="preserve">SERVIÇOS COMPLEMENTARES</t>
  </si>
  <si>
    <t xml:space="preserve">23.1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</si>
  <si>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</si>
  <si>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23.2</t>
  </si>
  <si>
    <t xml:space="preserve">Limpeza geral da obra (edificação)</t>
  </si>
  <si>
    <t xml:space="preserve">ITENS NOVOS</t>
  </si>
  <si>
    <t xml:space="preserve">24.1</t>
  </si>
  <si>
    <t xml:space="preserve">Corte e destocamento de árvores com diâmetro de até 15 cm</t>
  </si>
  <si>
    <t xml:space="preserve">24.2</t>
  </si>
  <si>
    <t xml:space="preserve">Aplicação de lona plástica para execução de pavimentos de concreto</t>
  </si>
  <si>
    <t xml:space="preserve">24.3</t>
  </si>
  <si>
    <t xml:space="preserve">Tubo, pvc, soldável, dn 25mm, instalado em dreno de ar-condicionado - fornecimento e instalação</t>
  </si>
  <si>
    <t xml:space="preserve">24.4</t>
  </si>
  <si>
    <t xml:space="preserve">Tubo, pvc, soldável, dn 32mm, instalado em dreno de ar-condicionado - fornecimento e instalação</t>
  </si>
  <si>
    <t xml:space="preserve">24.5</t>
  </si>
  <si>
    <t xml:space="preserve">Tubo de cobre com isolamento térmico - ø 1/4" esp. 9mm</t>
  </si>
  <si>
    <t xml:space="preserve">24.6</t>
  </si>
  <si>
    <t xml:space="preserve">Tubo de cobre com isolamento térmico - ø 3/8" esp. 9mm</t>
  </si>
  <si>
    <t xml:space="preserve">24.7</t>
  </si>
  <si>
    <t xml:space="preserve">Tubo de cobre com isolamento térmico - ø 1/2" esp. 9mm</t>
  </si>
  <si>
    <t xml:space="preserve">24.8</t>
  </si>
  <si>
    <t xml:space="preserve">Tubo de cobre com isolamento térmico - ø 5/8" esp. 9mm</t>
  </si>
  <si>
    <t xml:space="preserve">24.9</t>
  </si>
  <si>
    <t xml:space="preserve">Eletrocalha perfurada em chapa de aço galvanizado nº16, 200x100mm, sem tampa</t>
  </si>
  <si>
    <t xml:space="preserve">24.10</t>
  </si>
  <si>
    <t xml:space="preserve">Suporte de fixação de eletrocalha de 200x100mm, na parede, através de suporte tipo mão francesa simples (1 und), parafuso e bucha S8 (2und)</t>
  </si>
  <si>
    <t xml:space="preserve">24.11</t>
  </si>
  <si>
    <t xml:space="preserve">Cobogó de concreto 40 x 40 x 10 cm, tipo reto, assentados com argamassa de cimento e areia no traço 1:3, espessura das juntas 15 mm</t>
  </si>
  <si>
    <t xml:space="preserve">24.12</t>
  </si>
  <si>
    <t xml:space="preserve">Canaleta no piso em concreto simples com dimensões internas de 20 x 10 cm e grelha em ferro diam. 1/2" a cada 3 cm fixados em cantoneira de 3/4" x 1/8" apoiada sobre requadro em cantoneira de 1" x 3/16"</t>
  </si>
  <si>
    <t xml:space="preserve">24.13</t>
  </si>
  <si>
    <t xml:space="preserve">Fornecimento, dobragem e colocação em fôrma, de armadura CA-50 A grossa diâmetro de 12.5 a 25.0 mm (1/2 a 1")</t>
  </si>
  <si>
    <t xml:space="preserve">24.14</t>
  </si>
  <si>
    <t xml:space="preserve">Recomposição de concreto danificado, com utilização de argamassa Sika Grout ou equivalente</t>
  </si>
  <si>
    <t xml:space="preserve">24.15</t>
  </si>
  <si>
    <t xml:space="preserve">Pastilha cerâmica branca 5 x 5 cm, assentada com argamassa de cimento colante e rejunte pré-fabricado, marcas de referência Atlas, Jatobá, NGK ou equivalentwe</t>
  </si>
  <si>
    <t xml:space="preserve">24.16</t>
  </si>
  <si>
    <t xml:space="preserve">Remoção cuidadosa do concreto afetado, através de escarificação</t>
  </si>
  <si>
    <t xml:space="preserve">24.17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</si>
  <si>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</si>
  <si>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24.18</t>
  </si>
  <si>
    <t xml:space="preserve">Fornecimento e Instalação de Unidade Evaporadora e Condensadora de Ar Condicionado tipo Split Inverter Hi-Wall (Parede) de 12.000 BTU´s 220V - Ciclo Frio - Classificação A (Selo PROCEL), inclusive amortecedores vibra-stop</t>
  </si>
  <si>
    <t xml:space="preserve">24.19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</si>
  <si>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</si>
  <si>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24.20</t>
  </si>
  <si>
    <t xml:space="preserve">Fornecimento e Instalação de Unidade Evaporadora e Condensadora de Ar Condicionado tipo Split Inverter Hi-Wall (Parede) de 24.000 BTU´s 220V - Ciclo Frio - Classificação A (Selo PROCEL), inclusive amortecedores vibra-stop</t>
  </si>
  <si>
    <t xml:space="preserve">24.21</t>
  </si>
  <si>
    <t xml:space="preserve">Fornecimento e Instalação de Unidade Evaporadora e Condensadora de Ar Condicionado tipo Split Inverter Hi-Wall (Parede) de 30.000 BTU´s 220V - Ciclo Quente/Frio - Classificação A (Selo PROCEL), inclusive amortecedores vibra-stop</t>
  </si>
  <si>
    <t xml:space="preserve">24.22</t>
  </si>
  <si>
    <t xml:space="preserve">Forro em madeira pinus, inclusive instalação</t>
  </si>
  <si>
    <t xml:space="preserve">24.23</t>
  </si>
  <si>
    <t xml:space="preserve">Chapim sobre muros lineares, em granito ou mármore, l = 25 cm, assentado com argamassa 1:6 com aditivo</t>
  </si>
  <si>
    <t xml:space="preserve">24.24</t>
  </si>
  <si>
    <t xml:space="preserve">Instalação de caixa de passagem para ar condicionado Split – Cor Branca com tampa, incluindo fornecimento de mão de obra e materiais, conforme projetos em anexo.</t>
  </si>
  <si>
    <t xml:space="preserve">24.25</t>
  </si>
  <si>
    <t xml:space="preserve">Instalação de Linha frigorígena para interligação do sistema de climatização incl. acessórios de fixação, fita PVC auto-aderente e cabo PP, exclusive tubos de cobre da linha liquida e sucção, espuma elastomérica flexivel e gás refrigerante</t>
  </si>
  <si>
    <t xml:space="preserve">24.26</t>
  </si>
  <si>
    <t xml:space="preserve">Gás refrigerante R410A</t>
  </si>
  <si>
    <t xml:space="preserve">24.27</t>
  </si>
  <si>
    <t xml:space="preserve">Suporte mão francesa em aco, abas iguais 40 cm, capacidade minima 70 kg, branco - fornecimento e instalação. Af_01/2020</t>
  </si>
  <si>
    <t xml:space="preserve">24.28</t>
  </si>
  <si>
    <t xml:space="preserve">Forro PVC branco L = 20 cm, frisado, estruturado por perfis de aço galvanizado e tirantes rígidos fabricado
de acordo com a NBR-14285, colocado</t>
  </si>
  <si>
    <t xml:space="preserve">24.29</t>
  </si>
  <si>
    <t xml:space="preserve">Pintura de esquadrias e elementos de madeira, aplicação manual, com três demãos de verniz fosco incolor, linha Tripla Proteção Premium, referência Suvinil, Coral, Metalatex ou equivalente</t>
  </si>
  <si>
    <t xml:space="preserve">24.30</t>
  </si>
  <si>
    <t xml:space="preserve">Poste de concreto duplo T (DT) 7/600 - fornecimento e assentamento</t>
  </si>
  <si>
    <t xml:space="preserve">24.31</t>
  </si>
  <si>
    <t xml:space="preserve">Recuperação de armadura p/ pilares 12x20cm, 4Ø10mm, incluso remoção de estribo, lixamento, pintura de proteção e colocação de novos estribos c/espaçam.=12cm (para casos de ferragens totalmente expostas)</t>
  </si>
  <si>
    <t xml:space="preserve">24.32</t>
  </si>
  <si>
    <t xml:space="preserve">Limpeza de Toldo Removível</t>
  </si>
  <si>
    <t xml:space="preserve">24.33</t>
  </si>
  <si>
    <t xml:space="preserve">Escoramento de Laje com escoras em eucalipto para recuperação estrutural</t>
  </si>
  <si>
    <t xml:space="preserve">24.34</t>
  </si>
  <si>
    <t xml:space="preserve">Retirada de vidros quebrados</t>
  </si>
  <si>
    <t xml:space="preserve">24.35</t>
  </si>
  <si>
    <t xml:space="preserve">Fornecimento de Switch De Rede Gigabit 5 portas - 10/100/1000 Mbps.</t>
  </si>
  <si>
    <t xml:space="preserve">24.36</t>
  </si>
  <si>
    <t xml:space="preserve">Fornecimento de Roteador TP-Link Archer C6</t>
  </si>
  <si>
    <t xml:space="preserve">24.37</t>
  </si>
  <si>
    <t xml:space="preserve">Fornecimento e instalação de placa em ACM de 4,00 m x 0,70 m  com impressão ultravioleta, fixadas com parafusos, conforme modelo em anexo.</t>
  </si>
  <si>
    <t xml:space="preserve">24.38</t>
  </si>
  <si>
    <t xml:space="preserve">Cuba de aço inox n° 1(dim.460x300x150)mm, marcas de referência Franke, Strake, tramontina, inclusive válvula de metal 31/2" e sifão cromado 1 x 1/2", excl. torneira</t>
  </si>
  <si>
    <t xml:space="preserve">24.39</t>
  </si>
  <si>
    <t xml:space="preserve">Pintura de esquadrias e elementos de madeira, aplicação manual, com três demão de verniz brilhante incolor, linha Premium Copal, referência Suvinil, Eucatex, Montana ou equivalente</t>
  </si>
  <si>
    <t xml:space="preserve">24.40</t>
  </si>
  <si>
    <t xml:space="preserve">Lastro de areia</t>
  </si>
  <si>
    <t xml:space="preserve">24.41</t>
  </si>
  <si>
    <t xml:space="preserve">Fornecimento e instalação de Mini Rack de Parede Padrão 19" - 16 U´s x 570mm</t>
  </si>
  <si>
    <t xml:space="preserve">24.42</t>
  </si>
  <si>
    <t xml:space="preserve">Bandeja Simples Fixa 2 U's x 390mm carga máxima 20kg, inclusive fixação em Rack 19"</t>
  </si>
  <si>
    <t xml:space="preserve">24.43</t>
  </si>
  <si>
    <t xml:space="preserve">Velcro Rolo 20mm - Preto</t>
  </si>
  <si>
    <t xml:space="preserve">24.44</t>
  </si>
  <si>
    <t xml:space="preserve">No Break 1400VA (980W) Senoidal, tensão de entrada: 120V e tensão de saida: 120V, Interface Port DB-9 RS-232, SmartSlot, USB, inclusive fixação em rack 19"</t>
  </si>
  <si>
    <t xml:space="preserve">24.45</t>
  </si>
  <si>
    <t xml:space="preserve">Prateleiras em granito cinza andorinha, esp. 2cm</t>
  </si>
  <si>
    <t xml:space="preserve">24.46</t>
  </si>
  <si>
    <t xml:space="preserve">Instalação de tesoura (inteira ou meia), biapoiada, em madeira não aparelhada, para vãos maiores ou iguais a 3,0 m e menores que 6,0 m, incluso içamento. Af_07/2019</t>
  </si>
  <si>
    <t xml:space="preserve">24.47</t>
  </si>
  <si>
    <t xml:space="preserve">Lastro regularizado de concreto não estrutural, espessura de 8 cm</t>
  </si>
  <si>
    <t xml:space="preserve">24.48</t>
  </si>
  <si>
    <t xml:space="preserve">Fornecimento e instalação de véu de poliéster e impermeabilização</t>
  </si>
  <si>
    <t xml:space="preserve">24.49</t>
  </si>
  <si>
    <t xml:space="preserve">Quadro pincel novo, completo, de laminado melamínico alta pressão, "LOUSA" quadriculado, cor branco brilhante, linha
Lousas, padrão F608 Brancoline, esp. 1mm, incl. requadro madeira 2.5 x 5.0 cm e porta pincel, dim. 2,00 x 1,29 m</t>
  </si>
  <si>
    <t xml:space="preserve">24.50</t>
  </si>
  <si>
    <t xml:space="preserve">Regularização de base p/ revestimento cerâmico, com argamassa de cimento e areia no traço 1:5, espessura 3cm</t>
  </si>
  <si>
    <t xml:space="preserve">24.51</t>
  </si>
  <si>
    <t xml:space="preserve">Piso cerâmico esmaltado, PEI 5, acabamento semibrilho, dim. 45x45cm, ref. de cor CARGO PLUS WHITE Eliane/equiv. assentado com argamassa de cimento colante, inclusive rejuntamento</t>
  </si>
  <si>
    <t xml:space="preserve">24.52</t>
  </si>
  <si>
    <t xml:space="preserve">Instalação de caixa de passagem para ar condicionado Split</t>
  </si>
  <si>
    <t xml:space="preserve">24.53</t>
  </si>
  <si>
    <t xml:space="preserve">Rodapé de cerâmica PEI-3, assentado com argamassa de cimento cola h = 7.0 cm, inclusive rejuntamento com cimento branco</t>
  </si>
  <si>
    <t xml:space="preserve">TOTAIS</t>
  </si>
  <si>
    <t xml:space="preserve">VALOR TOTAL DO CONTRATO </t>
  </si>
  <si>
    <t xml:space="preserve">POSIÇÃO FÍSICA DO CONTRATO</t>
  </si>
  <si>
    <t xml:space="preserve">POSIÇÃO FINANCEIRA DO CONTRATO</t>
  </si>
  <si>
    <t xml:space="preserve">TOTAL DE ACRÉSCIMO</t>
  </si>
  <si>
    <t xml:space="preserve">TOTAL DE DECRÉSCIMO</t>
  </si>
  <si>
    <t xml:space="preserve">% ACUMULADO</t>
  </si>
  <si>
    <t xml:space="preserve">ACUMULADO           </t>
  </si>
  <si>
    <t xml:space="preserve">REPLANILHAMENTO</t>
  </si>
  <si>
    <t xml:space="preserve">%SALDO</t>
  </si>
  <si>
    <t xml:space="preserve">SALDO                     </t>
  </si>
  <si>
    <t xml:space="preserve">VALOR ATUALIZADO DO CONTRATO</t>
  </si>
  <si>
    <t xml:space="preserve">JHONATAN DE OLIVEIRA RECKEL </t>
  </si>
  <si>
    <t xml:space="preserve">Engenheiro Civil</t>
  </si>
  <si>
    <t xml:space="preserve">CREA-ES 50835/D</t>
  </si>
  <si>
    <t xml:space="preserve">Fiscal da Obra</t>
  </si>
  <si>
    <t xml:space="preserve">PREFEITURA MUNICIPAL DE SÃO ROQUE DO CANAÃ</t>
  </si>
  <si>
    <t xml:space="preserve">MEMÓRIA DE CÁLCULO 4ª MEDIÇÃO</t>
  </si>
  <si>
    <r>
      <rPr>
        <b val="true"/>
        <sz val="11"/>
        <rFont val="Arial"/>
        <family val="2"/>
        <charset val="1"/>
      </rPr>
      <t xml:space="preserve">OBRA: </t>
    </r>
    <r>
      <rPr>
        <sz val="11"/>
        <rFont val="Arial"/>
        <family val="2"/>
        <charset val="1"/>
      </rPr>
      <t xml:space="preserve"> </t>
    </r>
    <r>
      <rPr>
        <sz val="11"/>
        <color rgb="FF000000"/>
        <rFont val="Arial"/>
        <family val="2"/>
        <charset val="1"/>
      </rPr>
      <t xml:space="preserve">REFORMA E AMPLIAÇÃO DA ‘’EMEI SÃO ROQUE’’, NESTE MUNICÍPIO. </t>
    </r>
  </si>
  <si>
    <t xml:space="preserve">DATA: 17/06/2025</t>
  </si>
  <si>
    <r>
      <rPr>
        <b val="true"/>
        <sz val="11"/>
        <rFont val="Arial"/>
        <family val="2"/>
        <charset val="1"/>
      </rPr>
      <t xml:space="preserve">LOCAL:</t>
    </r>
    <r>
      <rPr>
        <sz val="11"/>
        <rFont val="Arial"/>
        <family val="2"/>
        <charset val="1"/>
      </rPr>
      <t xml:space="preserve"> RUA LOURENÇO ROLDI, N° 436, BAIRRO SÃO ROQUINHO, SÃO ROQUE DO CANAÃ</t>
    </r>
  </si>
  <si>
    <t xml:space="preserve">DESCRIÇÃO</t>
  </si>
  <si>
    <t xml:space="preserve">UND</t>
  </si>
  <si>
    <t xml:space="preserve">muro lateral do vizinho. Total.: (2,68+3,52)*8/2+(3,82+3,52)*2,9/2+(3,82+1,6)*6,2/2+(2,03+1,6)*8/2+(2,16+2,03)*8/2.: 83,53 m²</t>
  </si>
  <si>
    <t xml:space="preserve">Fachada da escolha: Apicoamento para substituição da pintura por pastilha: (9,85 m x (3,07 m – 1,12 m) (pé direito externo – altura do revestimento já previsto) = 19,20 m² </t>
  </si>
  <si>
    <t xml:space="preserve">mureta do parquinho. Total.: (8+5,13)*0,3*0,2: 0,79 m³</t>
  </si>
  <si>
    <t xml:space="preserve">Viga da mureta: (14,92 m + 1,73 m + 1,97 m + 5,40 m - 1,10 m) x 0,20 x 2 lados (lado externo e base) + (1,10 m + 1,00 m) x (0,20 m x 3 lados) (lado interno, externo e base no portão e rampa) + (14,92 m + 1,73 m + 1,97 m - 1,10 m) x ((0,75 m - 0,43 m) + 0,20 m) (lado interno do muro frontal) + (5,40 m x (((1,20 + 1,60)/2) - 0,43 m) + 0,20 m) = 25,86 m² – 13,35 m² (6ª medição empresa anterior).: 12,51 m² (saldo utilizado no muro esterno do lado da escada</t>
  </si>
  <si>
    <t xml:space="preserve">Sapatas (0,60 m x 0,60 m) ampliação: 0,60 m x 0,60 m x 0,05 m x 10 sapatas = 0,18 m³ – 0,11 m³ (7ª medição empresa anterior).: 0,07 m³</t>
  </si>
  <si>
    <t xml:space="preserve">Viga inferior (foi considerado 2,5 cm a mais de cada lado da viga) = 0,20 m + 0,025 m + 0,025 m = 0,25 m: (14,92 m + 1,73 m + 3,22 m + 5,40 m) x 0,25 m x 0,05 m = 0,31 m³ – 0,16 m³ (7ª medição empresa anterior).: 0,15 m³</t>
  </si>
  <si>
    <t xml:space="preserve">mureta do parquinho. Total.: 8*2*0,3+5,13*2*0,3.: 7,88m³</t>
  </si>
  <si>
    <t xml:space="preserve">mureta do parquinho - viga + 1 sapata (1x1x0,4). Total.: (8*0,3*0,2+5,13*0,3*0,2+0,4).: 1,19 m³</t>
  </si>
  <si>
    <t xml:space="preserve">Sapatas: 0,60 m x 0,60 m x 0,20 m x 10 sapatas = 0,72 m³ – 0,43 m³.:</t>
  </si>
  <si>
    <t xml:space="preserve">P1 = P2 = P3 = P4 = P5 = P6 = P7: (0,75 m + 0,20 m + 0,60 m) x 0,20 m x 0,20 m x 7 pilaretes = 0,43 m³ – 0,19 m³</t>
  </si>
  <si>
    <t xml:space="preserve">Vigas: (14,92 m + 1,53 m + 1,48 m + 5,40 m - 1,10 m) x 0,20 m x 0,20 x 2 vigas = 1,78 m³ – 0,77 m³:</t>
  </si>
  <si>
    <t xml:space="preserve">mureta do parquinho – viga. Total.: (8+5,13)*4*0,617.: 32,40 kg</t>
  </si>
  <si>
    <t xml:space="preserve">mureta do parquinho – viga.: (8+5,13)/0,15*0,84*0,109.: 8,01 kg</t>
  </si>
  <si>
    <t xml:space="preserve">Viga área coberta inferior + pilares (muro da face da rua (suporte da cinta para apoio dos cobogós)).: 9,20*0,3*2+2,5*(0,2*2+0,3*2)*3.: 13,02 m²</t>
  </si>
  <si>
    <t xml:space="preserve">Recuperação de Pilares.: Pilares do Muro paralelo ao vizinho: 2,70 + 3,15 + 3,48 + 3,85 + 2,90 + 6 Pilares * 2,25.: 29,58m x 0,30 m</t>
  </si>
  <si>
    <t xml:space="preserve">ilares do Muro paralelo ao vizinho: 2,70 + 3,15 + 3,48 + 3,85 + 2,90 + 6 Pilares * 2,25.: 29,58m</t>
  </si>
  <si>
    <t xml:space="preserve">Forma para a viga sobre o muro: ((7,13 m + 11,80 m + 15,00 m + 5,50 m + 7,92 m) (perímetro) x 0,10 m (altura)) x 2 lados = 9,47 m²</t>
  </si>
  <si>
    <t xml:space="preserve">Viga área coberta inferior + pilares. 9,20*5*0,617+2,5*3*4*0,617.: 46,89 kg</t>
  </si>
  <si>
    <t xml:space="preserve">Viga área coberta inferior + estribos pilares. Total.: (9,2/0,15)*0,84*0,109+(((2,5*3)/0,15)*0,84*0,109).: 10,19 kg</t>
  </si>
  <si>
    <t xml:space="preserve">Viga área coberta inferior + pilares. Total.: 9,15*0,15*0,3+3*2,5*0,2*0,3.: 0,86 m³</t>
  </si>
  <si>
    <t xml:space="preserve">Construção da viga de reforço longitudinal da fissura na laje: Conforme Anexo I = 0,32 m³</t>
  </si>
  <si>
    <t xml:space="preserve">Viga de Concreto na borda da calçada (m³): 0,14 (largura) * 0,40 (altura) * extensão (13,65).: 0,76m³</t>
  </si>
  <si>
    <t xml:space="preserve">Saldo utilizado para viga do muro ao lado da escada</t>
  </si>
  <si>
    <t xml:space="preserve">Fechamento lateral área coberta inferior. Total.: (4,475+4,475)*3,15.: 28,19 m²</t>
  </si>
  <si>
    <t xml:space="preserve">Parede sobre o muro onde será assentado o cobogó: 5,45 m (comprimento) x 0,90 m (altura) = 4,90 m ² – 1,60 viga (5,45*0,30).: 3,30 m²</t>
  </si>
  <si>
    <t xml:space="preserve">Mureta do parquinho. Total.: (8+5,13)*0,4.: 5,25 m²</t>
  </si>
  <si>
    <t xml:space="preserve">WC Funcionários</t>
  </si>
  <si>
    <t xml:space="preserve">Despensa</t>
  </si>
  <si>
    <t xml:space="preserve">A. Serviço</t>
  </si>
  <si>
    <t xml:space="preserve">Cozinha</t>
  </si>
  <si>
    <t xml:space="preserve">Depósito de Alimentos</t>
  </si>
  <si>
    <t xml:space="preserve">Depósito de Vasilhas</t>
  </si>
  <si>
    <t xml:space="preserve">Viga sobre o muro</t>
  </si>
  <si>
    <t xml:space="preserve">Área da viga a ser construída sobre o muro: (7,13 m + 11,80 m + 15,00 m + 5,50 m + 7,92 m) (comprimento) x 0,10 m (altura) x 2 lados = 9,47 m² + sobreposição: 2,24 m². Total.: 11,71 m²</t>
  </si>
  <si>
    <t xml:space="preserve">Fechamento lateral área coberta inferior. Total.: 9,5*3,15.: 29,93 m²</t>
  </si>
  <si>
    <t xml:space="preserve">Mureta do parquinho. Total.: (8+5,13)*0,4*2.: 10,50 m²</t>
  </si>
  <si>
    <t xml:space="preserve">Fechamento lateral área coberta inferior.: Total; 9,5*3,15: 29,93 m²</t>
  </si>
  <si>
    <t xml:space="preserve">Mureta do parquinho.: (8+5,13)*0,4*2.: 10,50 m²</t>
  </si>
  <si>
    <t xml:space="preserve">Demais locais da reforma necessários.: 107,20 m²</t>
  </si>
  <si>
    <t xml:space="preserve">0,00 (item medido em sua integridade)</t>
  </si>
  <si>
    <t xml:space="preserve">Não realizada</t>
  </si>
  <si>
    <t xml:space="preserve">Emassamento externo parcial: conforme projeto 13,80 m²</t>
  </si>
  <si>
    <t xml:space="preserve">EMASSAMENTO DO TETO</t>
  </si>
  <si>
    <t xml:space="preserve">WC Funcionários (superior): conforme projeto 4,62 m²</t>
  </si>
  <si>
    <t xml:space="preserve">Sala Professores: conforme projeto 28,83 m² + ((1,00 m + 1,00 m + 2,00 m) x 0,40 m) (recorte para o ar condicionado) = 30,43 m²</t>
  </si>
  <si>
    <t xml:space="preserve">Arquivo: conforme projeto 4,68 m²</t>
  </si>
  <si>
    <t xml:space="preserve">Secretaria: conforme projeto 13,20 m² + ((1,00 m + 1,00 m + 2,00 m) x 0,40 m) (recorte para o ar condicionado) = 14,80 m²</t>
  </si>
  <si>
    <t xml:space="preserve">Coordenação (sala de atividades 04): conforme projeto 6,58 m² + ((1,00 m + 1,00 m + 2,00 m) x 0,40 m) (recorte para o ar condicionado) = 8,18 m²</t>
  </si>
  <si>
    <t xml:space="preserve">Depósito (superior) (sala de atividades 04): conforme projeto 3,99 m²</t>
  </si>
  <si>
    <t xml:space="preserve">Direção (sala de atividades 04): conforme projeto 11,00 m² + ((1,00 m + 1,00 m + 2,00 m) x 0,40 m) (recorte para o ar condicionado) = 12,60 m²</t>
  </si>
  <si>
    <t xml:space="preserve">Circulação (superior): conforme projeto 14,26 m²</t>
  </si>
  <si>
    <t xml:space="preserve">Sala 01: conforme projeto 30,00 m² + ((1,00 m + 1,00 m + 2,00 m) x 0,40 m) (recorte para o ar condicionado) = 31,60 m²</t>
  </si>
  <si>
    <t xml:space="preserve">Sala 02: conforme projeto 30,00 m² + ((1,00 m + 1,00 m + 2,00 m) x 0,40 m) (recorte para o ar condicionado)</t>
  </si>
  <si>
    <t xml:space="preserve">Sala 03: conforme projeto 30,00 m² + ((1,00 m + 1,00 m + 2,00 m) x 0,40 m) (recorte para o ar condicionado)</t>
  </si>
  <si>
    <t xml:space="preserve">Sala 05: conforme projeto 45,75 m² + ((1,00 m + 1,00 m + 2,00 m) x 0,40 m) (recorte para o ar condicionado) = 47,35 m²</t>
  </si>
  <si>
    <t xml:space="preserve">Hall (superior): conforme projeto 5,18m²</t>
  </si>
  <si>
    <t xml:space="preserve">WC Alunos masculino (superior): conforme projeto 8,90 m²</t>
  </si>
  <si>
    <t xml:space="preserve">WC Alunos feminino (superior): conforme projeto 11,48 m²</t>
  </si>
  <si>
    <t xml:space="preserve">Sala 06: conforme projeto 23,75 m² + ((1,00 m + 1,00 m + 2,00 m) x 0,40 m) (recorte para o ar condicionado) = 25,35 m²</t>
  </si>
  <si>
    <t xml:space="preserve">Refeitório: conforme projeto 35,40 m² + ((1,00 m + 1,00 m + 2,00 m) x 0,40 m) (recorte para o ar condicionado) = 37,00 m²</t>
  </si>
  <si>
    <t xml:space="preserve">Despensa: conforme projeto 2,34 m²</t>
  </si>
  <si>
    <t xml:space="preserve">Almoxarifado: conforme projeto 6,94 m²</t>
  </si>
  <si>
    <t xml:space="preserve">Cozinha: conforme projeto 10,45 m²</t>
  </si>
  <si>
    <t xml:space="preserve">Depósito de vasilhas: conforme projeto 5,00 m²</t>
  </si>
  <si>
    <t xml:space="preserve">Depósito de alimentos: conforme projeto 3,98 m²</t>
  </si>
  <si>
    <t xml:space="preserve">Pátio coberto (inferior): conforme projeto 58,78 m²</t>
  </si>
  <si>
    <t xml:space="preserve">Circulação: (inferior): conforme projeto 10,00 m²</t>
  </si>
  <si>
    <t xml:space="preserve">WC Funcionários (inferior): conforme projeto 3,18 m²</t>
  </si>
  <si>
    <t xml:space="preserve">WC alunos masculino (inferior): conforme projeto 10,25 m²</t>
  </si>
  <si>
    <t xml:space="preserve">WC alunos feminino (inferior): conforme projeto 10,25 m²</t>
  </si>
  <si>
    <t xml:space="preserve">Fraldário: conforme projeto 8,00 m²</t>
  </si>
  <si>
    <t xml:space="preserve">Sala 07: conforme projeto 26,29 m² + ((1,00 m + 1,00 m + 2,00 m) x 0,40 m) (recorte para o ar condicionado) = 27,89 m²</t>
  </si>
  <si>
    <t xml:space="preserve">ADITIVO (1º ACRÉSCIMO)</t>
  </si>
  <si>
    <t xml:space="preserve">Depósito (inferior): Conforme projeto = 6,94 m²</t>
  </si>
  <si>
    <t xml:space="preserve">Rampa = 32,83 m²</t>
  </si>
  <si>
    <t xml:space="preserve">nova parede área coberta externa inferior</t>
  </si>
  <si>
    <t xml:space="preserve">Área restante: 9,47 m²</t>
  </si>
  <si>
    <t xml:space="preserve">Acabamento para fechamento dos oitões da estrutura da área coberta. 2 Lados externos * 4,04m².: 8,08m²:</t>
  </si>
  <si>
    <t xml:space="preserve">Aumento da área onde usará o forro. Total.: 0,30x10,15.: 3,05 m²</t>
  </si>
  <si>
    <t xml:space="preserve">WC servidores (superior): Marco (2,10 m + 2,10 m + 0,80 m) x 0,15 m + Alizares (2,10 m + 2,10 m + 0,80 m) x 0,05 m x 2 lados + Porta (2,10 m x 0,80 m) x 2 lados = 4,61 m²</t>
  </si>
  <si>
    <t xml:space="preserve">WC Alunos feminino (superior): Marco (2,10 m + 2,10 m + 0,80 m) x 0,15 m + Alizares (2,10 m + 2,10 m + 0,80 m) x 0,05 m x 2 lados + Porta (2,10 m x 0,80 m) x 2 lados = 4,61 m²</t>
  </si>
  <si>
    <t xml:space="preserve">Sala 06: Marco (2,10 m + 2,10 m + 0,80 m) x 0,15 m + Alizares (2,10 m + 2,10 m + 0,80 m) x 0,05 m x 2 lados + Porta (2,10 m x 0,80 m) x 2 lados = 4,61 m²</t>
  </si>
  <si>
    <t xml:space="preserve">Almoxarifado: Marco (2,10 m + 2,10 m + 0,90 m) x 0,15 m + Alizares (2,10 m + 2,10 m + 0,90 m) x 0,05 m x 2 lados + Porta (2,10 m x 0,90 m) x 2 lados = 5,05 m² – 1,09: 3,96 m²</t>
  </si>
  <si>
    <t xml:space="preserve">Área de serviço: Marco (2,10 m + 2,10 m + 0,70 m) x 0,15 m + Alizares (2,10 m + 2,10 m + 0,70 m) x 0,05 m x 2 lados + Porta (2,10 m x 0,70 m) x 2 lados = 4,16 m²</t>
  </si>
  <si>
    <t xml:space="preserve">WC Funcionários (inferior):Marco (2,10 m + 2,10 m + 0,70 m) x 0,15 m + Alizares (2,10 m + 2,10 m + 0,70 m) x 0,05 m x 2 lados + Porta (2,10 m x 0,70 m) x 2 lados = 4,16 m²</t>
  </si>
  <si>
    <t xml:space="preserve">Despensa: Marco (2,10 m + 2,10 m + 0,70 m) x 0,15 m + Alizares (2,10 m + 2,10 m + 0,70 m) x 0,05 m x 2 lados + Porta (2,10 m x 0,70 m) x 2 lados = 4,16 m²</t>
  </si>
  <si>
    <t xml:space="preserve">WC alunos masculino (inferior) :  Marco (2,10 m + 2,10 m + 0,80 m) x 0,15 m + Alizares (2,10 m + 2,10 m + 0,80 m) x 0,05 m x 2 lados + Porta (2,10 m x 0,80 m) x 2 lados = 4,61 m²</t>
  </si>
  <si>
    <t xml:space="preserve">WC alunos feminino (inferior): Marco (2,10 m + 2,10 m + 0,80 m) x 0,15 m + Alizares (2,10 m + 2,10 m + 0,80 m) x 0,05 m x 2 lados + Porta (2,10 m x 0,80 m) x 2 lados = 4,61 m²</t>
  </si>
  <si>
    <t xml:space="preserve">Fraldário:  Marco (2,10 m + 2,10 m + 0,80 m) x 0,15 m + Alizares (2,10 m + 2,10 m + 0,80 m) x 0,05 m x 2 lados + Porta (2,10 m x 0,80 m) x 2 lados = 4,61 m²</t>
  </si>
  <si>
    <t xml:space="preserve">Referente ao Item 7.1</t>
  </si>
  <si>
    <t xml:space="preserve">Sala Professores: conforme projeto 28,83 m²</t>
  </si>
  <si>
    <t xml:space="preserve">Secretaria: conforme projeto 13,20 m²</t>
  </si>
  <si>
    <t xml:space="preserve">Pátio coberto: conforme projeto 27,30 m ² + 14,04 m² (área entre o pátio e a direção) = 41,34 m²</t>
  </si>
  <si>
    <t xml:space="preserve">Coordenação (sala de atividades 04): conforme projeto 6,58 m²</t>
  </si>
  <si>
    <t xml:space="preserve">Depósito (superior): conforme projeto 3,99 m²</t>
  </si>
  <si>
    <t xml:space="preserve">Direção (sala de atividades 04): conforme projeto 11,00 m²</t>
  </si>
  <si>
    <t xml:space="preserve">Sala 01: conforme projeto 30,00 m²</t>
  </si>
  <si>
    <t xml:space="preserve">Sala 02: conforme projeto 30,00 m²</t>
  </si>
  <si>
    <t xml:space="preserve">Sala 03: conforme projeto 30,00 m²</t>
  </si>
  <si>
    <t xml:space="preserve">Sala 05: conforme projeto 45,75 m²</t>
  </si>
  <si>
    <t xml:space="preserve">Circulação: conforme projeto 14,26 m²</t>
  </si>
  <si>
    <t xml:space="preserve">Hall (superior): conforme projeto 5,18 m²</t>
  </si>
  <si>
    <t xml:space="preserve">Sala 06: conforme projeto 23,75 m²</t>
  </si>
  <si>
    <t xml:space="preserve">Refeitório: conforme projeto 35,40 m²</t>
  </si>
  <si>
    <t xml:space="preserve">Área de serviço: conforme projeto 10,45 m²</t>
  </si>
  <si>
    <t xml:space="preserve">WC alunos masculino (inferior) : conforme projeto 10,25 m²</t>
  </si>
  <si>
    <t xml:space="preserve">WC alunos feminino (inferior) : conforme projeto 10,25 m²</t>
  </si>
  <si>
    <t xml:space="preserve">Circulação (inferior): conforme projeto 10,00 m²</t>
  </si>
  <si>
    <t xml:space="preserve">Fraldário: conforme projeto 8,00 m² - área do tanque 1,91 m² = 6,09 m²</t>
  </si>
  <si>
    <t xml:space="preserve">Sala 07: conforme projeto 26,29 m²</t>
  </si>
  <si>
    <t xml:space="preserve">Referente ao Item 7.2</t>
  </si>
  <si>
    <t xml:space="preserve">Rampa: conforme projeto 34,13 m²</t>
  </si>
  <si>
    <t xml:space="preserve">Degraus escada: conforme projeto (0,18 m x 1,50 m x 17 degraus) (piso) + (0,18 m x 1,50 m x 17 degraus) (espelho) = 9,18 m²</t>
  </si>
  <si>
    <t xml:space="preserve">Área externa frontal: Pátio externo superior (pátio de entrada + calçadas lateral): 30,21 m² + 10,35 m² rampa de acesso: 4,20 m² = 65,05 m²</t>
  </si>
  <si>
    <t xml:space="preserve">Fraldário: Tanque A + B + C + D + E + I = 2,47 m²</t>
  </si>
  <si>
    <t xml:space="preserve">ADITIVO</t>
  </si>
  <si>
    <t xml:space="preserve">Espelho da Área de Serviço: 1,00 m x 0,15 m x 5 unidades de espelhos: 0,75 m²</t>
  </si>
  <si>
    <t xml:space="preserve">Espelho do Fraldário: 1,00 m x 0,15 m x 5 unidades de espelhos: 0,75 m²</t>
  </si>
  <si>
    <t xml:space="preserve">Piso em Concreto: 161,24 m²</t>
  </si>
  <si>
    <t xml:space="preserve">Área Coberta: 50,62 m²</t>
  </si>
  <si>
    <t xml:space="preserve">Patamar da Escada: 1,00 x 1,40.: 1,40 m²</t>
  </si>
  <si>
    <t xml:space="preserve">86,72 m (usado para passar cabos de rede e para as arandelas no parquinho e no forro pvc)</t>
  </si>
  <si>
    <t xml:space="preserve">Para ligar as arandelas no parquinho das crianças - 20m de comprimento x 3 pernas. Total: 60,00 metros</t>
  </si>
  <si>
    <r>
      <rPr>
        <sz val="12"/>
        <rFont val="Arial"/>
        <family val="2"/>
        <charset val="1"/>
      </rPr>
      <t xml:space="preserve">Para ligar as arandelas no patio coberto superior. Total: </t>
    </r>
    <r>
      <rPr>
        <sz val="12"/>
        <rFont val="Arial"/>
        <family val="0"/>
        <charset val="1"/>
      </rPr>
      <t xml:space="preserve">(4,55+4+4+6,5*3)*3.: 96,15 metros</t>
    </r>
  </si>
  <si>
    <t xml:space="preserve">locais onde tem lampadas de emergência e outros locais.: 22 unidades</t>
  </si>
  <si>
    <t xml:space="preserve">1 unidade – circulação</t>
  </si>
  <si>
    <t xml:space="preserve">1 unidade – Pátio Coberto (Superior)</t>
  </si>
  <si>
    <t xml:space="preserve">1 unidade – Circulação (Superior)</t>
  </si>
  <si>
    <t xml:space="preserve">2 unidades (wc funcionários – superior)  e Arquivo (superior)</t>
  </si>
  <si>
    <t xml:space="preserve">Sala 01: 4,00 und – 2,00  und: 2,00 und</t>
  </si>
  <si>
    <t xml:space="preserve">Sala 02: 4,00 und</t>
  </si>
  <si>
    <t xml:space="preserve">Sala 03: 4,00 und</t>
  </si>
  <si>
    <t xml:space="preserve">Pátio coberto: 2,00 und </t>
  </si>
  <si>
    <t xml:space="preserve">Circulação (superior): 2,00 und</t>
  </si>
  <si>
    <t xml:space="preserve">Hall: 1,00 und</t>
  </si>
  <si>
    <t xml:space="preserve">WC masculino (superior): 2,00 und</t>
  </si>
  <si>
    <t xml:space="preserve">WC feminino (superior): 2,00 und</t>
  </si>
  <si>
    <t xml:space="preserve">Coordenação: 1,00 und</t>
  </si>
  <si>
    <t xml:space="preserve">Direção: 1,00 und</t>
  </si>
  <si>
    <t xml:space="preserve">Sala 05: 5,00 und</t>
  </si>
  <si>
    <t xml:space="preserve">locais onde tem lampadas de emergência e outros locais: 20 unidades</t>
  </si>
  <si>
    <t xml:space="preserve">Conforme projeto elétrico – Térreo</t>
  </si>
  <si>
    <t xml:space="preserve">Sala de Atividades 01: 2 unidades</t>
  </si>
  <si>
    <t xml:space="preserve">Sala de Informática 02: 2 unidades</t>
  </si>
  <si>
    <t xml:space="preserve">Sala de Atividades 03: 2 unidades</t>
  </si>
  <si>
    <t xml:space="preserve">Sala de Atividades 05: 2 unidades</t>
  </si>
  <si>
    <t xml:space="preserve">Conforme projeto elétrico – Subsolo</t>
  </si>
  <si>
    <t xml:space="preserve">Sala de Atividades 06: 2 unidades</t>
  </si>
  <si>
    <t xml:space="preserve">Refeitório: 2 unidades</t>
  </si>
  <si>
    <t xml:space="preserve">Sala de Atividades 07: 2 unidades</t>
  </si>
  <si>
    <t xml:space="preserve">Pátio de entrada: 7,00 und</t>
  </si>
  <si>
    <t xml:space="preserve">Rampa: 7,00 und</t>
  </si>
  <si>
    <t xml:space="preserve">Área externa (fundos): 4,00 und (muro) + 4,00 und (cobertura nova) = 8,00 und</t>
  </si>
  <si>
    <t xml:space="preserve">Entrada: Conforme projeto: 17,40 m</t>
  </si>
  <si>
    <t xml:space="preserve">Circuito 1: Conforme projeto: 9,95 m</t>
  </si>
  <si>
    <t xml:space="preserve">Circuito 2: Conforme projeto: 8,35 m</t>
  </si>
  <si>
    <t xml:space="preserve">Circuito 3: Conforme projeto: 9,55 m</t>
  </si>
  <si>
    <t xml:space="preserve">Circuito 4: Conforme projeto: 9,75 m</t>
  </si>
  <si>
    <t xml:space="preserve">Circuito 5: Conforme projeto: 7,85 m</t>
  </si>
  <si>
    <t xml:space="preserve">Circuito 6: Conforme projeto: 11,70 m</t>
  </si>
  <si>
    <t xml:space="preserve">Circuito 7: Conforme projeto: 13,00 m</t>
  </si>
  <si>
    <t xml:space="preserve">Circuito 8: Conforme projeto: 14,30 m</t>
  </si>
  <si>
    <t xml:space="preserve">Circuito 9: Conforme projeto: 13,10 m</t>
  </si>
  <si>
    <t xml:space="preserve">Circuito 10: Conforme projeto: 22,40 m</t>
  </si>
  <si>
    <t xml:space="preserve">Circuito 11: Conforme projeto: 29,20 m</t>
  </si>
  <si>
    <t xml:space="preserve">Circuito 12: Conforme projeto: 31,70 m</t>
  </si>
  <si>
    <t xml:space="preserve">Circuito 13: Conforme projeto: 31,70 m</t>
  </si>
  <si>
    <t xml:space="preserve">Circuito 14: Conforme projeto: 32,05 m</t>
  </si>
  <si>
    <t xml:space="preserve">Circuito 15: Conforme projeto: 34,25 m</t>
  </si>
  <si>
    <t xml:space="preserve">Circuito 16: Conforme projeto: 35,00 m</t>
  </si>
  <si>
    <t xml:space="preserve">Circuito 17: Conforme projeto: 35,40 m</t>
  </si>
  <si>
    <t xml:space="preserve">ADITIVO (ACRÉSCIMO)</t>
  </si>
  <si>
    <t xml:space="preserve">Entrada até o rack: 4,57m</t>
  </si>
  <si>
    <t xml:space="preserve">Alimentação da sala 01: 4,53m</t>
  </si>
  <si>
    <t xml:space="preserve">Alimentação da sala 02: 10,68m</t>
  </si>
  <si>
    <t xml:space="preserve">Alimentação da sala 03: 16,83m</t>
  </si>
  <si>
    <t xml:space="preserve">Alimentação da sala 06: 19,95m</t>
  </si>
  <si>
    <t xml:space="preserve">Reposicionamento dos drenos dos ares condicionados. 20 metros </t>
  </si>
  <si>
    <t xml:space="preserve">Tanque da cozinha. 5 metros</t>
  </si>
  <si>
    <t xml:space="preserve">Laje sobre WC funcionários e Despensa (Pavimento Inferior). 1 unidade</t>
  </si>
  <si>
    <t xml:space="preserve">Pia da cozinha. Total.: 2,20*0,60.: 1,32 m²</t>
  </si>
  <si>
    <t xml:space="preserve">Roda-banca da cozinha + testeira. Total: 3,3*0,1+3,3*0,05.: 0,50 m²</t>
  </si>
  <si>
    <t xml:space="preserve">WC funcionários (superior): 1,20 m + 0,55 m = 1,75 m</t>
  </si>
  <si>
    <t xml:space="preserve">WC masculino (superior): 1,20 m + 0,50 m = 1,70 m</t>
  </si>
  <si>
    <t xml:space="preserve">WC feminino (superior): 1,40 m + 0,50 m = 1,90 m</t>
  </si>
  <si>
    <t xml:space="preserve">WC funcionários (inferior): 0,80 m </t>
  </si>
  <si>
    <t xml:space="preserve">WC alunos masculino (inferior): 1,41 m + 0,60 m = 2,01 m</t>
  </si>
  <si>
    <t xml:space="preserve">WC alunos feminino (inferior): 1,41 m + 0,60 m = 2,01 m</t>
  </si>
  <si>
    <t xml:space="preserve">Fraldário: 1,80 m + 0,60 m = 2,40 m</t>
  </si>
  <si>
    <t xml:space="preserve">Restante: 2,49 m para finalizar as calhas</t>
  </si>
  <si>
    <t xml:space="preserve">Adequação: 1,47 m²</t>
  </si>
  <si>
    <t xml:space="preserve">Conforme projeto: 20,00 und</t>
  </si>
  <si>
    <t xml:space="preserve">Conforme projeto: Sala 01, Sala 02, Sala 03, Sala dos Professores, Secretaria, Direção, Sala 05, Rampa e Corredor.: 9 unidades (medição 02)</t>
  </si>
  <si>
    <t xml:space="preserve">Não instaladas: 03 unidades</t>
  </si>
  <si>
    <t xml:space="preserve">Conforme projeto: 0,30 und</t>
  </si>
  <si>
    <t xml:space="preserve">GUIA - Tubo de Cobre p/ Líquido ¼" 27,36m (item considera 10% de perda) – (Licitado)</t>
  </si>
  <si>
    <t xml:space="preserve">TÉRREO</t>
  </si>
  <si>
    <t xml:space="preserve">SALA DOS PROFESSORES 01: 4,75 M + 1,40 M + 3,30 M: 9,45 M</t>
  </si>
  <si>
    <t xml:space="preserve">SALA DE ATIVIDADES 01: 9,46 M + 1,40 M + 3,30 M: 14,16 M</t>
  </si>
  <si>
    <t xml:space="preserve">SALA DE INFORMÁTICA 02: 15,42 M + 1,40 M + 3,30 M + 2,30 M: 22,42 M</t>
  </si>
  <si>
    <t xml:space="preserve">SALA DE ATIVIDADES 03: 15,47 M + 1,40 M + 3,30 M + 2,30 M: 22,47 M</t>
  </si>
  <si>
    <t xml:space="preserve">SECRETARIA: 6,52 M + 1,40 M + 3,30 M: 11,22 M</t>
  </si>
  <si>
    <t xml:space="preserve">COORDENAÇÃO: 04,12 M + 1,40 M + 3,30 M: 8,82 M</t>
  </si>
  <si>
    <t xml:space="preserve">DIREÇÃO: 0,14 M + 0,30 + 3,30 M: 3,74 M</t>
  </si>
  <si>
    <t xml:space="preserve">SUBSOLO</t>
  </si>
  <si>
    <t xml:space="preserve">SALA DE ATIVIDADES 06: 05,33 M+1,20 M + 1,20 M: 7,73 M</t>
  </si>
  <si>
    <t xml:space="preserve">SALA DE ATIVIDADES 07: 04,33 M + 1,20 M + 1,20 M: 6,73 M</t>
  </si>
  <si>
    <r>
      <rPr>
        <sz val="12"/>
        <rFont val="Arial"/>
        <family val="2"/>
        <charset val="1"/>
      </rPr>
      <t xml:space="preserve">GUIA - Tubo de Cobre p/ Líquido 3/8" 6,29m (item considera 10% de perda) – </t>
    </r>
    <r>
      <rPr>
        <sz val="12"/>
        <rFont val="Arial"/>
        <family val="0"/>
        <charset val="1"/>
      </rPr>
      <t xml:space="preserve">(Licitado)</t>
    </r>
  </si>
  <si>
    <t xml:space="preserve">SALA DE ATIVIDADES 05: 0,14 M + 0,30 + 3,30 M: 3,74 M</t>
  </si>
  <si>
    <t xml:space="preserve">REFEITÓRIO: 05,44 M + 1,20 M + 1,20 M: 7,84 M</t>
  </si>
  <si>
    <r>
      <rPr>
        <sz val="12"/>
        <rFont val="Arial"/>
        <family val="2"/>
        <charset val="1"/>
      </rPr>
      <t xml:space="preserve">GUIA - Tubo de Cobre p/ Líquido ¼" 27,36m (item considera 10% de perda) – </t>
    </r>
    <r>
      <rPr>
        <sz val="12"/>
        <rFont val="Arial"/>
        <family val="0"/>
        <charset val="1"/>
      </rPr>
      <t xml:space="preserve">(Licitado)</t>
    </r>
  </si>
  <si>
    <t xml:space="preserve">Pilares do Muro paralelo ao vizinho: 2,70 + 3,15 + 3,48 + 3,85 + 2,90 + 6 Pilares * 2,25.: 29,58m*0,03.: 0,89m³ + Pilar da Testada (2 lados): 1,50 * 0,05 cm.: 0,0756.: 0,9656 m³</t>
  </si>
  <si>
    <t xml:space="preserve">Fachada principal da escola (substituição da pintura + pastilha 10x10 cm por pastilha 5x5 cm): 9,85 m x 3,07 m = 30,24 m²</t>
  </si>
  <si>
    <t xml:space="preserve">Mureta da fachada: (3,57 m + 0,48 m + 1,67 m) x 0,70 m – (1,10 m x 0,70 m) = 3,23 m²</t>
  </si>
  <si>
    <t xml:space="preserve">Parte inferior da fachada, abaixo da calçada demolida: 9,85 m x 0,35 m = 3,45 m²</t>
  </si>
  <si>
    <t xml:space="preserve">Padrão de energia: 1,50 m x 2,00 m = 3,00 m²</t>
  </si>
  <si>
    <t xml:space="preserve">Pilares do Muro paralelo ao vizinho: 2,70 + 3,15 + 3,48 + 3,85 + 2,90 + 6 Pilares * 2,25.: 29,58m*0,03.: 0,89m³  + Pilar da Testada: 1,50 * 0,015 (escarificação do restante do pilar) cm.: 0,021 m³.: Total.: 0,89+0,021.: 0,911</t>
  </si>
  <si>
    <t xml:space="preserve">Aumento da área onde usará o forro (acabamento longitudinal). Total.: 0,30x10,15 m².: 3,05 m²</t>
  </si>
  <si>
    <t xml:space="preserve">Conforme projeto de climatização: - 82,30m (Licitado)</t>
  </si>
  <si>
    <t xml:space="preserve">Área referente ao item. 24.22 (Forro de madeira pinus). 8,08m²</t>
  </si>
  <si>
    <t xml:space="preserve">Escoramento da Laje da Sala 02: 5,00x6,00x2 (em cima e em baixo): 60,00 m²</t>
  </si>
  <si>
    <t xml:space="preserve">Cozinha. 1 unidade</t>
  </si>
  <si>
    <t xml:space="preserve">Área referente ao item. 24.29 (medição 04 – atual)</t>
  </si>
  <si>
    <t xml:space="preserve">Lastro de Areia.: 5,18 m x 8,03 m.: 41,60 m² * 0,08 m.: 3,33 m³</t>
  </si>
  <si>
    <t xml:space="preserve">Fechamento dos oitões no patio coberto inferior para fins de colocar forro de madeira Pinus. Total.: 02 unidades</t>
  </si>
  <si>
    <t xml:space="preserve">Área do Parquinho: 41,60 m²</t>
  </si>
  <si>
    <t xml:space="preserve">Área da escada lateral e base dos condensadores de ar condicionado. Total.: (1,50*6,90)+((2,05*1,40)+9*0,165*1,40)+(1,00*1,40)+((1,78*1,40)+8*0,165*1,40).: 21,04 m²</t>
  </si>
  <si>
    <t xml:space="preserve">Área sobre a área de serviço.: 1,90 m x 2,40 m.: 4,56 m²</t>
  </si>
  <si>
    <r>
      <rPr>
        <sz val="12"/>
        <rFont val="Arial"/>
        <family val="2"/>
        <charset val="1"/>
      </rPr>
      <t xml:space="preserve">Topo da Central de Gás.: </t>
    </r>
    <r>
      <rPr>
        <sz val="12"/>
        <rFont val="Arial"/>
        <family val="0"/>
        <charset val="1"/>
      </rPr>
      <t xml:space="preserve">0,59 m x 1,48 m</t>
    </r>
    <r>
      <rPr>
        <sz val="12"/>
        <rFont val="Arial"/>
        <family val="2"/>
        <charset val="1"/>
      </rPr>
      <t xml:space="preserve">.: 0,87 m²</t>
    </r>
  </si>
  <si>
    <t xml:space="preserve">Serão utilizadas 11 caixas de passagem para ar condicionado Split. A cotação 02 paga apenas o fornecimento do item da caixa de passagem.</t>
  </si>
  <si>
    <t xml:space="preserve">Depósito: 1,85+1,85+3,75+3,75-0,90.: 10,30 m</t>
  </si>
  <si>
    <t xml:space="preserve">Depósito de Alimentos: 1,85+1,85+2,15+2,15-0,80.: 7,20 m</t>
  </si>
  <si>
    <t xml:space="preserve">Depósito de Vasilhas: 1,85+1,85+2,70+2,70-0,80-0,80.: 7,50 m</t>
  </si>
  <si>
    <t xml:space="preserve">Área sobre a área de serviço.: 1,90 m x 2 + 2,40 m x 2.: 8,60 m</t>
  </si>
  <si>
    <t xml:space="preserve">CREA ES 50835/D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</si>
</sst>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General"/>
    <numFmt numFmtId="169" formatCode="dd/mm/yy"/>
    <numFmt numFmtId="170" formatCode="d/m/yyyy"/>
    <numFmt numFmtId="171" formatCode="&quot;R$ &quot;#,##0.00"/>
    <numFmt numFmtId="172" formatCode="0.00%"/>
    <numFmt numFmtId="173" formatCode="[$R$-416]\ #,##0.00;[RED]\-[$R$-416]\ #,##0.00"/>
    <numFmt numFmtId="174" formatCode="#,##0.00"/>
    <numFmt numFmtId="175" formatCode="0.00"/>
  </numFmts>
  <fonts count="3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1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2"/>
      <name val="Arial"/>
      <family val="2"/>
      <charset val="1"/>
    </font>
    <font>
      <sz val="10"/>
      <color rgb="FF000000"/>
      <name val="Arial"/>
      <family val="2"/>
      <charset val="1"/>
    </font>
    <font>
      <sz val="11"/>
      <name val="Arial"/>
      <family val="2"/>
      <charset val="1"/>
    </font>
    <font>
      <b val="true"/>
      <sz val="12"/>
      <color rgb="FF000000"/>
      <name val="Arial;Arial"/>
      <family val="2"/>
      <charset val="1"/>
    </font>
    <font>
      <b val="true"/>
      <sz val="12"/>
      <name val="Arial"/>
      <family val="0"/>
      <charset val="1"/>
    </font>
    <font>
      <b val="true"/>
      <sz val="11"/>
      <color rgb="FF000000"/>
      <name val="Arial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2"/>
      <name val="Arial"/>
      <family val="2"/>
      <charset val="1"/>
    </font>
    <font>
      <b val="true"/>
      <sz val="12"/>
      <color rgb="FF00A933"/>
      <name val="Arial"/>
      <family val="2"/>
      <charset val="1"/>
    </font>
    <font>
      <sz val="12"/>
      <color rgb="FF000000"/>
      <name val="Arial"/>
      <family val="2"/>
      <charset val="1"/>
    </font>
    <font>
      <sz val="11"/>
      <color rgb="FFC9211E"/>
      <name val="Calibri"/>
      <family val="2"/>
      <charset val="1"/>
    </font>
    <font>
      <sz val="12"/>
      <name val="Arial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9999FF"/>
      </patternFill>
    </fill>
    <fill>
      <patternFill patternType="solid">
        <fgColor rgb="FFFFFFFF"/>
        <bgColor rgb="FFEEEEEE"/>
      </patternFill>
    </fill>
    <fill>
      <patternFill patternType="solid">
        <fgColor rgb="FFEDEDED"/>
        <bgColor rgb="FFEEEEEE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0CECE"/>
      </patternFill>
    </fill>
    <fill>
      <patternFill patternType="solid">
        <fgColor rgb="FFEEEEEE"/>
        <bgColor rgb="FFEDEDED"/>
      </patternFill>
    </fill>
    <fill>
      <patternFill patternType="solid">
        <fgColor rgb="FFFFFF00"/>
        <bgColor rgb="FFFFFF00"/>
      </patternFill>
    </fill>
  </fills>
  <borders count="50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9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2" fillId="3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4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4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5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5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3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3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5" fontId="17" fillId="0" borderId="22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8" fillId="3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3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5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5" borderId="1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0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0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9" fillId="8" borderId="32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10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9" fillId="8" borderId="22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9" fillId="8" borderId="25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0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0" fillId="5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0" fillId="5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0" fillId="5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9" fillId="8" borderId="25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9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9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9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9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9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0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9" fillId="8" borderId="4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12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21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42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1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4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2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4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5" fontId="10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1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6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25" fillId="6" borderId="2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5" fillId="6" borderId="2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6" borderId="25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0" borderId="1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7" fillId="0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17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17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17" fillId="0" borderId="4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4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17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11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5" fontId="17" fillId="0" borderId="2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7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17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4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5" fillId="6" borderId="22" xfId="25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5" fontId="27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1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7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27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7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4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4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3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17" fillId="3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29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29" fillId="0" borderId="4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0" borderId="11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5" fontId="17" fillId="0" borderId="40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3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17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4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4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49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00A933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7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8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561960</xdr:colOff>
      <xdr:row>11</xdr:row>
      <xdr:rowOff>65160</xdr:rowOff>
    </xdr:from>
    <xdr:to>
      <xdr:col>8</xdr:col>
      <xdr:colOff>384480</xdr:colOff>
      <xdr:row>11</xdr:row>
      <xdr:rowOff>842400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9522360" y="65160"/>
          <a:ext cx="819720" cy="777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101520</xdr:colOff>
      <xdr:row>1</xdr:row>
      <xdr:rowOff>61560</xdr:rowOff>
    </xdr:from>
    <xdr:to>
      <xdr:col>2</xdr:col>
      <xdr:colOff>435600</xdr:colOff>
      <xdr:row>6</xdr:row>
      <xdr:rowOff>101520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3360" y="236880"/>
          <a:ext cx="887760" cy="9313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G349"/>
  <sheetViews>
    <sheetView showFormulas="false" showGridLines="true" showRowColHeaders="true" showZeros="true" rightToLeft="false" tabSelected="true" showOutlineSymbols="true" defaultGridColor="true" view="normal" topLeftCell="F1" colorId="64" zoomScale="100" zoomScaleNormal="100" zoomScalePageLayoutView="100" workbookViewId="0">
      <selection pane="topLeft" activeCell="X304" activeCellId="0" sqref="X304:AG306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9.08"/>
    <col collapsed="false" customWidth="true" hidden="false" outlineLevel="0" max="4" min="4" style="1" width="11.29"/>
    <col collapsed="false" customWidth="true" hidden="false" outlineLevel="0" max="8" min="5" style="1" width="14.14"/>
    <col collapsed="false" customWidth="true" hidden="false" outlineLevel="0" max="9" min="9" style="1" width="11.54"/>
    <col collapsed="false" customWidth="true" hidden="false" outlineLevel="0" max="10" min="10" style="1" width="11.68"/>
    <col collapsed="false" customWidth="true" hidden="false" outlineLevel="0" max="11" min="11" style="1" width="9.29"/>
    <col collapsed="false" customWidth="true" hidden="false" outlineLevel="0" max="12" min="12" style="3" width="12.15"/>
    <col collapsed="false" customWidth="true" hidden="false" outlineLevel="0" max="13" min="13" style="1" width="18.54"/>
    <col collapsed="false" customWidth="true" hidden="false" outlineLevel="0" max="14" min="14" style="1" width="11.43"/>
    <col collapsed="false" customWidth="true" hidden="false" outlineLevel="0" max="15" min="15" style="1" width="11.53"/>
    <col collapsed="false" customWidth="true" hidden="false" outlineLevel="0" max="16" min="16" style="1" width="14.87"/>
    <col collapsed="false" customWidth="true" hidden="false" outlineLevel="0" max="17" min="17" style="1" width="9.29"/>
    <col collapsed="false" customWidth="true" hidden="false" outlineLevel="0" max="16384" min="16378" style="0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customFormat="false" ht="70.25" hidden="false" customHeight="true" outlineLevel="0" collapsed="false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="9" customFormat="true" ht="21.55" hidden="false" customHeight="true" outlineLevel="0" collapsed="false">
      <c r="A13" s="6" t="s">
        <v>1</v>
      </c>
      <c r="B13" s="6"/>
      <c r="C13" s="6"/>
      <c r="D13" s="6"/>
      <c r="E13" s="6"/>
      <c r="F13" s="6"/>
      <c r="G13" s="6"/>
      <c r="H13" s="7" t="str">
        <f aca="false">L18</f>
        <v>MEDIÇÃO 04</v>
      </c>
      <c r="I13" s="7"/>
      <c r="J13" s="7"/>
      <c r="K13" s="7"/>
      <c r="L13" s="7"/>
      <c r="M13" s="7"/>
      <c r="N13" s="8" t="s">
        <v>2</v>
      </c>
      <c r="O13" s="8"/>
      <c r="P13" s="8"/>
      <c r="Q13" s="8"/>
      <c r="R13" s="0"/>
      <c r="S13" s="0"/>
      <c r="T13" s="0"/>
      <c r="U13" s="0"/>
      <c r="V13" s="0"/>
      <c r="W13" s="0"/>
    </row>
    <row r="14" s="16" customFormat="true" ht="13.8" hidden="false" customHeight="true" outlineLevel="0" collapsed="false">
      <c r="A14" s="10" t="s">
        <v>3</v>
      </c>
      <c r="B14" s="10"/>
      <c r="C14" s="10"/>
      <c r="D14" s="11" t="s">
        <v>4</v>
      </c>
      <c r="E14" s="11"/>
      <c r="F14" s="11"/>
      <c r="G14" s="11"/>
      <c r="H14" s="11"/>
      <c r="I14" s="12" t="s">
        <v>5</v>
      </c>
      <c r="J14" s="12"/>
      <c r="K14" s="13" t="s">
        <v>6</v>
      </c>
      <c r="L14" s="13"/>
      <c r="M14" s="13"/>
      <c r="N14" s="14" t="s">
        <v>7</v>
      </c>
      <c r="O14" s="14"/>
      <c r="P14" s="15" t="n">
        <v>45659</v>
      </c>
      <c r="Q14" s="15"/>
      <c r="R14" s="0"/>
      <c r="S14" s="0"/>
      <c r="T14" s="0"/>
      <c r="U14" s="0"/>
      <c r="V14" s="0"/>
      <c r="W14" s="0"/>
    </row>
    <row r="15" s="16" customFormat="true" ht="13.8" hidden="false" customHeight="false" outlineLevel="0" collapsed="false">
      <c r="A15" s="10"/>
      <c r="B15" s="10"/>
      <c r="C15" s="10"/>
      <c r="D15" s="11"/>
      <c r="E15" s="11"/>
      <c r="F15" s="11"/>
      <c r="G15" s="11"/>
      <c r="H15" s="11"/>
      <c r="I15" s="12"/>
      <c r="J15" s="12"/>
      <c r="K15" s="13"/>
      <c r="L15" s="13"/>
      <c r="M15" s="13"/>
      <c r="N15" s="17" t="s">
        <v>8</v>
      </c>
      <c r="O15" s="17"/>
      <c r="P15" s="15" t="n">
        <v>45840</v>
      </c>
      <c r="Q15" s="15"/>
      <c r="R15" s="0"/>
      <c r="S15" s="0"/>
      <c r="T15" s="0"/>
      <c r="U15" s="0"/>
      <c r="V15" s="0"/>
      <c r="W15" s="0"/>
    </row>
    <row r="16" s="16" customFormat="true" ht="23.85" hidden="false" customHeight="true" outlineLevel="0" collapsed="false">
      <c r="A16" s="18" t="s">
        <v>9</v>
      </c>
      <c r="B16" s="18"/>
      <c r="C16" s="18"/>
      <c r="D16" s="19" t="s">
        <v>10</v>
      </c>
      <c r="E16" s="19"/>
      <c r="F16" s="19"/>
      <c r="G16" s="19"/>
      <c r="H16" s="19"/>
      <c r="I16" s="20" t="n">
        <v>45762</v>
      </c>
      <c r="J16" s="20"/>
      <c r="K16" s="21" t="s">
        <v>11</v>
      </c>
      <c r="L16" s="22" t="n">
        <v>45820</v>
      </c>
      <c r="M16" s="22"/>
      <c r="N16" s="23" t="s">
        <v>12</v>
      </c>
      <c r="O16" s="23"/>
      <c r="P16" s="24" t="s">
        <v>13</v>
      </c>
      <c r="Q16" s="24"/>
      <c r="R16" s="0"/>
      <c r="S16" s="0"/>
      <c r="T16" s="0"/>
      <c r="U16" s="0"/>
      <c r="V16" s="0"/>
      <c r="W16" s="0"/>
    </row>
    <row r="17" s="16" customFormat="true" ht="18.75" hidden="false" customHeight="true" outlineLevel="0" collapsed="false">
      <c r="A17" s="25" t="s">
        <v>14</v>
      </c>
      <c r="B17" s="25"/>
      <c r="C17" s="25"/>
      <c r="D17" s="25"/>
      <c r="E17" s="25"/>
      <c r="F17" s="25"/>
      <c r="G17" s="25"/>
      <c r="H17" s="25"/>
      <c r="I17" s="26" t="str">
        <f aca="false">L18</f>
        <v>MEDIÇÃO 04</v>
      </c>
      <c r="J17" s="26"/>
      <c r="K17" s="26"/>
      <c r="L17" s="27" t="n">
        <f aca="false">O305</f>
        <v>118603.079775838</v>
      </c>
      <c r="M17" s="27"/>
      <c r="N17" s="28" t="s">
        <v>15</v>
      </c>
      <c r="O17" s="29" t="n">
        <f aca="false">K305</f>
        <v>0.197069315153105</v>
      </c>
      <c r="P17" s="30" t="s">
        <v>16</v>
      </c>
      <c r="Q17" s="31" t="n">
        <f aca="false">K306</f>
        <v>0.688187401335554</v>
      </c>
      <c r="R17" s="0"/>
      <c r="S17" s="0"/>
      <c r="T17" s="0"/>
      <c r="U17" s="0"/>
      <c r="V17" s="0"/>
      <c r="W17" s="0"/>
    </row>
    <row r="18" s="2" customFormat="true" ht="16.5" hidden="false" customHeight="true" outlineLevel="0" collapsed="false">
      <c r="A18" s="32" t="s">
        <v>17</v>
      </c>
      <c r="B18" s="33" t="s">
        <v>18</v>
      </c>
      <c r="C18" s="33" t="s">
        <v>19</v>
      </c>
      <c r="D18" s="34" t="s">
        <v>20</v>
      </c>
      <c r="E18" s="34" t="s">
        <v>21</v>
      </c>
      <c r="F18" s="34"/>
      <c r="G18" s="34"/>
      <c r="H18" s="35" t="s">
        <v>22</v>
      </c>
      <c r="I18" s="36" t="s">
        <v>23</v>
      </c>
      <c r="J18" s="36"/>
      <c r="K18" s="36"/>
      <c r="L18" s="37" t="s">
        <v>24</v>
      </c>
      <c r="M18" s="37"/>
      <c r="N18" s="37"/>
      <c r="O18" s="38" t="s">
        <v>25</v>
      </c>
      <c r="P18" s="38"/>
      <c r="Q18" s="38"/>
      <c r="R18" s="0"/>
      <c r="S18" s="0"/>
      <c r="T18" s="0"/>
      <c r="U18" s="0"/>
      <c r="V18" s="0"/>
      <c r="W18" s="0"/>
    </row>
    <row r="19" s="2" customFormat="true" ht="23.85" hidden="false" customHeight="false" outlineLevel="0" collapsed="false">
      <c r="A19" s="32"/>
      <c r="B19" s="33"/>
      <c r="C19" s="33"/>
      <c r="D19" s="34"/>
      <c r="E19" s="34" t="s">
        <v>26</v>
      </c>
      <c r="F19" s="34" t="s">
        <v>27</v>
      </c>
      <c r="G19" s="34" t="s">
        <v>28</v>
      </c>
      <c r="H19" s="35"/>
      <c r="I19" s="39" t="s">
        <v>20</v>
      </c>
      <c r="J19" s="34" t="s">
        <v>29</v>
      </c>
      <c r="K19" s="40" t="s">
        <v>30</v>
      </c>
      <c r="L19" s="39" t="s">
        <v>20</v>
      </c>
      <c r="M19" s="41" t="s">
        <v>29</v>
      </c>
      <c r="N19" s="40" t="s">
        <v>30</v>
      </c>
      <c r="O19" s="42" t="s">
        <v>20</v>
      </c>
      <c r="P19" s="41" t="s">
        <v>29</v>
      </c>
      <c r="Q19" s="40" t="s">
        <v>30</v>
      </c>
      <c r="R19" s="0"/>
      <c r="S19" s="0"/>
      <c r="T19" s="0"/>
      <c r="U19" s="0"/>
      <c r="V19" s="0"/>
      <c r="W19" s="0"/>
    </row>
    <row r="20" customFormat="false" ht="13.8" hidden="false" customHeight="false" outlineLevel="0" collapsed="false">
      <c r="A20" s="43" t="n">
        <v>1</v>
      </c>
      <c r="B20" s="44" t="s">
        <v>31</v>
      </c>
      <c r="C20" s="45"/>
      <c r="D20" s="46"/>
      <c r="E20" s="46"/>
      <c r="F20" s="46"/>
      <c r="G20" s="46"/>
      <c r="H20" s="46"/>
      <c r="I20" s="47"/>
      <c r="J20" s="48"/>
      <c r="K20" s="49"/>
      <c r="L20" s="50"/>
      <c r="M20" s="51" t="n">
        <f aca="false">SUM(M21:M23)</f>
        <v>0</v>
      </c>
      <c r="N20" s="49"/>
      <c r="O20" s="48"/>
      <c r="P20" s="51" t="n">
        <f aca="false">SUM(P21:P23)</f>
        <v>2339.112706</v>
      </c>
      <c r="Q20" s="49"/>
    </row>
    <row r="21" customFormat="false" ht="15" hidden="false" customHeight="false" outlineLevel="0" collapsed="false">
      <c r="A21" s="52" t="s">
        <v>32</v>
      </c>
      <c r="B21" s="53" t="s">
        <v>33</v>
      </c>
      <c r="C21" s="54" t="s">
        <v>34</v>
      </c>
      <c r="D21" s="55" t="n">
        <v>8</v>
      </c>
      <c r="E21" s="55" t="n">
        <v>0</v>
      </c>
      <c r="F21" s="56"/>
      <c r="G21" s="55" t="n">
        <f aca="false">D21+E21-F21</f>
        <v>8</v>
      </c>
      <c r="H21" s="57" t="n">
        <v>254.81764</v>
      </c>
      <c r="I21" s="58" t="n">
        <v>8</v>
      </c>
      <c r="J21" s="59" t="n">
        <f aca="false">I21*H21</f>
        <v>2038.54112</v>
      </c>
      <c r="K21" s="60" t="n">
        <f aca="false">I21/G21</f>
        <v>1</v>
      </c>
      <c r="L21" s="55" t="n">
        <f aca="false">IFERROR(VLOOKUP(A21,'MEMO CALCULO 04'!$B$2:$E$504,4,0),0)</f>
        <v>0</v>
      </c>
      <c r="M21" s="61" t="n">
        <f aca="false">L21*H21</f>
        <v>0</v>
      </c>
      <c r="N21" s="62" t="n">
        <f aca="false">L21/G21</f>
        <v>0</v>
      </c>
      <c r="O21" s="63" t="n">
        <f aca="false">I21+L21</f>
        <v>8</v>
      </c>
      <c r="P21" s="64" t="n">
        <f aca="false">J21+M21</f>
        <v>2038.54112</v>
      </c>
      <c r="Q21" s="65" t="n">
        <f aca="false">K21+N21</f>
        <v>1</v>
      </c>
    </row>
    <row r="22" customFormat="false" ht="43.25" hidden="false" customHeight="false" outlineLevel="0" collapsed="false">
      <c r="A22" s="52" t="s">
        <v>35</v>
      </c>
      <c r="B22" s="53" t="s">
        <v>36</v>
      </c>
      <c r="C22" s="54" t="s">
        <v>37</v>
      </c>
      <c r="D22" s="55" t="n">
        <v>0</v>
      </c>
      <c r="E22" s="55" t="n">
        <v>0</v>
      </c>
      <c r="F22" s="56"/>
      <c r="G22" s="55" t="n">
        <f aca="false">D22+E22-F22</f>
        <v>0</v>
      </c>
      <c r="H22" s="57" t="n">
        <v>158.562432</v>
      </c>
      <c r="I22" s="58" t="n">
        <v>0</v>
      </c>
      <c r="J22" s="59" t="n">
        <f aca="false">I22*H22</f>
        <v>0</v>
      </c>
      <c r="K22" s="60" t="n">
        <v>0</v>
      </c>
      <c r="L22" s="55" t="n">
        <f aca="false">IFERROR(VLOOKUP(A22,'MEMO CALCULO 04'!$B$2:$E$504,4,0),0)</f>
        <v>0</v>
      </c>
      <c r="M22" s="61" t="n">
        <f aca="false">L22*H22</f>
        <v>0</v>
      </c>
      <c r="N22" s="62" t="n">
        <v>0</v>
      </c>
      <c r="O22" s="63" t="n">
        <f aca="false">I22+L22</f>
        <v>0</v>
      </c>
      <c r="P22" s="64" t="n">
        <f aca="false">J22+M22</f>
        <v>0</v>
      </c>
      <c r="Q22" s="65" t="n">
        <f aca="false">K22+N22</f>
        <v>0</v>
      </c>
    </row>
    <row r="23" customFormat="false" ht="22.35" hidden="false" customHeight="false" outlineLevel="0" collapsed="false">
      <c r="A23" s="52" t="s">
        <v>38</v>
      </c>
      <c r="B23" s="53" t="s">
        <v>39</v>
      </c>
      <c r="C23" s="54" t="s">
        <v>34</v>
      </c>
      <c r="D23" s="55" t="n">
        <v>12.25</v>
      </c>
      <c r="E23" s="55" t="n">
        <v>0</v>
      </c>
      <c r="F23" s="56"/>
      <c r="G23" s="55" t="n">
        <f aca="false">D23+E23-F23</f>
        <v>12.25</v>
      </c>
      <c r="H23" s="57" t="n">
        <v>24.536456</v>
      </c>
      <c r="I23" s="58" t="n">
        <v>12.25</v>
      </c>
      <c r="J23" s="59" t="n">
        <f aca="false">I23*H23</f>
        <v>300.571586</v>
      </c>
      <c r="K23" s="60" t="n">
        <f aca="false">I23/G23</f>
        <v>1</v>
      </c>
      <c r="L23" s="55" t="n">
        <f aca="false">IFERROR(VLOOKUP(A23,'MEMO CALCULO 04'!$B$2:$E$504,4,0),0)</f>
        <v>0</v>
      </c>
      <c r="M23" s="61" t="n">
        <f aca="false">L23*H23</f>
        <v>0</v>
      </c>
      <c r="N23" s="62" t="n">
        <f aca="false">L23/G23</f>
        <v>0</v>
      </c>
      <c r="O23" s="63" t="n">
        <f aca="false">I23+L23</f>
        <v>12.25</v>
      </c>
      <c r="P23" s="64" t="n">
        <f aca="false">J23+M23</f>
        <v>300.571586</v>
      </c>
      <c r="Q23" s="65" t="n">
        <f aca="false">K23+N23</f>
        <v>1</v>
      </c>
    </row>
    <row r="24" customFormat="false" ht="13.8" hidden="false" customHeight="false" outlineLevel="0" collapsed="false">
      <c r="A24" s="43" t="n">
        <v>2</v>
      </c>
      <c r="B24" s="44" t="s">
        <v>40</v>
      </c>
      <c r="C24" s="45"/>
      <c r="D24" s="46"/>
      <c r="E24" s="46"/>
      <c r="F24" s="46"/>
      <c r="G24" s="46"/>
      <c r="H24" s="66"/>
      <c r="I24" s="47"/>
      <c r="J24" s="48"/>
      <c r="K24" s="49"/>
      <c r="L24" s="47"/>
      <c r="M24" s="51" t="n">
        <f aca="false">SUM(M25:M50)</f>
        <v>1073.5099438</v>
      </c>
      <c r="N24" s="48"/>
      <c r="O24" s="48"/>
      <c r="P24" s="51" t="n">
        <f aca="false">SUM(P25:P50)</f>
        <v>2978.19462777191</v>
      </c>
      <c r="Q24" s="49"/>
    </row>
    <row r="25" customFormat="false" ht="13.8" hidden="false" customHeight="false" outlineLevel="0" collapsed="false">
      <c r="A25" s="52" t="s">
        <v>41</v>
      </c>
      <c r="B25" s="53" t="s">
        <v>42</v>
      </c>
      <c r="C25" s="54" t="s">
        <v>34</v>
      </c>
      <c r="D25" s="55" t="n">
        <v>8.11</v>
      </c>
      <c r="E25" s="55" t="n">
        <v>0</v>
      </c>
      <c r="F25" s="55"/>
      <c r="G25" s="55" t="n">
        <f aca="false">D25+E25-F25</f>
        <v>8.11</v>
      </c>
      <c r="H25" s="57" t="n">
        <v>52.241252</v>
      </c>
      <c r="I25" s="58" t="n">
        <v>0.12</v>
      </c>
      <c r="J25" s="59" t="n">
        <f aca="false">I25*H25</f>
        <v>6.26895024</v>
      </c>
      <c r="K25" s="60" t="n">
        <f aca="false">I25/G25</f>
        <v>0.0147965474722565</v>
      </c>
      <c r="L25" s="55" t="n">
        <f aca="false">IFERROR(VLOOKUP(A25,'MEMO CALCULO 04'!$B$2:$E$504,4,0),0)</f>
        <v>0</v>
      </c>
      <c r="M25" s="61" t="n">
        <f aca="false">L25*H25</f>
        <v>0</v>
      </c>
      <c r="N25" s="62" t="n">
        <f aca="false">L25/G25</f>
        <v>0</v>
      </c>
      <c r="O25" s="63" t="n">
        <f aca="false">I25+L25</f>
        <v>0.12</v>
      </c>
      <c r="P25" s="64" t="n">
        <f aca="false">J25+M25</f>
        <v>6.26895024</v>
      </c>
      <c r="Q25" s="65" t="n">
        <f aca="false">K25+N25</f>
        <v>0.0147965474722565</v>
      </c>
    </row>
    <row r="26" customFormat="false" ht="22.35" hidden="false" customHeight="false" outlineLevel="0" collapsed="false">
      <c r="A26" s="52" t="s">
        <v>43</v>
      </c>
      <c r="B26" s="53" t="s">
        <v>44</v>
      </c>
      <c r="C26" s="54" t="s">
        <v>34</v>
      </c>
      <c r="D26" s="55" t="n">
        <v>0</v>
      </c>
      <c r="E26" s="55" t="n">
        <v>0</v>
      </c>
      <c r="F26" s="55"/>
      <c r="G26" s="55" t="n">
        <f aca="false">D26+E26-F26</f>
        <v>0</v>
      </c>
      <c r="H26" s="57" t="n">
        <v>3.926664</v>
      </c>
      <c r="I26" s="67" t="n">
        <v>0</v>
      </c>
      <c r="J26" s="59" t="n">
        <f aca="false">I26*H26</f>
        <v>0</v>
      </c>
      <c r="K26" s="60" t="n">
        <v>0</v>
      </c>
      <c r="L26" s="55" t="n">
        <f aca="false">IFERROR(VLOOKUP(A26,'MEMO CALCULO 04'!$B$2:$E$504,4,0),0)</f>
        <v>0</v>
      </c>
      <c r="M26" s="61" t="n">
        <f aca="false">L26*H26</f>
        <v>0</v>
      </c>
      <c r="N26" s="62" t="n">
        <v>0</v>
      </c>
      <c r="O26" s="68" t="n">
        <f aca="false">I26+L26</f>
        <v>0</v>
      </c>
      <c r="P26" s="64" t="n">
        <f aca="false">J26+M26</f>
        <v>0</v>
      </c>
      <c r="Q26" s="69" t="n">
        <f aca="false">K26+N26</f>
        <v>0</v>
      </c>
    </row>
    <row r="27" customFormat="false" ht="13.8" hidden="false" customHeight="false" outlineLevel="0" collapsed="false">
      <c r="A27" s="52" t="s">
        <v>45</v>
      </c>
      <c r="B27" s="53" t="s">
        <v>46</v>
      </c>
      <c r="C27" s="54" t="s">
        <v>34</v>
      </c>
      <c r="D27" s="55" t="n">
        <v>0</v>
      </c>
      <c r="E27" s="55" t="n">
        <v>0</v>
      </c>
      <c r="F27" s="55"/>
      <c r="G27" s="55" t="n">
        <f aca="false">D27+E27-F27</f>
        <v>0</v>
      </c>
      <c r="H27" s="57" t="n">
        <v>14.626304</v>
      </c>
      <c r="I27" s="58" t="n">
        <v>0</v>
      </c>
      <c r="J27" s="59" t="n">
        <f aca="false">I27*H27</f>
        <v>0</v>
      </c>
      <c r="K27" s="60" t="n">
        <v>0</v>
      </c>
      <c r="L27" s="55" t="n">
        <f aca="false">IFERROR(VLOOKUP(A27,'MEMO CALCULO 04'!$B$2:$E$504,4,0),0)</f>
        <v>0</v>
      </c>
      <c r="M27" s="61" t="n">
        <f aca="false">L27*H27</f>
        <v>0</v>
      </c>
      <c r="N27" s="62" t="n">
        <v>0</v>
      </c>
      <c r="O27" s="63" t="n">
        <f aca="false">I27+L27</f>
        <v>0</v>
      </c>
      <c r="P27" s="64" t="n">
        <f aca="false">J27+M27</f>
        <v>0</v>
      </c>
      <c r="Q27" s="65" t="n">
        <f aca="false">K27+N27</f>
        <v>0</v>
      </c>
    </row>
    <row r="28" customFormat="false" ht="13.8" hidden="false" customHeight="false" outlineLevel="0" collapsed="false">
      <c r="A28" s="52" t="s">
        <v>47</v>
      </c>
      <c r="B28" s="53" t="s">
        <v>48</v>
      </c>
      <c r="C28" s="54" t="s">
        <v>34</v>
      </c>
      <c r="D28" s="55" t="n">
        <v>0</v>
      </c>
      <c r="E28" s="55" t="n">
        <v>0</v>
      </c>
      <c r="F28" s="55"/>
      <c r="G28" s="55" t="n">
        <f aca="false">D28+E28-F28</f>
        <v>0</v>
      </c>
      <c r="H28" s="57" t="n">
        <v>18.417924</v>
      </c>
      <c r="I28" s="58" t="n">
        <v>0</v>
      </c>
      <c r="J28" s="59" t="n">
        <f aca="false">I28*H28</f>
        <v>0</v>
      </c>
      <c r="K28" s="60" t="n">
        <v>0</v>
      </c>
      <c r="L28" s="55" t="n">
        <f aca="false">IFERROR(VLOOKUP(A28,'MEMO CALCULO 04'!$B$2:$E$504,4,0),0)</f>
        <v>0</v>
      </c>
      <c r="M28" s="61" t="n">
        <f aca="false">L28*H28</f>
        <v>0</v>
      </c>
      <c r="N28" s="62" t="n">
        <v>0</v>
      </c>
      <c r="O28" s="63" t="n">
        <f aca="false">I28+L28</f>
        <v>0</v>
      </c>
      <c r="P28" s="64" t="n">
        <f aca="false">J28+M28</f>
        <v>0</v>
      </c>
      <c r="Q28" s="65" t="n">
        <f aca="false">K28+N28</f>
        <v>0</v>
      </c>
    </row>
    <row r="29" customFormat="false" ht="13.8" hidden="false" customHeight="false" outlineLevel="0" collapsed="false">
      <c r="A29" s="52" t="s">
        <v>49</v>
      </c>
      <c r="B29" s="53" t="s">
        <v>50</v>
      </c>
      <c r="C29" s="54" t="s">
        <v>34</v>
      </c>
      <c r="D29" s="55" t="n">
        <v>50.99</v>
      </c>
      <c r="E29" s="55" t="n">
        <v>83.525</v>
      </c>
      <c r="F29" s="55"/>
      <c r="G29" s="55" t="n">
        <f aca="false">D29+E29-F29</f>
        <v>134.515</v>
      </c>
      <c r="H29" s="57" t="n">
        <v>10.450328</v>
      </c>
      <c r="I29" s="58" t="n">
        <v>0</v>
      </c>
      <c r="J29" s="59" t="n">
        <f aca="false">I29*H29</f>
        <v>0</v>
      </c>
      <c r="K29" s="60" t="n">
        <f aca="false">I29/G29</f>
        <v>0</v>
      </c>
      <c r="L29" s="55" t="n">
        <f aca="false">IFERROR(VLOOKUP(A29,'MEMO CALCULO 04'!$B$2:$E$504,4,0),0)</f>
        <v>83.525</v>
      </c>
      <c r="M29" s="61" t="n">
        <f aca="false">L29*H29</f>
        <v>872.8636462</v>
      </c>
      <c r="N29" s="62" t="n">
        <f aca="false">L29/G29</f>
        <v>0.620934468274914</v>
      </c>
      <c r="O29" s="63" t="n">
        <f aca="false">I29+L29</f>
        <v>83.525</v>
      </c>
      <c r="P29" s="64" t="n">
        <f aca="false">J29+M29</f>
        <v>872.8636462</v>
      </c>
      <c r="Q29" s="65" t="n">
        <f aca="false">K29+N29</f>
        <v>0.620934468274914</v>
      </c>
    </row>
    <row r="30" customFormat="false" ht="13.8" hidden="false" customHeight="false" outlineLevel="0" collapsed="false">
      <c r="A30" s="52" t="s">
        <v>51</v>
      </c>
      <c r="B30" s="53" t="s">
        <v>52</v>
      </c>
      <c r="C30" s="54" t="s">
        <v>34</v>
      </c>
      <c r="D30" s="55" t="n">
        <v>0</v>
      </c>
      <c r="E30" s="55" t="n">
        <v>0</v>
      </c>
      <c r="F30" s="55"/>
      <c r="G30" s="55" t="n">
        <f aca="false">D30+E30-F30</f>
        <v>0</v>
      </c>
      <c r="H30" s="57" t="n">
        <v>16.714292</v>
      </c>
      <c r="I30" s="58" t="n">
        <v>0</v>
      </c>
      <c r="J30" s="59" t="n">
        <f aca="false">I30*H30</f>
        <v>0</v>
      </c>
      <c r="K30" s="60" t="n">
        <v>0</v>
      </c>
      <c r="L30" s="55" t="n">
        <f aca="false">IFERROR(VLOOKUP(A30,'MEMO CALCULO 04'!$B$2:$E$504,4,0),0)</f>
        <v>0</v>
      </c>
      <c r="M30" s="61" t="n">
        <f aca="false">L30*H30</f>
        <v>0</v>
      </c>
      <c r="N30" s="62" t="n">
        <v>0</v>
      </c>
      <c r="O30" s="63" t="n">
        <f aca="false">I30+L30</f>
        <v>0</v>
      </c>
      <c r="P30" s="64" t="n">
        <f aca="false">J30+M30</f>
        <v>0</v>
      </c>
      <c r="Q30" s="65" t="n">
        <f aca="false">K30+N30</f>
        <v>0</v>
      </c>
    </row>
    <row r="31" customFormat="false" ht="13.8" hidden="false" customHeight="false" outlineLevel="0" collapsed="false">
      <c r="A31" s="52" t="s">
        <v>53</v>
      </c>
      <c r="B31" s="53" t="s">
        <v>54</v>
      </c>
      <c r="C31" s="54" t="s">
        <v>34</v>
      </c>
      <c r="D31" s="55" t="n">
        <v>0</v>
      </c>
      <c r="E31" s="55" t="n">
        <v>0</v>
      </c>
      <c r="F31" s="55"/>
      <c r="G31" s="55" t="n">
        <f aca="false">D31+E31-F31</f>
        <v>0</v>
      </c>
      <c r="H31" s="57" t="n">
        <v>10.450328</v>
      </c>
      <c r="I31" s="58" t="n">
        <v>0</v>
      </c>
      <c r="J31" s="59" t="n">
        <f aca="false">I31*H31</f>
        <v>0</v>
      </c>
      <c r="K31" s="60" t="n">
        <v>0</v>
      </c>
      <c r="L31" s="55" t="n">
        <f aca="false">IFERROR(VLOOKUP(A31,'MEMO CALCULO 04'!$B$2:$E$504,4,0),0)</f>
        <v>0</v>
      </c>
      <c r="M31" s="61" t="n">
        <f aca="false">L31*H31</f>
        <v>0</v>
      </c>
      <c r="N31" s="62" t="n">
        <v>0</v>
      </c>
      <c r="O31" s="63" t="n">
        <f aca="false">I31+L31</f>
        <v>0</v>
      </c>
      <c r="P31" s="64" t="n">
        <f aca="false">J31+M31</f>
        <v>0</v>
      </c>
      <c r="Q31" s="65" t="n">
        <f aca="false">K31+N31</f>
        <v>0</v>
      </c>
    </row>
    <row r="32" customFormat="false" ht="13.8" hidden="false" customHeight="false" outlineLevel="0" collapsed="false">
      <c r="A32" s="52" t="s">
        <v>55</v>
      </c>
      <c r="B32" s="53" t="s">
        <v>56</v>
      </c>
      <c r="C32" s="54" t="s">
        <v>57</v>
      </c>
      <c r="D32" s="55" t="n">
        <v>0</v>
      </c>
      <c r="E32" s="55" t="n">
        <v>0</v>
      </c>
      <c r="F32" s="55"/>
      <c r="G32" s="55" t="n">
        <f aca="false">D32+E32-F32</f>
        <v>0</v>
      </c>
      <c r="H32" s="57" t="n">
        <v>21.60704</v>
      </c>
      <c r="I32" s="58" t="n">
        <v>0</v>
      </c>
      <c r="J32" s="59" t="n">
        <f aca="false">I32*H32</f>
        <v>0</v>
      </c>
      <c r="K32" s="60" t="n">
        <v>0</v>
      </c>
      <c r="L32" s="55" t="n">
        <f aca="false">IFERROR(VLOOKUP(A32,'MEMO CALCULO 04'!$B$2:$E$504,4,0),0)</f>
        <v>0</v>
      </c>
      <c r="M32" s="61" t="n">
        <f aca="false">L32*H32</f>
        <v>0</v>
      </c>
      <c r="N32" s="62" t="n">
        <v>0</v>
      </c>
      <c r="O32" s="63" t="n">
        <f aca="false">I32+L32</f>
        <v>0</v>
      </c>
      <c r="P32" s="64" t="n">
        <f aca="false">J32+M32</f>
        <v>0</v>
      </c>
      <c r="Q32" s="65" t="n">
        <f aca="false">K32+N32</f>
        <v>0</v>
      </c>
    </row>
    <row r="33" customFormat="false" ht="13.8" hidden="false" customHeight="false" outlineLevel="0" collapsed="false">
      <c r="A33" s="52" t="s">
        <v>58</v>
      </c>
      <c r="B33" s="53" t="s">
        <v>59</v>
      </c>
      <c r="C33" s="54" t="s">
        <v>57</v>
      </c>
      <c r="D33" s="55" t="n">
        <v>0</v>
      </c>
      <c r="E33" s="55" t="n">
        <v>0</v>
      </c>
      <c r="F33" s="55"/>
      <c r="G33" s="55" t="n">
        <f aca="false">D33+E33-F33</f>
        <v>0</v>
      </c>
      <c r="H33" s="57" t="n">
        <v>11.187876</v>
      </c>
      <c r="I33" s="58" t="n">
        <v>0</v>
      </c>
      <c r="J33" s="59" t="n">
        <f aca="false">I33*H33</f>
        <v>0</v>
      </c>
      <c r="K33" s="60" t="n">
        <v>0</v>
      </c>
      <c r="L33" s="55" t="n">
        <f aca="false">IFERROR(VLOOKUP(A33,'MEMO CALCULO 04'!$B$2:$E$504,4,0),0)</f>
        <v>0</v>
      </c>
      <c r="M33" s="61" t="n">
        <f aca="false">L33*H33</f>
        <v>0</v>
      </c>
      <c r="N33" s="62" t="n">
        <v>0</v>
      </c>
      <c r="O33" s="63" t="n">
        <f aca="false">I33+L33</f>
        <v>0</v>
      </c>
      <c r="P33" s="64" t="n">
        <f aca="false">J33+M33</f>
        <v>0</v>
      </c>
      <c r="Q33" s="65" t="n">
        <f aca="false">K33+N33</f>
        <v>0</v>
      </c>
    </row>
    <row r="34" customFormat="false" ht="13.8" hidden="false" customHeight="false" outlineLevel="0" collapsed="false">
      <c r="A34" s="52" t="s">
        <v>60</v>
      </c>
      <c r="B34" s="53" t="s">
        <v>61</v>
      </c>
      <c r="C34" s="54" t="s">
        <v>37</v>
      </c>
      <c r="D34" s="55" t="n">
        <v>0</v>
      </c>
      <c r="E34" s="55" t="n">
        <v>0</v>
      </c>
      <c r="F34" s="55"/>
      <c r="G34" s="55" t="n">
        <f aca="false">D34+E34-F34</f>
        <v>0</v>
      </c>
      <c r="H34" s="57" t="n">
        <v>2.430792</v>
      </c>
      <c r="I34" s="58" t="n">
        <v>0</v>
      </c>
      <c r="J34" s="59" t="n">
        <f aca="false">I34*H34</f>
        <v>0</v>
      </c>
      <c r="K34" s="60" t="n">
        <v>0</v>
      </c>
      <c r="L34" s="55" t="n">
        <f aca="false">IFERROR(VLOOKUP(A34,'MEMO CALCULO 04'!$B$2:$E$504,4,0),0)</f>
        <v>0</v>
      </c>
      <c r="M34" s="61" t="n">
        <f aca="false">L34*H34</f>
        <v>0</v>
      </c>
      <c r="N34" s="62" t="n">
        <v>0</v>
      </c>
      <c r="O34" s="63" t="n">
        <f aca="false">I34+L34</f>
        <v>0</v>
      </c>
      <c r="P34" s="64" t="n">
        <f aca="false">J34+M34</f>
        <v>0</v>
      </c>
      <c r="Q34" s="65" t="n">
        <f aca="false">K34+N34</f>
        <v>0</v>
      </c>
    </row>
    <row r="35" customFormat="false" ht="13.8" hidden="false" customHeight="false" outlineLevel="0" collapsed="false">
      <c r="A35" s="52" t="s">
        <v>62</v>
      </c>
      <c r="B35" s="53" t="s">
        <v>63</v>
      </c>
      <c r="C35" s="54" t="s">
        <v>64</v>
      </c>
      <c r="D35" s="55" t="n">
        <v>0.300000000000001</v>
      </c>
      <c r="E35" s="55" t="n">
        <v>0</v>
      </c>
      <c r="F35" s="55"/>
      <c r="G35" s="55" t="n">
        <f aca="false">D35+E35-F35</f>
        <v>0.300000000000001</v>
      </c>
      <c r="H35" s="57" t="n">
        <v>62.69158</v>
      </c>
      <c r="I35" s="58" t="n">
        <v>0</v>
      </c>
      <c r="J35" s="59" t="n">
        <f aca="false">I35*H35</f>
        <v>0</v>
      </c>
      <c r="K35" s="60" t="n">
        <v>0</v>
      </c>
      <c r="L35" s="55" t="n">
        <f aca="false">IFERROR(VLOOKUP(A35,'MEMO CALCULO 04'!$B$2:$E$504,4,0),0)</f>
        <v>0</v>
      </c>
      <c r="M35" s="61" t="n">
        <f aca="false">L35*H35</f>
        <v>0</v>
      </c>
      <c r="N35" s="62" t="n">
        <f aca="false">L35/G35</f>
        <v>0</v>
      </c>
      <c r="O35" s="63" t="n">
        <f aca="false">I35+L35</f>
        <v>0</v>
      </c>
      <c r="P35" s="64" t="n">
        <f aca="false">J35+M35</f>
        <v>0</v>
      </c>
      <c r="Q35" s="65" t="n">
        <f aca="false">K35+N35</f>
        <v>0</v>
      </c>
    </row>
    <row r="36" customFormat="false" ht="13.8" hidden="false" customHeight="false" outlineLevel="0" collapsed="false">
      <c r="A36" s="52" t="s">
        <v>65</v>
      </c>
      <c r="B36" s="53" t="s">
        <v>66</v>
      </c>
      <c r="C36" s="54" t="s">
        <v>34</v>
      </c>
      <c r="D36" s="55" t="n">
        <v>0</v>
      </c>
      <c r="E36" s="55" t="n">
        <v>0</v>
      </c>
      <c r="F36" s="55"/>
      <c r="G36" s="55" t="n">
        <f aca="false">D36+E36-F36</f>
        <v>0</v>
      </c>
      <c r="H36" s="57" t="n">
        <v>25.928448</v>
      </c>
      <c r="I36" s="58" t="n">
        <v>0</v>
      </c>
      <c r="J36" s="59" t="n">
        <f aca="false">I36*H36</f>
        <v>0</v>
      </c>
      <c r="K36" s="60" t="n">
        <v>0</v>
      </c>
      <c r="L36" s="55" t="n">
        <f aca="false">IFERROR(VLOOKUP(A36,'MEMO CALCULO 04'!$B$2:$E$504,4,0),0)</f>
        <v>0</v>
      </c>
      <c r="M36" s="61" t="n">
        <f aca="false">L36*H36</f>
        <v>0</v>
      </c>
      <c r="N36" s="62" t="n">
        <v>0</v>
      </c>
      <c r="O36" s="63" t="n">
        <f aca="false">I36+L36</f>
        <v>0</v>
      </c>
      <c r="P36" s="64" t="n">
        <f aca="false">J36+M36</f>
        <v>0</v>
      </c>
      <c r="Q36" s="65" t="n">
        <f aca="false">K36+N36</f>
        <v>0</v>
      </c>
    </row>
    <row r="37" customFormat="false" ht="13.8" hidden="false" customHeight="false" outlineLevel="0" collapsed="false">
      <c r="A37" s="52" t="s">
        <v>67</v>
      </c>
      <c r="B37" s="53" t="s">
        <v>68</v>
      </c>
      <c r="C37" s="54" t="s">
        <v>57</v>
      </c>
      <c r="D37" s="55" t="n">
        <v>0</v>
      </c>
      <c r="E37" s="55" t="n">
        <v>0</v>
      </c>
      <c r="F37" s="55"/>
      <c r="G37" s="55" t="n">
        <f aca="false">D37+E37-F37</f>
        <v>0</v>
      </c>
      <c r="H37" s="57" t="n">
        <v>15.519672</v>
      </c>
      <c r="I37" s="58" t="n">
        <v>0</v>
      </c>
      <c r="J37" s="59" t="n">
        <f aca="false">I37*H37</f>
        <v>0</v>
      </c>
      <c r="K37" s="60" t="n">
        <v>0</v>
      </c>
      <c r="L37" s="55" t="n">
        <f aca="false">IFERROR(VLOOKUP(A37,'MEMO CALCULO 04'!$B$2:$E$504,4,0),0)</f>
        <v>0</v>
      </c>
      <c r="M37" s="61" t="n">
        <f aca="false">L37*H37</f>
        <v>0</v>
      </c>
      <c r="N37" s="62" t="n">
        <v>0</v>
      </c>
      <c r="O37" s="63" t="n">
        <f aca="false">I37+L37</f>
        <v>0</v>
      </c>
      <c r="P37" s="64" t="n">
        <f aca="false">J37+M37</f>
        <v>0</v>
      </c>
      <c r="Q37" s="65" t="n">
        <f aca="false">K37+N37</f>
        <v>0</v>
      </c>
    </row>
    <row r="38" customFormat="false" ht="13.8" hidden="false" customHeight="false" outlineLevel="0" collapsed="false">
      <c r="A38" s="52" t="s">
        <v>69</v>
      </c>
      <c r="B38" s="53" t="s">
        <v>70</v>
      </c>
      <c r="C38" s="54" t="s">
        <v>34</v>
      </c>
      <c r="D38" s="55" t="n">
        <v>0</v>
      </c>
      <c r="E38" s="55" t="n">
        <v>0</v>
      </c>
      <c r="F38" s="55"/>
      <c r="G38" s="55" t="n">
        <f aca="false">D38+E38-F38</f>
        <v>0</v>
      </c>
      <c r="H38" s="57" t="n">
        <v>24.951976</v>
      </c>
      <c r="I38" s="58" t="n">
        <v>0</v>
      </c>
      <c r="J38" s="59" t="n">
        <f aca="false">I38*H38</f>
        <v>0</v>
      </c>
      <c r="K38" s="60" t="n">
        <v>0</v>
      </c>
      <c r="L38" s="55" t="n">
        <f aca="false">IFERROR(VLOOKUP(A38,'MEMO CALCULO 04'!$B$2:$E$504,4,0),0)</f>
        <v>0</v>
      </c>
      <c r="M38" s="61" t="n">
        <f aca="false">L38*H38</f>
        <v>0</v>
      </c>
      <c r="N38" s="62" t="n">
        <v>0</v>
      </c>
      <c r="O38" s="63" t="n">
        <f aca="false">I38+L38</f>
        <v>0</v>
      </c>
      <c r="P38" s="64" t="n">
        <f aca="false">J38+M38</f>
        <v>0</v>
      </c>
      <c r="Q38" s="65" t="n">
        <f aca="false">K38+N38</f>
        <v>0</v>
      </c>
    </row>
    <row r="39" customFormat="false" ht="13.8" hidden="false" customHeight="false" outlineLevel="0" collapsed="false">
      <c r="A39" s="52" t="s">
        <v>71</v>
      </c>
      <c r="B39" s="53" t="s">
        <v>72</v>
      </c>
      <c r="C39" s="54" t="s">
        <v>64</v>
      </c>
      <c r="D39" s="55" t="n">
        <v>0.00450000000000017</v>
      </c>
      <c r="E39" s="55" t="n">
        <v>0</v>
      </c>
      <c r="F39" s="55"/>
      <c r="G39" s="55" t="n">
        <f aca="false">D39+E39-F39</f>
        <v>0.00450000000000017</v>
      </c>
      <c r="H39" s="57" t="n">
        <v>294.686784</v>
      </c>
      <c r="I39" s="58" t="n">
        <v>0</v>
      </c>
      <c r="J39" s="59" t="n">
        <f aca="false">I39*H39</f>
        <v>0</v>
      </c>
      <c r="K39" s="60" t="n">
        <f aca="false">I39/G39</f>
        <v>0</v>
      </c>
      <c r="L39" s="55" t="n">
        <f aca="false">IFERROR(VLOOKUP(A39,'MEMO CALCULO 04'!$B$2:$E$504,4,0),0)</f>
        <v>0</v>
      </c>
      <c r="M39" s="61" t="n">
        <f aca="false">L39*H39</f>
        <v>0</v>
      </c>
      <c r="N39" s="62" t="n">
        <f aca="false">L39/G39</f>
        <v>0</v>
      </c>
      <c r="O39" s="63" t="n">
        <f aca="false">I39+L39</f>
        <v>0</v>
      </c>
      <c r="P39" s="64" t="n">
        <f aca="false">J39+M39</f>
        <v>0</v>
      </c>
      <c r="Q39" s="65" t="n">
        <f aca="false">K39+N39</f>
        <v>0</v>
      </c>
    </row>
    <row r="40" customFormat="false" ht="13.8" hidden="false" customHeight="false" outlineLevel="0" collapsed="false">
      <c r="A40" s="52" t="s">
        <v>73</v>
      </c>
      <c r="B40" s="53" t="s">
        <v>74</v>
      </c>
      <c r="C40" s="54" t="s">
        <v>34</v>
      </c>
      <c r="D40" s="55" t="n">
        <v>7.09999999999999</v>
      </c>
      <c r="E40" s="55" t="n">
        <v>0</v>
      </c>
      <c r="F40" s="55"/>
      <c r="G40" s="55" t="n">
        <f aca="false">D40+E40-F40</f>
        <v>7.09999999999999</v>
      </c>
      <c r="H40" s="57" t="n">
        <v>13.888756</v>
      </c>
      <c r="I40" s="58" t="n">
        <v>0</v>
      </c>
      <c r="J40" s="59" t="n">
        <f aca="false">I40*H40</f>
        <v>0</v>
      </c>
      <c r="K40" s="60" t="n">
        <f aca="false">I40/G40</f>
        <v>0</v>
      </c>
      <c r="L40" s="55" t="n">
        <f aca="false">IFERROR(VLOOKUP(A40,'MEMO CALCULO 04'!$B$2:$E$504,4,0),0)</f>
        <v>0</v>
      </c>
      <c r="M40" s="61" t="n">
        <f aca="false">L40*H40</f>
        <v>0</v>
      </c>
      <c r="N40" s="62" t="n">
        <f aca="false">L40/G40</f>
        <v>0</v>
      </c>
      <c r="O40" s="63" t="n">
        <f aca="false">I40+L40</f>
        <v>0</v>
      </c>
      <c r="P40" s="64" t="n">
        <f aca="false">J40+M40</f>
        <v>0</v>
      </c>
      <c r="Q40" s="65" t="n">
        <f aca="false">K40+N40</f>
        <v>0</v>
      </c>
    </row>
    <row r="41" customFormat="false" ht="13.8" hidden="false" customHeight="false" outlineLevel="0" collapsed="false">
      <c r="A41" s="52" t="s">
        <v>75</v>
      </c>
      <c r="B41" s="53" t="s">
        <v>76</v>
      </c>
      <c r="C41" s="54" t="s">
        <v>34</v>
      </c>
      <c r="D41" s="55" t="n">
        <v>108.32</v>
      </c>
      <c r="E41" s="55" t="n">
        <v>0</v>
      </c>
      <c r="F41" s="55"/>
      <c r="G41" s="55" t="n">
        <f aca="false">D41+E41-F41</f>
        <v>108.32</v>
      </c>
      <c r="H41" s="57" t="n">
        <v>10.450328</v>
      </c>
      <c r="I41" s="58" t="n">
        <v>0</v>
      </c>
      <c r="J41" s="59" t="n">
        <f aca="false">I41*H41</f>
        <v>0</v>
      </c>
      <c r="K41" s="60" t="n">
        <f aca="false">I41/G41</f>
        <v>0</v>
      </c>
      <c r="L41" s="55" t="n">
        <f aca="false">IFERROR(VLOOKUP(A41,'MEMO CALCULO 04'!$B$2:$E$504,4,0),0)</f>
        <v>19.2</v>
      </c>
      <c r="M41" s="61" t="n">
        <f aca="false">L41*H41</f>
        <v>200.6462976</v>
      </c>
      <c r="N41" s="62" t="n">
        <f aca="false">L41/G41</f>
        <v>0.17725258493353</v>
      </c>
      <c r="O41" s="63" t="n">
        <f aca="false">I41+L41</f>
        <v>19.2</v>
      </c>
      <c r="P41" s="64" t="n">
        <f aca="false">J41+M41</f>
        <v>200.6462976</v>
      </c>
      <c r="Q41" s="65" t="n">
        <f aca="false">K41+N41</f>
        <v>0.17725258493353</v>
      </c>
    </row>
    <row r="42" customFormat="false" ht="13.8" hidden="false" customHeight="false" outlineLevel="0" collapsed="false">
      <c r="A42" s="52" t="s">
        <v>77</v>
      </c>
      <c r="B42" s="53" t="s">
        <v>78</v>
      </c>
      <c r="C42" s="54" t="s">
        <v>34</v>
      </c>
      <c r="D42" s="55" t="n">
        <v>55.35</v>
      </c>
      <c r="E42" s="55" t="n">
        <v>0</v>
      </c>
      <c r="F42" s="55"/>
      <c r="G42" s="55" t="n">
        <f aca="false">D42+E42-F42</f>
        <v>55.35</v>
      </c>
      <c r="H42" s="57" t="n">
        <v>20.329316</v>
      </c>
      <c r="I42" s="58" t="n">
        <v>50.4</v>
      </c>
      <c r="J42" s="59" t="n">
        <f aca="false">I42*H42</f>
        <v>1024.5975264</v>
      </c>
      <c r="K42" s="60" t="n">
        <f aca="false">I42/G42</f>
        <v>0.910569105691057</v>
      </c>
      <c r="L42" s="55" t="n">
        <f aca="false">IFERROR(VLOOKUP(A42,'MEMO CALCULO 04'!$B$2:$E$504,4,0),0)</f>
        <v>0</v>
      </c>
      <c r="M42" s="61" t="n">
        <f aca="false">L42*H42</f>
        <v>0</v>
      </c>
      <c r="N42" s="62" t="n">
        <f aca="false">L42/G42</f>
        <v>0</v>
      </c>
      <c r="O42" s="63" t="n">
        <f aca="false">I42+L42</f>
        <v>50.4</v>
      </c>
      <c r="P42" s="64" t="n">
        <f aca="false">J42+M42</f>
        <v>1024.5975264</v>
      </c>
      <c r="Q42" s="65" t="n">
        <f aca="false">K42+N42</f>
        <v>0.910569105691057</v>
      </c>
    </row>
    <row r="43" customFormat="false" ht="13.8" hidden="false" customHeight="false" outlineLevel="0" collapsed="false">
      <c r="A43" s="52" t="s">
        <v>79</v>
      </c>
      <c r="B43" s="53" t="s">
        <v>80</v>
      </c>
      <c r="C43" s="54" t="s">
        <v>57</v>
      </c>
      <c r="D43" s="55" t="n">
        <v>0</v>
      </c>
      <c r="E43" s="55" t="n">
        <v>0</v>
      </c>
      <c r="F43" s="55"/>
      <c r="G43" s="55" t="n">
        <f aca="false">D43+E43-F43</f>
        <v>0</v>
      </c>
      <c r="H43" s="57" t="n">
        <v>11.187876</v>
      </c>
      <c r="I43" s="58" t="n">
        <v>0</v>
      </c>
      <c r="J43" s="59" t="n">
        <f aca="false">I43*H43</f>
        <v>0</v>
      </c>
      <c r="K43" s="60" t="n">
        <v>0</v>
      </c>
      <c r="L43" s="55" t="n">
        <f aca="false">IFERROR(VLOOKUP(A43,'MEMO CALCULO 04'!$B$2:$E$504,4,0),0)</f>
        <v>0</v>
      </c>
      <c r="M43" s="61" t="n">
        <f aca="false">L43*H43</f>
        <v>0</v>
      </c>
      <c r="N43" s="62" t="n">
        <v>0</v>
      </c>
      <c r="O43" s="63" t="n">
        <f aca="false">I43+L43</f>
        <v>0</v>
      </c>
      <c r="P43" s="64" t="n">
        <f aca="false">J43+M43</f>
        <v>0</v>
      </c>
      <c r="Q43" s="65" t="n">
        <f aca="false">K43+N43</f>
        <v>0</v>
      </c>
    </row>
    <row r="44" customFormat="false" ht="13.8" hidden="false" customHeight="false" outlineLevel="0" collapsed="false">
      <c r="A44" s="52" t="s">
        <v>81</v>
      </c>
      <c r="B44" s="53" t="s">
        <v>82</v>
      </c>
      <c r="C44" s="54" t="s">
        <v>57</v>
      </c>
      <c r="D44" s="55" t="n">
        <v>0</v>
      </c>
      <c r="E44" s="55" t="n">
        <v>0</v>
      </c>
      <c r="F44" s="55"/>
      <c r="G44" s="55" t="n">
        <f aca="false">D44+E44-F44</f>
        <v>0</v>
      </c>
      <c r="H44" s="57" t="n">
        <v>25.928448</v>
      </c>
      <c r="I44" s="58" t="n">
        <v>0</v>
      </c>
      <c r="J44" s="59" t="n">
        <f aca="false">I44*H44</f>
        <v>0</v>
      </c>
      <c r="K44" s="60" t="n">
        <v>0</v>
      </c>
      <c r="L44" s="55" t="n">
        <f aca="false">IFERROR(VLOOKUP(A44,'MEMO CALCULO 04'!$B$2:$E$504,4,0),0)</f>
        <v>0</v>
      </c>
      <c r="M44" s="61" t="n">
        <f aca="false">L44*H44</f>
        <v>0</v>
      </c>
      <c r="N44" s="62" t="n">
        <v>0</v>
      </c>
      <c r="O44" s="63" t="n">
        <f aca="false">I44+L44</f>
        <v>0</v>
      </c>
      <c r="P44" s="64" t="n">
        <f aca="false">J44+M44</f>
        <v>0</v>
      </c>
      <c r="Q44" s="65" t="n">
        <f aca="false">K44+N44</f>
        <v>0</v>
      </c>
    </row>
    <row r="45" customFormat="false" ht="32.8" hidden="false" customHeight="false" outlineLevel="0" collapsed="false">
      <c r="A45" s="52" t="s">
        <v>83</v>
      </c>
      <c r="B45" s="53" t="s">
        <v>84</v>
      </c>
      <c r="C45" s="54" t="s">
        <v>34</v>
      </c>
      <c r="D45" s="55" t="n">
        <v>6</v>
      </c>
      <c r="E45" s="55" t="n">
        <v>0</v>
      </c>
      <c r="F45" s="55"/>
      <c r="G45" s="55" t="n">
        <f aca="false">D45+E45-F45</f>
        <v>6</v>
      </c>
      <c r="H45" s="57" t="n">
        <v>53.318946859505</v>
      </c>
      <c r="I45" s="58" t="n">
        <v>0</v>
      </c>
      <c r="J45" s="59" t="n">
        <f aca="false">I45*H45</f>
        <v>0</v>
      </c>
      <c r="K45" s="60" t="n">
        <f aca="false">I45/G45</f>
        <v>0</v>
      </c>
      <c r="L45" s="55" t="n">
        <f aca="false">IFERROR(VLOOKUP(A45,'MEMO CALCULO 04'!$B$2:$E$504,4,0),0)</f>
        <v>0</v>
      </c>
      <c r="M45" s="61" t="n">
        <f aca="false">L45*H45</f>
        <v>0</v>
      </c>
      <c r="N45" s="62" t="n">
        <f aca="false">L45/G45</f>
        <v>0</v>
      </c>
      <c r="O45" s="63" t="n">
        <f aca="false">I45+L45</f>
        <v>0</v>
      </c>
      <c r="P45" s="64" t="n">
        <f aca="false">J45+M45</f>
        <v>0</v>
      </c>
      <c r="Q45" s="65" t="n">
        <f aca="false">K45+N45</f>
        <v>0</v>
      </c>
    </row>
    <row r="46" customFormat="false" ht="13.8" hidden="false" customHeight="false" outlineLevel="0" collapsed="false">
      <c r="A46" s="52" t="s">
        <v>85</v>
      </c>
      <c r="B46" s="53" t="s">
        <v>86</v>
      </c>
      <c r="C46" s="54" t="s">
        <v>57</v>
      </c>
      <c r="D46" s="55" t="n">
        <v>0</v>
      </c>
      <c r="E46" s="55" t="n">
        <v>0</v>
      </c>
      <c r="F46" s="55"/>
      <c r="G46" s="55" t="n">
        <f aca="false">D46+E46-F46</f>
        <v>0</v>
      </c>
      <c r="H46" s="57" t="n">
        <v>1.5665104</v>
      </c>
      <c r="I46" s="58" t="n">
        <v>0</v>
      </c>
      <c r="J46" s="59" t="n">
        <f aca="false">I46*H46</f>
        <v>0</v>
      </c>
      <c r="K46" s="60" t="n">
        <v>0</v>
      </c>
      <c r="L46" s="55" t="n">
        <f aca="false">IFERROR(VLOOKUP(A46,'MEMO CALCULO 04'!$B$2:$E$504,4,0),0)</f>
        <v>0</v>
      </c>
      <c r="M46" s="61" t="n">
        <f aca="false">L46*H46</f>
        <v>0</v>
      </c>
      <c r="N46" s="62" t="n">
        <v>0</v>
      </c>
      <c r="O46" s="63" t="n">
        <f aca="false">I46+L46</f>
        <v>0</v>
      </c>
      <c r="P46" s="64" t="n">
        <f aca="false">J46+M46</f>
        <v>0</v>
      </c>
      <c r="Q46" s="65" t="n">
        <f aca="false">K46+N46</f>
        <v>0</v>
      </c>
    </row>
    <row r="47" customFormat="false" ht="22.35" hidden="false" customHeight="false" outlineLevel="0" collapsed="false">
      <c r="A47" s="52" t="s">
        <v>87</v>
      </c>
      <c r="B47" s="53" t="s">
        <v>88</v>
      </c>
      <c r="C47" s="54" t="s">
        <v>57</v>
      </c>
      <c r="D47" s="55" t="n">
        <v>0</v>
      </c>
      <c r="E47" s="55" t="n">
        <v>0</v>
      </c>
      <c r="F47" s="55"/>
      <c r="G47" s="55" t="n">
        <f aca="false">D47+E47-F47</f>
        <v>0</v>
      </c>
      <c r="H47" s="57" t="n">
        <v>0.5827668</v>
      </c>
      <c r="I47" s="58" t="n">
        <v>0</v>
      </c>
      <c r="J47" s="59" t="n">
        <f aca="false">I47*H47</f>
        <v>0</v>
      </c>
      <c r="K47" s="60" t="n">
        <v>0</v>
      </c>
      <c r="L47" s="55" t="n">
        <f aca="false">IFERROR(VLOOKUP(A47,'MEMO CALCULO 04'!$B$2:$E$504,4,0),0)</f>
        <v>0</v>
      </c>
      <c r="M47" s="61" t="n">
        <f aca="false">L47*H47</f>
        <v>0</v>
      </c>
      <c r="N47" s="62" t="n">
        <v>0</v>
      </c>
      <c r="O47" s="63" t="n">
        <f aca="false">I47+L47</f>
        <v>0</v>
      </c>
      <c r="P47" s="64" t="n">
        <f aca="false">J47+M47</f>
        <v>0</v>
      </c>
      <c r="Q47" s="65" t="n">
        <f aca="false">K47+N47</f>
        <v>0</v>
      </c>
    </row>
    <row r="48" customFormat="false" ht="13.8" hidden="false" customHeight="false" outlineLevel="0" collapsed="false">
      <c r="A48" s="52" t="s">
        <v>89</v>
      </c>
      <c r="B48" s="53" t="s">
        <v>90</v>
      </c>
      <c r="C48" s="54" t="s">
        <v>57</v>
      </c>
      <c r="D48" s="55" t="n">
        <v>0</v>
      </c>
      <c r="E48" s="55" t="n">
        <v>0</v>
      </c>
      <c r="F48" s="55"/>
      <c r="G48" s="55" t="n">
        <f aca="false">D48+E48-F48</f>
        <v>0</v>
      </c>
      <c r="H48" s="57" t="n">
        <v>4.7462772</v>
      </c>
      <c r="I48" s="58" t="n">
        <v>0</v>
      </c>
      <c r="J48" s="59" t="n">
        <f aca="false">I48*H48</f>
        <v>0</v>
      </c>
      <c r="K48" s="60" t="n">
        <v>0</v>
      </c>
      <c r="L48" s="55" t="n">
        <f aca="false">IFERROR(VLOOKUP(A48,'MEMO CALCULO 04'!$B$2:$E$504,4,0),0)</f>
        <v>0</v>
      </c>
      <c r="M48" s="61" t="n">
        <f aca="false">L48*H48</f>
        <v>0</v>
      </c>
      <c r="N48" s="62" t="n">
        <v>0</v>
      </c>
      <c r="O48" s="63" t="n">
        <f aca="false">I48+L48</f>
        <v>0</v>
      </c>
      <c r="P48" s="64" t="n">
        <f aca="false">J48+M48</f>
        <v>0</v>
      </c>
      <c r="Q48" s="65" t="n">
        <f aca="false">K48+N48</f>
        <v>0</v>
      </c>
    </row>
    <row r="49" customFormat="false" ht="13.8" hidden="false" customHeight="false" outlineLevel="0" collapsed="false">
      <c r="A49" s="52" t="s">
        <v>91</v>
      </c>
      <c r="B49" s="53" t="s">
        <v>92</v>
      </c>
      <c r="C49" s="54" t="s">
        <v>57</v>
      </c>
      <c r="D49" s="55" t="n">
        <v>0</v>
      </c>
      <c r="E49" s="55" t="n">
        <v>0</v>
      </c>
      <c r="F49" s="55"/>
      <c r="G49" s="55" t="n">
        <f aca="false">D49+E49-F49</f>
        <v>0</v>
      </c>
      <c r="H49" s="57" t="n">
        <v>2.7611304</v>
      </c>
      <c r="I49" s="58" t="n">
        <v>0</v>
      </c>
      <c r="J49" s="59" t="n">
        <f aca="false">I49*H49</f>
        <v>0</v>
      </c>
      <c r="K49" s="60" t="n">
        <v>0</v>
      </c>
      <c r="L49" s="55" t="n">
        <f aca="false">IFERROR(VLOOKUP(A49,'MEMO CALCULO 04'!$B$2:$E$504,4,0),0)</f>
        <v>0</v>
      </c>
      <c r="M49" s="61" t="n">
        <f aca="false">L49*H49</f>
        <v>0</v>
      </c>
      <c r="N49" s="62" t="n">
        <v>0</v>
      </c>
      <c r="O49" s="63" t="n">
        <f aca="false">I49+L49</f>
        <v>0</v>
      </c>
      <c r="P49" s="64" t="n">
        <f aca="false">J49+M49</f>
        <v>0</v>
      </c>
      <c r="Q49" s="65" t="n">
        <f aca="false">K49+N49</f>
        <v>0</v>
      </c>
    </row>
    <row r="50" customFormat="false" ht="13.8" hidden="false" customHeight="false" outlineLevel="0" collapsed="false">
      <c r="A50" s="52" t="s">
        <v>93</v>
      </c>
      <c r="B50" s="53" t="s">
        <v>94</v>
      </c>
      <c r="C50" s="54" t="s">
        <v>34</v>
      </c>
      <c r="D50" s="55" t="n">
        <v>115.68</v>
      </c>
      <c r="E50" s="55" t="n">
        <v>0</v>
      </c>
      <c r="F50" s="55"/>
      <c r="G50" s="55" t="n">
        <f aca="false">D50+E50-F50</f>
        <v>115.68</v>
      </c>
      <c r="H50" s="57" t="n">
        <v>8.86405160612608</v>
      </c>
      <c r="I50" s="58" t="n">
        <v>98.58</v>
      </c>
      <c r="J50" s="59" t="n">
        <f aca="false">I50*H50</f>
        <v>873.818207331909</v>
      </c>
      <c r="K50" s="60" t="n">
        <f aca="false">I50/G50</f>
        <v>0.852178423236515</v>
      </c>
      <c r="L50" s="55" t="n">
        <f aca="false">IFERROR(VLOOKUP(A50,'MEMO CALCULO 04'!$B$2:$E$504,4,0),0)</f>
        <v>0</v>
      </c>
      <c r="M50" s="61" t="n">
        <f aca="false">L50*H50</f>
        <v>0</v>
      </c>
      <c r="N50" s="62" t="n">
        <f aca="false">L50/G50</f>
        <v>0</v>
      </c>
      <c r="O50" s="63" t="n">
        <f aca="false">I50+L50</f>
        <v>98.58</v>
      </c>
      <c r="P50" s="64" t="n">
        <f aca="false">J50+M50</f>
        <v>873.818207331909</v>
      </c>
      <c r="Q50" s="65" t="n">
        <f aca="false">K50+N50</f>
        <v>0.852178423236515</v>
      </c>
    </row>
    <row r="51" customFormat="false" ht="13.8" hidden="false" customHeight="false" outlineLevel="0" collapsed="false">
      <c r="A51" s="43" t="n">
        <v>3</v>
      </c>
      <c r="B51" s="44" t="s">
        <v>95</v>
      </c>
      <c r="C51" s="45"/>
      <c r="D51" s="46"/>
      <c r="E51" s="46"/>
      <c r="F51" s="46"/>
      <c r="G51" s="46"/>
      <c r="H51" s="66"/>
      <c r="I51" s="47"/>
      <c r="J51" s="48"/>
      <c r="K51" s="49"/>
      <c r="L51" s="47"/>
      <c r="M51" s="51" t="n">
        <f aca="false">SUM(M52:M60)</f>
        <v>4001.21429450781</v>
      </c>
      <c r="N51" s="48"/>
      <c r="O51" s="48"/>
      <c r="P51" s="51" t="n">
        <f aca="false">SUM(P52:P60)</f>
        <v>4001.21429450781</v>
      </c>
      <c r="Q51" s="49"/>
    </row>
    <row r="52" customFormat="false" ht="22.35" hidden="false" customHeight="false" outlineLevel="0" collapsed="false">
      <c r="A52" s="52" t="s">
        <v>96</v>
      </c>
      <c r="B52" s="53" t="s">
        <v>97</v>
      </c>
      <c r="C52" s="54" t="s">
        <v>64</v>
      </c>
      <c r="D52" s="55" t="n">
        <v>3.72</v>
      </c>
      <c r="E52" s="55" t="n">
        <v>0.7878</v>
      </c>
      <c r="F52" s="55"/>
      <c r="G52" s="55" t="n">
        <f aca="false">D52+E52-F52</f>
        <v>4.5078</v>
      </c>
      <c r="H52" s="57" t="n">
        <v>59.855656</v>
      </c>
      <c r="I52" s="58" t="n">
        <v>0</v>
      </c>
      <c r="J52" s="59" t="n">
        <f aca="false">I52*H52</f>
        <v>0</v>
      </c>
      <c r="K52" s="60" t="n">
        <f aca="false">I52/G52</f>
        <v>0</v>
      </c>
      <c r="L52" s="55" t="n">
        <f aca="false">IFERROR(VLOOKUP(A52,'MEMO CALCULO 04'!$B$2:$E$504,4,0),0)</f>
        <v>0.7878</v>
      </c>
      <c r="M52" s="61" t="n">
        <f aca="false">L52*H52</f>
        <v>47.1542857968</v>
      </c>
      <c r="N52" s="62" t="n">
        <f aca="false">L52/G52</f>
        <v>0.174763742845734</v>
      </c>
      <c r="O52" s="63" t="n">
        <f aca="false">I52+L52</f>
        <v>0.7878</v>
      </c>
      <c r="P52" s="64" t="n">
        <f aca="false">J52+M52</f>
        <v>47.1542857968</v>
      </c>
      <c r="Q52" s="65" t="n">
        <f aca="false">K52+N52</f>
        <v>0.174763742845734</v>
      </c>
    </row>
    <row r="53" customFormat="false" ht="13.8" hidden="false" customHeight="false" outlineLevel="0" collapsed="false">
      <c r="A53" s="52" t="s">
        <v>98</v>
      </c>
      <c r="B53" s="53" t="s">
        <v>99</v>
      </c>
      <c r="C53" s="54" t="s">
        <v>34</v>
      </c>
      <c r="D53" s="55" t="n">
        <v>12.51</v>
      </c>
      <c r="E53" s="55" t="n">
        <v>0</v>
      </c>
      <c r="F53" s="55"/>
      <c r="G53" s="55" t="n">
        <f aca="false">D53+E53-F53</f>
        <v>12.51</v>
      </c>
      <c r="H53" s="57" t="n">
        <v>45.582544</v>
      </c>
      <c r="I53" s="58" t="n">
        <v>0</v>
      </c>
      <c r="J53" s="59" t="n">
        <f aca="false">I53*H53</f>
        <v>0</v>
      </c>
      <c r="K53" s="60" t="n">
        <f aca="false">I53/G53</f>
        <v>0</v>
      </c>
      <c r="L53" s="55" t="n">
        <f aca="false">IFERROR(VLOOKUP(A53,'MEMO CALCULO 04'!$B$2:$E$504,4,0),0)</f>
        <v>12.51</v>
      </c>
      <c r="M53" s="61" t="n">
        <f aca="false">L53*H53</f>
        <v>570.23762544</v>
      </c>
      <c r="N53" s="62" t="n">
        <f aca="false">L53/G53</f>
        <v>1</v>
      </c>
      <c r="O53" s="63" t="n">
        <f aca="false">I53+L53</f>
        <v>12.51</v>
      </c>
      <c r="P53" s="64" t="n">
        <f aca="false">J53+M53</f>
        <v>570.23762544</v>
      </c>
      <c r="Q53" s="65" t="n">
        <f aca="false">K53+N53</f>
        <v>1</v>
      </c>
    </row>
    <row r="54" customFormat="false" ht="32.8" hidden="false" customHeight="false" outlineLevel="0" collapsed="false">
      <c r="A54" s="52" t="s">
        <v>100</v>
      </c>
      <c r="B54" s="53" t="s">
        <v>101</v>
      </c>
      <c r="C54" s="54" t="s">
        <v>64</v>
      </c>
      <c r="D54" s="55" t="n">
        <v>0.22</v>
      </c>
      <c r="E54" s="55" t="n">
        <v>0</v>
      </c>
      <c r="F54" s="55"/>
      <c r="G54" s="55" t="n">
        <f aca="false">D54+E54-F54</f>
        <v>0.22</v>
      </c>
      <c r="H54" s="57" t="n">
        <v>692.038172</v>
      </c>
      <c r="I54" s="58" t="n">
        <v>0</v>
      </c>
      <c r="J54" s="59" t="n">
        <f aca="false">I54*H54</f>
        <v>0</v>
      </c>
      <c r="K54" s="60" t="n">
        <f aca="false">I54/G54</f>
        <v>0</v>
      </c>
      <c r="L54" s="55" t="n">
        <f aca="false">IFERROR(VLOOKUP(A54,'MEMO CALCULO 04'!$B$2:$E$504,4,0),0)</f>
        <v>0.22</v>
      </c>
      <c r="M54" s="61" t="n">
        <f aca="false">L54*H54</f>
        <v>152.24839784</v>
      </c>
      <c r="N54" s="62" t="n">
        <f aca="false">L54/G54</f>
        <v>1</v>
      </c>
      <c r="O54" s="63" t="n">
        <f aca="false">I54+L54</f>
        <v>0.22</v>
      </c>
      <c r="P54" s="64" t="n">
        <f aca="false">J54+M54</f>
        <v>152.24839784</v>
      </c>
      <c r="Q54" s="65" t="n">
        <f aca="false">K54+N54</f>
        <v>1</v>
      </c>
    </row>
    <row r="55" customFormat="false" ht="32.8" hidden="false" customHeight="false" outlineLevel="0" collapsed="false">
      <c r="A55" s="52" t="s">
        <v>102</v>
      </c>
      <c r="B55" s="53" t="s">
        <v>103</v>
      </c>
      <c r="C55" s="54" t="s">
        <v>34</v>
      </c>
      <c r="D55" s="55" t="n">
        <v>12.51</v>
      </c>
      <c r="E55" s="55" t="n">
        <v>7.88</v>
      </c>
      <c r="F55" s="55"/>
      <c r="G55" s="55" t="n">
        <f aca="false">D55+E55-F55</f>
        <v>20.39</v>
      </c>
      <c r="H55" s="57" t="n">
        <v>86.313892</v>
      </c>
      <c r="I55" s="58" t="n">
        <v>0</v>
      </c>
      <c r="J55" s="59" t="n">
        <f aca="false">I55*H55</f>
        <v>0</v>
      </c>
      <c r="K55" s="60" t="n">
        <f aca="false">I55/G55</f>
        <v>0</v>
      </c>
      <c r="L55" s="55" t="n">
        <f aca="false">IFERROR(VLOOKUP(A55,'MEMO CALCULO 04'!$B$2:$E$504,4,0),0)</f>
        <v>7.88</v>
      </c>
      <c r="M55" s="61" t="n">
        <f aca="false">L55*H55</f>
        <v>680.15346896</v>
      </c>
      <c r="N55" s="62" t="n">
        <f aca="false">L55/G55</f>
        <v>0.386463952918097</v>
      </c>
      <c r="O55" s="63" t="n">
        <f aca="false">I55+L55</f>
        <v>7.88</v>
      </c>
      <c r="P55" s="64" t="n">
        <f aca="false">J55+M55</f>
        <v>680.15346896</v>
      </c>
      <c r="Q55" s="65" t="n">
        <f aca="false">K55+N55</f>
        <v>0.386463952918097</v>
      </c>
    </row>
    <row r="56" customFormat="false" ht="22.35" hidden="false" customHeight="false" outlineLevel="0" collapsed="false">
      <c r="A56" s="52" t="s">
        <v>104</v>
      </c>
      <c r="B56" s="53" t="s">
        <v>105</v>
      </c>
      <c r="C56" s="54" t="s">
        <v>64</v>
      </c>
      <c r="D56" s="55" t="n">
        <v>1.54</v>
      </c>
      <c r="E56" s="55" t="n">
        <v>1.1878</v>
      </c>
      <c r="F56" s="55"/>
      <c r="G56" s="55" t="n">
        <f aca="false">D56+E56-F56</f>
        <v>2.7278</v>
      </c>
      <c r="H56" s="57" t="n">
        <v>758.407104</v>
      </c>
      <c r="I56" s="58" t="n">
        <v>0</v>
      </c>
      <c r="J56" s="59" t="n">
        <f aca="false">I56*H56</f>
        <v>0</v>
      </c>
      <c r="K56" s="60" t="n">
        <f aca="false">I56/G56</f>
        <v>0</v>
      </c>
      <c r="L56" s="55" t="n">
        <f aca="false">IFERROR(VLOOKUP(A56,'MEMO CALCULO 04'!$B$2:$E$504,4,0),0)</f>
        <v>2.7278</v>
      </c>
      <c r="M56" s="61" t="n">
        <f aca="false">L56*H56</f>
        <v>2068.7828982912</v>
      </c>
      <c r="N56" s="62" t="n">
        <f aca="false">L56/G56</f>
        <v>1</v>
      </c>
      <c r="O56" s="63" t="n">
        <f aca="false">I56+L56</f>
        <v>2.7278</v>
      </c>
      <c r="P56" s="64" t="n">
        <f aca="false">J56+M56</f>
        <v>2068.7828982912</v>
      </c>
      <c r="Q56" s="65" t="n">
        <f aca="false">K56+N56</f>
        <v>1</v>
      </c>
    </row>
    <row r="57" customFormat="false" ht="22.35" hidden="false" customHeight="false" outlineLevel="0" collapsed="false">
      <c r="A57" s="52" t="s">
        <v>106</v>
      </c>
      <c r="B57" s="53" t="s">
        <v>107</v>
      </c>
      <c r="C57" s="54" t="s">
        <v>108</v>
      </c>
      <c r="D57" s="55" t="n">
        <v>103.62</v>
      </c>
      <c r="E57" s="55" t="n">
        <v>32.40484</v>
      </c>
      <c r="F57" s="55"/>
      <c r="G57" s="55" t="n">
        <f aca="false">D57+E57-F57</f>
        <v>136.02484</v>
      </c>
      <c r="H57" s="57" t="n">
        <v>11.79038</v>
      </c>
      <c r="I57" s="58" t="n">
        <v>0</v>
      </c>
      <c r="J57" s="59" t="n">
        <f aca="false">I57*H57</f>
        <v>0</v>
      </c>
      <c r="K57" s="60" t="n">
        <f aca="false">I57/G57</f>
        <v>0</v>
      </c>
      <c r="L57" s="55" t="n">
        <f aca="false">IFERROR(VLOOKUP(A57,'MEMO CALCULO 04'!$B$2:$E$504,4,0),0)</f>
        <v>32.40484</v>
      </c>
      <c r="M57" s="61" t="n">
        <f aca="false">L57*H57</f>
        <v>382.0653774392</v>
      </c>
      <c r="N57" s="62" t="n">
        <f aca="false">L57/G57</f>
        <v>0.238227370824329</v>
      </c>
      <c r="O57" s="63" t="n">
        <f aca="false">I57+L57</f>
        <v>32.40484</v>
      </c>
      <c r="P57" s="64" t="n">
        <f aca="false">J57+M57</f>
        <v>382.0653774392</v>
      </c>
      <c r="Q57" s="65" t="n">
        <f aca="false">K57+N57</f>
        <v>0.238227370824329</v>
      </c>
    </row>
    <row r="58" customFormat="false" ht="22.35" hidden="false" customHeight="false" outlineLevel="0" collapsed="false">
      <c r="A58" s="52" t="s">
        <v>109</v>
      </c>
      <c r="B58" s="53" t="s">
        <v>110</v>
      </c>
      <c r="C58" s="54" t="s">
        <v>108</v>
      </c>
      <c r="D58" s="55" t="n">
        <v>22.33</v>
      </c>
      <c r="E58" s="55" t="n">
        <v>8.014552</v>
      </c>
      <c r="F58" s="55"/>
      <c r="G58" s="55" t="n">
        <f aca="false">D58+E58-F58</f>
        <v>30.344552</v>
      </c>
      <c r="H58" s="57" t="n">
        <v>12.548704</v>
      </c>
      <c r="I58" s="58" t="n">
        <v>0</v>
      </c>
      <c r="J58" s="59" t="n">
        <f aca="false">I58*H58</f>
        <v>0</v>
      </c>
      <c r="K58" s="60" t="n">
        <f aca="false">I58/G58</f>
        <v>0</v>
      </c>
      <c r="L58" s="55" t="n">
        <f aca="false">IFERROR(VLOOKUP(A58,'MEMO CALCULO 04'!$B$2:$E$504,4,0),0)</f>
        <v>8.014552</v>
      </c>
      <c r="M58" s="61" t="n">
        <f aca="false">L58*H58</f>
        <v>100.572240740608</v>
      </c>
      <c r="N58" s="62" t="n">
        <f aca="false">L58/G58</f>
        <v>0.26411831685635</v>
      </c>
      <c r="O58" s="63" t="n">
        <f aca="false">I58+L58</f>
        <v>8.014552</v>
      </c>
      <c r="P58" s="64" t="n">
        <f aca="false">J58+M58</f>
        <v>100.572240740608</v>
      </c>
      <c r="Q58" s="65" t="n">
        <f aca="false">K58+N58</f>
        <v>0.26411831685635</v>
      </c>
    </row>
    <row r="59" customFormat="false" ht="22.35" hidden="false" customHeight="false" outlineLevel="0" collapsed="false">
      <c r="A59" s="52" t="s">
        <v>111</v>
      </c>
      <c r="B59" s="53" t="s">
        <v>112</v>
      </c>
      <c r="C59" s="54" t="s">
        <v>64</v>
      </c>
      <c r="D59" s="55" t="n">
        <v>0</v>
      </c>
      <c r="E59" s="55" t="n">
        <v>0</v>
      </c>
      <c r="F59" s="55"/>
      <c r="G59" s="55" t="n">
        <f aca="false">D59+E59-F59</f>
        <v>0</v>
      </c>
      <c r="H59" s="57" t="n">
        <v>189.092764</v>
      </c>
      <c r="I59" s="58" t="n">
        <v>0</v>
      </c>
      <c r="J59" s="59" t="n">
        <f aca="false">I59*H59</f>
        <v>0</v>
      </c>
      <c r="K59" s="60" t="n">
        <v>0</v>
      </c>
      <c r="L59" s="55" t="n">
        <f aca="false">IFERROR(VLOOKUP(A59,'MEMO CALCULO 04'!$B$2:$E$504,4,0),0)</f>
        <v>0</v>
      </c>
      <c r="M59" s="61" t="n">
        <f aca="false">L59*H59</f>
        <v>0</v>
      </c>
      <c r="N59" s="62" t="n">
        <v>0</v>
      </c>
      <c r="O59" s="63" t="n">
        <f aca="false">I59+L59</f>
        <v>0</v>
      </c>
      <c r="P59" s="64" t="n">
        <f aca="false">J59+M59</f>
        <v>0</v>
      </c>
      <c r="Q59" s="65" t="n">
        <f aca="false">K59+N59</f>
        <v>0</v>
      </c>
    </row>
    <row r="60" customFormat="false" ht="13.8" hidden="false" customHeight="false" outlineLevel="0" collapsed="false">
      <c r="A60" s="52" t="s">
        <v>113</v>
      </c>
      <c r="B60" s="53" t="s">
        <v>114</v>
      </c>
      <c r="C60" s="54" t="s">
        <v>64</v>
      </c>
      <c r="D60" s="55" t="n">
        <v>0</v>
      </c>
      <c r="E60" s="55" t="n">
        <v>0</v>
      </c>
      <c r="F60" s="55"/>
      <c r="G60" s="55" t="n">
        <f aca="false">D60+E60-F60</f>
        <v>0</v>
      </c>
      <c r="H60" s="57" t="n">
        <v>64.467928</v>
      </c>
      <c r="I60" s="58" t="n">
        <v>0</v>
      </c>
      <c r="J60" s="59" t="n">
        <f aca="false">I60*H60</f>
        <v>0</v>
      </c>
      <c r="K60" s="60" t="n">
        <v>0</v>
      </c>
      <c r="L60" s="55" t="n">
        <f aca="false">IFERROR(VLOOKUP(A60,'MEMO CALCULO 04'!$B$2:$E$504,4,0),0)</f>
        <v>0</v>
      </c>
      <c r="M60" s="61" t="n">
        <f aca="false">L60*H60</f>
        <v>0</v>
      </c>
      <c r="N60" s="62" t="n">
        <v>0</v>
      </c>
      <c r="O60" s="63" t="n">
        <f aca="false">I60+L60</f>
        <v>0</v>
      </c>
      <c r="P60" s="64" t="n">
        <f aca="false">J60+M60</f>
        <v>0</v>
      </c>
      <c r="Q60" s="65" t="n">
        <f aca="false">K60+N60</f>
        <v>0</v>
      </c>
    </row>
    <row r="61" customFormat="false" ht="13.8" hidden="false" customHeight="false" outlineLevel="0" collapsed="false">
      <c r="A61" s="43" t="n">
        <v>4</v>
      </c>
      <c r="B61" s="44" t="s">
        <v>115</v>
      </c>
      <c r="C61" s="45"/>
      <c r="D61" s="46"/>
      <c r="E61" s="46"/>
      <c r="F61" s="46"/>
      <c r="G61" s="46"/>
      <c r="H61" s="66"/>
      <c r="I61" s="47"/>
      <c r="J61" s="48"/>
      <c r="K61" s="49"/>
      <c r="L61" s="47"/>
      <c r="M61" s="51" t="n">
        <f aca="false">SUM(M62:M70)</f>
        <v>5667.75855604</v>
      </c>
      <c r="N61" s="48"/>
      <c r="O61" s="48"/>
      <c r="P61" s="51" t="n">
        <f aca="false">SUM(P62:P70)</f>
        <v>5667.75855604</v>
      </c>
      <c r="Q61" s="49"/>
    </row>
    <row r="62" customFormat="false" ht="43.25" hidden="false" customHeight="false" outlineLevel="0" collapsed="false">
      <c r="A62" s="52" t="s">
        <v>116</v>
      </c>
      <c r="B62" s="53" t="s">
        <v>117</v>
      </c>
      <c r="C62" s="54" t="s">
        <v>34</v>
      </c>
      <c r="D62" s="55" t="n">
        <v>18.8</v>
      </c>
      <c r="E62" s="55" t="n">
        <v>13.02</v>
      </c>
      <c r="F62" s="55"/>
      <c r="G62" s="55" t="n">
        <f aca="false">D62+E62-F62</f>
        <v>31.82</v>
      </c>
      <c r="H62" s="57" t="n">
        <v>106.279628</v>
      </c>
      <c r="I62" s="58" t="n">
        <v>0</v>
      </c>
      <c r="J62" s="59" t="n">
        <f aca="false">I62*H62</f>
        <v>0</v>
      </c>
      <c r="K62" s="60" t="n">
        <f aca="false">I62/G62</f>
        <v>0</v>
      </c>
      <c r="L62" s="55" t="n">
        <f aca="false">IFERROR(VLOOKUP(A62,'MEMO CALCULO 04'!$B$2:$E$504,4,0),0)</f>
        <v>31.36</v>
      </c>
      <c r="M62" s="61" t="n">
        <f aca="false">L62*H62</f>
        <v>3332.92913408</v>
      </c>
      <c r="N62" s="62" t="n">
        <f aca="false">L62/G62</f>
        <v>0.985543683218102</v>
      </c>
      <c r="O62" s="63" t="n">
        <f aca="false">I62+L62</f>
        <v>31.36</v>
      </c>
      <c r="P62" s="64" t="n">
        <f aca="false">J62+M62</f>
        <v>3332.92913408</v>
      </c>
      <c r="Q62" s="65" t="n">
        <f aca="false">K62+N62</f>
        <v>0.985543683218102</v>
      </c>
    </row>
    <row r="63" customFormat="false" ht="22.35" hidden="false" customHeight="false" outlineLevel="0" collapsed="false">
      <c r="A63" s="52" t="s">
        <v>118</v>
      </c>
      <c r="B63" s="53" t="s">
        <v>107</v>
      </c>
      <c r="C63" s="54" t="s">
        <v>108</v>
      </c>
      <c r="D63" s="55" t="n">
        <v>75.5199999999999</v>
      </c>
      <c r="E63" s="55" t="n">
        <v>46.89</v>
      </c>
      <c r="F63" s="55"/>
      <c r="G63" s="55" t="n">
        <f aca="false">D63+E63-F63</f>
        <v>122.41</v>
      </c>
      <c r="H63" s="57" t="n">
        <v>11.79038</v>
      </c>
      <c r="I63" s="58" t="n">
        <v>0</v>
      </c>
      <c r="J63" s="59" t="n">
        <f aca="false">I63*H63</f>
        <v>0</v>
      </c>
      <c r="K63" s="60" t="n">
        <f aca="false">I63/G63</f>
        <v>0</v>
      </c>
      <c r="L63" s="55" t="n">
        <f aca="false">IFERROR(VLOOKUP(A63,'MEMO CALCULO 04'!$B$2:$E$504,4,0),0)</f>
        <v>46.89</v>
      </c>
      <c r="M63" s="61" t="n">
        <f aca="false">L63*H63</f>
        <v>552.8509182</v>
      </c>
      <c r="N63" s="62" t="n">
        <f aca="false">L63/G63</f>
        <v>0.383056939792501</v>
      </c>
      <c r="O63" s="63" t="n">
        <f aca="false">I63+L63</f>
        <v>46.89</v>
      </c>
      <c r="P63" s="64" t="n">
        <f aca="false">J63+M63</f>
        <v>552.8509182</v>
      </c>
      <c r="Q63" s="65" t="n">
        <f aca="false">K63+N63</f>
        <v>0.383056939792501</v>
      </c>
    </row>
    <row r="64" customFormat="false" ht="22.35" hidden="false" customHeight="false" outlineLevel="0" collapsed="false">
      <c r="A64" s="52" t="s">
        <v>119</v>
      </c>
      <c r="B64" s="53" t="s">
        <v>110</v>
      </c>
      <c r="C64" s="54" t="s">
        <v>108</v>
      </c>
      <c r="D64" s="55" t="n">
        <v>46.77</v>
      </c>
      <c r="E64" s="55" t="n">
        <v>10.19</v>
      </c>
      <c r="F64" s="55"/>
      <c r="G64" s="55" t="n">
        <f aca="false">D64+E64-F64</f>
        <v>56.96</v>
      </c>
      <c r="H64" s="57" t="n">
        <v>12.548704</v>
      </c>
      <c r="I64" s="58" t="n">
        <v>0</v>
      </c>
      <c r="J64" s="59" t="n">
        <f aca="false">I64*H64</f>
        <v>0</v>
      </c>
      <c r="K64" s="60" t="n">
        <f aca="false">I64/G64</f>
        <v>0</v>
      </c>
      <c r="L64" s="55" t="n">
        <f aca="false">IFERROR(VLOOKUP(A64,'MEMO CALCULO 04'!$B$2:$E$504,4,0),0)</f>
        <v>10.19</v>
      </c>
      <c r="M64" s="61" t="n">
        <f aca="false">L64*H64</f>
        <v>127.87129376</v>
      </c>
      <c r="N64" s="62" t="n">
        <f aca="false">L64/G64</f>
        <v>0.178897471910112</v>
      </c>
      <c r="O64" s="63" t="n">
        <f aca="false">I64+L64</f>
        <v>10.19</v>
      </c>
      <c r="P64" s="64" t="n">
        <f aca="false">J64+M64</f>
        <v>127.87129376</v>
      </c>
      <c r="Q64" s="65" t="n">
        <f aca="false">K64+N64</f>
        <v>0.178897471910112</v>
      </c>
    </row>
    <row r="65" customFormat="false" ht="22.35" hidden="false" customHeight="false" outlineLevel="0" collapsed="false">
      <c r="A65" s="52" t="s">
        <v>120</v>
      </c>
      <c r="B65" s="53" t="s">
        <v>105</v>
      </c>
      <c r="C65" s="54" t="s">
        <v>64</v>
      </c>
      <c r="D65" s="55" t="n">
        <v>1.03</v>
      </c>
      <c r="E65" s="55" t="n">
        <v>0.86</v>
      </c>
      <c r="F65" s="55"/>
      <c r="G65" s="55" t="n">
        <f aca="false">D65+E65-F65</f>
        <v>1.89</v>
      </c>
      <c r="H65" s="57" t="n">
        <v>875.189</v>
      </c>
      <c r="I65" s="58" t="n">
        <v>0</v>
      </c>
      <c r="J65" s="59" t="n">
        <f aca="false">I65*H65</f>
        <v>0</v>
      </c>
      <c r="K65" s="60" t="n">
        <f aca="false">I65/G65</f>
        <v>0</v>
      </c>
      <c r="L65" s="55" t="n">
        <f aca="false">IFERROR(VLOOKUP(A65,'MEMO CALCULO 04'!$B$2:$E$504,4,0),0)</f>
        <v>1.89</v>
      </c>
      <c r="M65" s="61" t="n">
        <f aca="false">L65*H65</f>
        <v>1654.10721</v>
      </c>
      <c r="N65" s="62" t="n">
        <f aca="false">L65/G65</f>
        <v>1</v>
      </c>
      <c r="O65" s="63" t="n">
        <f aca="false">I65+L65</f>
        <v>1.89</v>
      </c>
      <c r="P65" s="64" t="n">
        <f aca="false">J65+M65</f>
        <v>1654.10721</v>
      </c>
      <c r="Q65" s="65" t="n">
        <f aca="false">K65+N65</f>
        <v>1</v>
      </c>
    </row>
    <row r="66" customFormat="false" ht="22.35" hidden="false" customHeight="false" outlineLevel="0" collapsed="false">
      <c r="A66" s="52" t="s">
        <v>121</v>
      </c>
      <c r="B66" s="53" t="s">
        <v>122</v>
      </c>
      <c r="C66" s="54" t="s">
        <v>34</v>
      </c>
      <c r="D66" s="55" t="n">
        <v>0</v>
      </c>
      <c r="E66" s="55" t="n">
        <v>0</v>
      </c>
      <c r="F66" s="55"/>
      <c r="G66" s="55" t="n">
        <f aca="false">D66+E66-F66</f>
        <v>0</v>
      </c>
      <c r="H66" s="57" t="n">
        <v>142.616852</v>
      </c>
      <c r="I66" s="58" t="n">
        <v>0</v>
      </c>
      <c r="J66" s="59" t="n">
        <f aca="false">I66*H66</f>
        <v>0</v>
      </c>
      <c r="K66" s="60" t="n">
        <v>0</v>
      </c>
      <c r="L66" s="55" t="n">
        <f aca="false">IFERROR(VLOOKUP(A66,'MEMO CALCULO 04'!$B$2:$E$504,4,0),0)</f>
        <v>0</v>
      </c>
      <c r="M66" s="61" t="n">
        <f aca="false">L66*H66</f>
        <v>0</v>
      </c>
      <c r="N66" s="62" t="n">
        <v>0</v>
      </c>
      <c r="O66" s="63" t="n">
        <f aca="false">I66+L66</f>
        <v>0</v>
      </c>
      <c r="P66" s="64" t="n">
        <f aca="false">J66+M66</f>
        <v>0</v>
      </c>
      <c r="Q66" s="65" t="n">
        <f aca="false">K66+N66</f>
        <v>0</v>
      </c>
    </row>
    <row r="67" customFormat="false" ht="22.35" hidden="false" customHeight="false" outlineLevel="0" collapsed="false">
      <c r="A67" s="52" t="s">
        <v>123</v>
      </c>
      <c r="B67" s="53" t="s">
        <v>124</v>
      </c>
      <c r="C67" s="54" t="s">
        <v>64</v>
      </c>
      <c r="D67" s="55" t="n">
        <v>0</v>
      </c>
      <c r="E67" s="55" t="n">
        <v>0</v>
      </c>
      <c r="F67" s="55"/>
      <c r="G67" s="55" t="n">
        <f aca="false">D67+E67-F67</f>
        <v>0</v>
      </c>
      <c r="H67" s="57" t="n">
        <v>212.808568</v>
      </c>
      <c r="I67" s="58" t="n">
        <v>0</v>
      </c>
      <c r="J67" s="59" t="n">
        <f aca="false">I67*H67</f>
        <v>0</v>
      </c>
      <c r="K67" s="60" t="n">
        <v>0</v>
      </c>
      <c r="L67" s="55" t="n">
        <f aca="false">IFERROR(VLOOKUP(A67,'MEMO CALCULO 04'!$B$2:$E$504,4,0),0)</f>
        <v>0</v>
      </c>
      <c r="M67" s="61" t="n">
        <f aca="false">L67*H67</f>
        <v>0</v>
      </c>
      <c r="N67" s="62" t="n">
        <v>0</v>
      </c>
      <c r="O67" s="63" t="n">
        <f aca="false">I67+L67</f>
        <v>0</v>
      </c>
      <c r="P67" s="64" t="n">
        <f aca="false">J67+M67</f>
        <v>0</v>
      </c>
      <c r="Q67" s="65" t="n">
        <f aca="false">K67+N67</f>
        <v>0</v>
      </c>
    </row>
    <row r="68" customFormat="false" ht="13.8" hidden="false" customHeight="false" outlineLevel="0" collapsed="false">
      <c r="A68" s="52" t="s">
        <v>125</v>
      </c>
      <c r="B68" s="53" t="s">
        <v>126</v>
      </c>
      <c r="C68" s="54" t="s">
        <v>34</v>
      </c>
      <c r="D68" s="55" t="n">
        <v>0</v>
      </c>
      <c r="E68" s="55" t="n">
        <v>0</v>
      </c>
      <c r="F68" s="55"/>
      <c r="G68" s="55" t="n">
        <f aca="false">D68+E68-F68</f>
        <v>0</v>
      </c>
      <c r="H68" s="57" t="n">
        <v>66.036516</v>
      </c>
      <c r="I68" s="58" t="n">
        <v>0</v>
      </c>
      <c r="J68" s="59" t="n">
        <f aca="false">I68*H68</f>
        <v>0</v>
      </c>
      <c r="K68" s="60" t="n">
        <v>0</v>
      </c>
      <c r="L68" s="55" t="n">
        <f aca="false">IFERROR(VLOOKUP(A68,'MEMO CALCULO 04'!$B$2:$E$504,4,0),0)</f>
        <v>0</v>
      </c>
      <c r="M68" s="61" t="n">
        <f aca="false">L68*H68</f>
        <v>0</v>
      </c>
      <c r="N68" s="62" t="n">
        <v>0</v>
      </c>
      <c r="O68" s="63" t="n">
        <f aca="false">I68+L68</f>
        <v>0</v>
      </c>
      <c r="P68" s="64" t="n">
        <f aca="false">J68+M68</f>
        <v>0</v>
      </c>
      <c r="Q68" s="65" t="n">
        <f aca="false">K68+N68</f>
        <v>0</v>
      </c>
    </row>
    <row r="69" customFormat="false" ht="32.8" hidden="false" customHeight="false" outlineLevel="0" collapsed="false">
      <c r="A69" s="52" t="s">
        <v>127</v>
      </c>
      <c r="B69" s="53" t="s">
        <v>128</v>
      </c>
      <c r="C69" s="54" t="s">
        <v>34</v>
      </c>
      <c r="D69" s="55" t="n">
        <v>0.0799999999999996</v>
      </c>
      <c r="E69" s="55" t="n">
        <v>0</v>
      </c>
      <c r="F69" s="55"/>
      <c r="G69" s="55" t="n">
        <f aca="false">D69+E69-F69</f>
        <v>0.0799999999999996</v>
      </c>
      <c r="H69" s="57" t="n">
        <v>87.279976</v>
      </c>
      <c r="I69" s="58" t="n">
        <v>0</v>
      </c>
      <c r="J69" s="59" t="n">
        <f aca="false">I69*H69</f>
        <v>0</v>
      </c>
      <c r="K69" s="60" t="n">
        <f aca="false">I69/G69</f>
        <v>0</v>
      </c>
      <c r="L69" s="55" t="n">
        <f aca="false">IFERROR(VLOOKUP(A69,'MEMO CALCULO 04'!$B$2:$E$504,4,0),0)</f>
        <v>0</v>
      </c>
      <c r="M69" s="61" t="n">
        <f aca="false">L69*H69</f>
        <v>0</v>
      </c>
      <c r="N69" s="62" t="n">
        <f aca="false">L69/G69</f>
        <v>0</v>
      </c>
      <c r="O69" s="63" t="n">
        <f aca="false">I69+L69</f>
        <v>0</v>
      </c>
      <c r="P69" s="64" t="n">
        <f aca="false">J69+M69</f>
        <v>0</v>
      </c>
      <c r="Q69" s="65" t="n">
        <f aca="false">K69+N69</f>
        <v>0</v>
      </c>
    </row>
    <row r="70" customFormat="false" ht="22.35" hidden="false" customHeight="false" outlineLevel="0" collapsed="false">
      <c r="A70" s="52" t="s">
        <v>129</v>
      </c>
      <c r="B70" s="53" t="s">
        <v>130</v>
      </c>
      <c r="C70" s="54" t="s">
        <v>34</v>
      </c>
      <c r="D70" s="55" t="n">
        <v>0</v>
      </c>
      <c r="E70" s="55" t="n">
        <v>0</v>
      </c>
      <c r="F70" s="55"/>
      <c r="G70" s="55" t="n">
        <f aca="false">D70+E70-F70</f>
        <v>0</v>
      </c>
      <c r="H70" s="57" t="n">
        <v>85.8322119808603</v>
      </c>
      <c r="I70" s="58" t="n">
        <v>0</v>
      </c>
      <c r="J70" s="59" t="n">
        <f aca="false">I70*H70</f>
        <v>0</v>
      </c>
      <c r="K70" s="60" t="n">
        <v>0</v>
      </c>
      <c r="L70" s="55" t="n">
        <f aca="false">IFERROR(VLOOKUP(A70,'MEMO CALCULO 04'!$B$2:$E$504,4,0),0)</f>
        <v>0</v>
      </c>
      <c r="M70" s="61" t="n">
        <f aca="false">L70*H70</f>
        <v>0</v>
      </c>
      <c r="N70" s="62" t="n">
        <v>0</v>
      </c>
      <c r="O70" s="63" t="n">
        <f aca="false">I70+L70</f>
        <v>0</v>
      </c>
      <c r="P70" s="64" t="n">
        <f aca="false">J70+M70</f>
        <v>0</v>
      </c>
      <c r="Q70" s="65" t="n">
        <f aca="false">K70+N70</f>
        <v>0</v>
      </c>
    </row>
    <row r="71" customFormat="false" ht="13.8" hidden="false" customHeight="false" outlineLevel="0" collapsed="false">
      <c r="A71" s="43" t="s">
        <v>131</v>
      </c>
      <c r="B71" s="44" t="s">
        <v>132</v>
      </c>
      <c r="C71" s="45"/>
      <c r="D71" s="46"/>
      <c r="E71" s="46"/>
      <c r="F71" s="46"/>
      <c r="G71" s="46"/>
      <c r="H71" s="66"/>
      <c r="I71" s="47"/>
      <c r="J71" s="48"/>
      <c r="K71" s="49"/>
      <c r="L71" s="47"/>
      <c r="M71" s="51" t="n">
        <f aca="false">SUM(M72:M79)</f>
        <v>20697.134781848</v>
      </c>
      <c r="N71" s="48"/>
      <c r="O71" s="48"/>
      <c r="P71" s="51" t="n">
        <f aca="false">SUM(P72:P79)</f>
        <v>37265.298785848</v>
      </c>
      <c r="Q71" s="49"/>
    </row>
    <row r="72" customFormat="false" ht="43.25" hidden="false" customHeight="false" outlineLevel="0" collapsed="false">
      <c r="A72" s="52" t="s">
        <v>133</v>
      </c>
      <c r="B72" s="53" t="s">
        <v>134</v>
      </c>
      <c r="C72" s="54" t="s">
        <v>34</v>
      </c>
      <c r="D72" s="55" t="n">
        <v>8.19999999999999</v>
      </c>
      <c r="E72" s="55" t="n">
        <v>28.19</v>
      </c>
      <c r="F72" s="55"/>
      <c r="G72" s="55" t="n">
        <f aca="false">D72+E72-F72</f>
        <v>36.39</v>
      </c>
      <c r="H72" s="57" t="n">
        <v>70.8981</v>
      </c>
      <c r="I72" s="58" t="n">
        <v>4.9</v>
      </c>
      <c r="J72" s="59" t="n">
        <f aca="false">I72*H72</f>
        <v>347.40069</v>
      </c>
      <c r="K72" s="60" t="n">
        <f aca="false">I72/G72</f>
        <v>0.134652377026656</v>
      </c>
      <c r="L72" s="55" t="n">
        <f aca="false">IFERROR(VLOOKUP(A72,'MEMO CALCULO 04'!$B$2:$E$504,4,0),0)</f>
        <v>31.49</v>
      </c>
      <c r="M72" s="61" t="n">
        <f aca="false">L72*H72</f>
        <v>2232.581169</v>
      </c>
      <c r="N72" s="62" t="n">
        <f aca="false">L72/G72</f>
        <v>0.865347622973344</v>
      </c>
      <c r="O72" s="63" t="n">
        <f aca="false">I72+L72</f>
        <v>36.39</v>
      </c>
      <c r="P72" s="64" t="n">
        <f aca="false">J72+M72</f>
        <v>2579.981859</v>
      </c>
      <c r="Q72" s="65" t="n">
        <f aca="false">K72+N72</f>
        <v>1</v>
      </c>
    </row>
    <row r="73" customFormat="false" ht="32.8" hidden="false" customHeight="false" outlineLevel="0" collapsed="false">
      <c r="A73" s="52" t="s">
        <v>135</v>
      </c>
      <c r="B73" s="53" t="s">
        <v>136</v>
      </c>
      <c r="C73" s="54" t="s">
        <v>34</v>
      </c>
      <c r="D73" s="55" t="n">
        <v>0</v>
      </c>
      <c r="E73" s="55" t="n">
        <v>0</v>
      </c>
      <c r="F73" s="55"/>
      <c r="G73" s="55" t="n">
        <f aca="false">D73+E73-F73</f>
        <v>0</v>
      </c>
      <c r="H73" s="57" t="n">
        <v>141.037876</v>
      </c>
      <c r="I73" s="58" t="n">
        <v>0</v>
      </c>
      <c r="J73" s="59" t="n">
        <f aca="false">I73*H73</f>
        <v>0</v>
      </c>
      <c r="K73" s="60" t="n">
        <v>0</v>
      </c>
      <c r="L73" s="55" t="n">
        <f aca="false">IFERROR(VLOOKUP(A73,'MEMO CALCULO 04'!$B$2:$E$504,4,0),0)</f>
        <v>0</v>
      </c>
      <c r="M73" s="61" t="n">
        <f aca="false">L73*H73</f>
        <v>0</v>
      </c>
      <c r="N73" s="62" t="n">
        <v>0</v>
      </c>
      <c r="O73" s="63" t="n">
        <f aca="false">I73+L73</f>
        <v>0</v>
      </c>
      <c r="P73" s="64" t="n">
        <f aca="false">J73+M73</f>
        <v>0</v>
      </c>
      <c r="Q73" s="65" t="n">
        <f aca="false">K73+N73</f>
        <v>0</v>
      </c>
    </row>
    <row r="74" customFormat="false" ht="32.8" hidden="false" customHeight="false" outlineLevel="0" collapsed="false">
      <c r="A74" s="52" t="s">
        <v>137</v>
      </c>
      <c r="B74" s="53" t="s">
        <v>138</v>
      </c>
      <c r="C74" s="54" t="s">
        <v>34</v>
      </c>
      <c r="D74" s="55" t="n">
        <v>0</v>
      </c>
      <c r="E74" s="55" t="n">
        <v>5.252</v>
      </c>
      <c r="F74" s="55"/>
      <c r="G74" s="55" t="n">
        <f aca="false">D74+E74-F74</f>
        <v>5.252</v>
      </c>
      <c r="H74" s="57" t="n">
        <v>99.226176</v>
      </c>
      <c r="I74" s="58" t="n">
        <v>0</v>
      </c>
      <c r="J74" s="59" t="n">
        <f aca="false">I74*H74</f>
        <v>0</v>
      </c>
      <c r="K74" s="60" t="n">
        <f aca="false">I74/G74</f>
        <v>0</v>
      </c>
      <c r="L74" s="55" t="n">
        <f aca="false">IFERROR(VLOOKUP(A74,'MEMO CALCULO 04'!$B$2:$E$504,4,0),0)</f>
        <v>5.252</v>
      </c>
      <c r="M74" s="61" t="n">
        <f aca="false">L74*H74</f>
        <v>521.135876352</v>
      </c>
      <c r="N74" s="62" t="n">
        <f aca="false">L74/G74</f>
        <v>1</v>
      </c>
      <c r="O74" s="63" t="n">
        <f aca="false">I74+L74</f>
        <v>5.252</v>
      </c>
      <c r="P74" s="64" t="n">
        <f aca="false">J74+M74</f>
        <v>521.135876352</v>
      </c>
      <c r="Q74" s="65" t="n">
        <f aca="false">K74+N74</f>
        <v>1</v>
      </c>
    </row>
    <row r="75" customFormat="false" ht="22.35" hidden="false" customHeight="false" outlineLevel="0" collapsed="false">
      <c r="A75" s="52" t="s">
        <v>139</v>
      </c>
      <c r="B75" s="53" t="s">
        <v>140</v>
      </c>
      <c r="C75" s="54" t="s">
        <v>34</v>
      </c>
      <c r="D75" s="55" t="n">
        <v>112.07</v>
      </c>
      <c r="E75" s="55" t="n">
        <v>123.954</v>
      </c>
      <c r="F75" s="55"/>
      <c r="G75" s="55" t="n">
        <f aca="false">D75+E75-F75</f>
        <v>236.024</v>
      </c>
      <c r="H75" s="57" t="n">
        <v>7.500136</v>
      </c>
      <c r="I75" s="58" t="n">
        <v>9.8</v>
      </c>
      <c r="J75" s="59" t="n">
        <f aca="false">I75*H75</f>
        <v>73.5013328</v>
      </c>
      <c r="K75" s="60" t="n">
        <f aca="false">I75/G75</f>
        <v>0.0415212012337728</v>
      </c>
      <c r="L75" s="55" t="n">
        <f aca="false">IFERROR(VLOOKUP(A75,'MEMO CALCULO 04'!$B$2:$E$504,4,0),0)</f>
        <v>226.224</v>
      </c>
      <c r="M75" s="61" t="n">
        <f aca="false">L75*H75</f>
        <v>1696.710766464</v>
      </c>
      <c r="N75" s="62" t="n">
        <f aca="false">L75/G75</f>
        <v>0.958478798766227</v>
      </c>
      <c r="O75" s="63" t="n">
        <f aca="false">I75+L75</f>
        <v>236.024</v>
      </c>
      <c r="P75" s="64" t="n">
        <f aca="false">J75+M75</f>
        <v>1770.212099264</v>
      </c>
      <c r="Q75" s="65" t="n">
        <f aca="false">K75+N75</f>
        <v>1</v>
      </c>
    </row>
    <row r="76" customFormat="false" ht="22.35" hidden="false" customHeight="false" outlineLevel="0" collapsed="false">
      <c r="A76" s="52" t="s">
        <v>141</v>
      </c>
      <c r="B76" s="53" t="s">
        <v>142</v>
      </c>
      <c r="C76" s="54" t="s">
        <v>34</v>
      </c>
      <c r="D76" s="55" t="n">
        <v>0</v>
      </c>
      <c r="E76" s="55" t="n">
        <v>0</v>
      </c>
      <c r="F76" s="55"/>
      <c r="G76" s="55" t="n">
        <f aca="false">D76+E76-F76</f>
        <v>0</v>
      </c>
      <c r="H76" s="57" t="n">
        <v>36.51382</v>
      </c>
      <c r="I76" s="58" t="n">
        <v>0</v>
      </c>
      <c r="J76" s="59" t="n">
        <f aca="false">I76*H76</f>
        <v>0</v>
      </c>
      <c r="K76" s="60" t="n">
        <v>0</v>
      </c>
      <c r="L76" s="55" t="n">
        <f aca="false">IFERROR(VLOOKUP(A76,'MEMO CALCULO 04'!$B$2:$E$504,4,0),0)</f>
        <v>0</v>
      </c>
      <c r="M76" s="61" t="n">
        <f aca="false">L76*H76</f>
        <v>0</v>
      </c>
      <c r="N76" s="62" t="n">
        <v>0</v>
      </c>
      <c r="O76" s="63" t="n">
        <f aca="false">I76+L76</f>
        <v>0</v>
      </c>
      <c r="P76" s="64" t="n">
        <f aca="false">J76+M76</f>
        <v>0</v>
      </c>
      <c r="Q76" s="65" t="n">
        <f aca="false">K76+N76</f>
        <v>0</v>
      </c>
    </row>
    <row r="77" customFormat="false" ht="22.35" hidden="false" customHeight="false" outlineLevel="0" collapsed="false">
      <c r="A77" s="52" t="s">
        <v>143</v>
      </c>
      <c r="B77" s="53" t="s">
        <v>144</v>
      </c>
      <c r="C77" s="54" t="s">
        <v>34</v>
      </c>
      <c r="D77" s="55" t="n">
        <v>168.73</v>
      </c>
      <c r="E77" s="55" t="n">
        <v>123.954</v>
      </c>
      <c r="F77" s="55"/>
      <c r="G77" s="55" t="n">
        <f aca="false">D77+E77-F77</f>
        <v>292.684</v>
      </c>
      <c r="H77" s="57" t="n">
        <v>70.285208</v>
      </c>
      <c r="I77" s="58" t="n">
        <v>61.53</v>
      </c>
      <c r="J77" s="59" t="n">
        <f aca="false">I77*H77</f>
        <v>4324.64884824</v>
      </c>
      <c r="K77" s="60" t="n">
        <f aca="false">I77/G77</f>
        <v>0.21022672916866</v>
      </c>
      <c r="L77" s="55" t="n">
        <f aca="false">IFERROR(VLOOKUP(A77,'MEMO CALCULO 04'!$B$2:$E$504,4,0),0)</f>
        <v>231.154</v>
      </c>
      <c r="M77" s="61" t="n">
        <f aca="false">L77*H77</f>
        <v>16246.706970032</v>
      </c>
      <c r="N77" s="62" t="n">
        <f aca="false">L77/G77</f>
        <v>0.78977327083134</v>
      </c>
      <c r="O77" s="63" t="n">
        <f aca="false">I77+L77</f>
        <v>292.684</v>
      </c>
      <c r="P77" s="64" t="n">
        <f aca="false">J77+M77</f>
        <v>20571.355818272</v>
      </c>
      <c r="Q77" s="65" t="n">
        <f aca="false">K77+N77</f>
        <v>1</v>
      </c>
    </row>
    <row r="78" customFormat="false" ht="22.35" hidden="false" customHeight="false" outlineLevel="0" collapsed="false">
      <c r="A78" s="52" t="s">
        <v>145</v>
      </c>
      <c r="B78" s="53" t="s">
        <v>146</v>
      </c>
      <c r="C78" s="54" t="s">
        <v>34</v>
      </c>
      <c r="D78" s="55" t="n">
        <v>25.74</v>
      </c>
      <c r="E78" s="55" t="n">
        <v>0</v>
      </c>
      <c r="F78" s="55"/>
      <c r="G78" s="55" t="n">
        <f aca="false">D78+E78-F78</f>
        <v>25.74</v>
      </c>
      <c r="H78" s="57" t="n">
        <v>556.620204</v>
      </c>
      <c r="I78" s="58" t="n">
        <v>21.24</v>
      </c>
      <c r="J78" s="59" t="n">
        <f aca="false">I78*H78</f>
        <v>11822.61313296</v>
      </c>
      <c r="K78" s="60" t="n">
        <f aca="false">I78/G78</f>
        <v>0.825174825174825</v>
      </c>
      <c r="L78" s="55" t="n">
        <f aca="false">IFERROR(VLOOKUP(A78,'MEMO CALCULO 04'!$B$2:$E$504,4,0),0)</f>
        <v>0</v>
      </c>
      <c r="M78" s="61" t="n">
        <f aca="false">L78*H78</f>
        <v>0</v>
      </c>
      <c r="N78" s="62" t="n">
        <f aca="false">L78/G78</f>
        <v>0</v>
      </c>
      <c r="O78" s="63" t="n">
        <f aca="false">I78+L78</f>
        <v>21.24</v>
      </c>
      <c r="P78" s="64" t="n">
        <f aca="false">J78+M78</f>
        <v>11822.61313296</v>
      </c>
      <c r="Q78" s="65" t="n">
        <f aca="false">K78+N78</f>
        <v>0.825174825174825</v>
      </c>
    </row>
    <row r="79" customFormat="false" ht="22.35" hidden="false" customHeight="false" outlineLevel="0" collapsed="false">
      <c r="A79" s="52" t="s">
        <v>147</v>
      </c>
      <c r="B79" s="53" t="s">
        <v>148</v>
      </c>
      <c r="C79" s="54" t="s">
        <v>37</v>
      </c>
      <c r="D79" s="55" t="n">
        <v>6</v>
      </c>
      <c r="E79" s="55" t="n">
        <v>0</v>
      </c>
      <c r="F79" s="55"/>
      <c r="G79" s="55" t="n">
        <f aca="false">D79+E79-F79</f>
        <v>6</v>
      </c>
      <c r="H79" s="57" t="n">
        <v>10.1283</v>
      </c>
      <c r="I79" s="58" t="n">
        <v>0</v>
      </c>
      <c r="J79" s="59" t="n">
        <f aca="false">I79*H79</f>
        <v>0</v>
      </c>
      <c r="K79" s="60" t="n">
        <f aca="false">I79/G79</f>
        <v>0</v>
      </c>
      <c r="L79" s="55" t="n">
        <f aca="false">IFERROR(VLOOKUP(A79,'MEMO CALCULO 04'!$B$2:$E$504,4,0),0)</f>
        <v>0</v>
      </c>
      <c r="M79" s="61" t="n">
        <f aca="false">L79*H79</f>
        <v>0</v>
      </c>
      <c r="N79" s="62" t="n">
        <f aca="false">L79/G79</f>
        <v>0</v>
      </c>
      <c r="O79" s="63" t="n">
        <f aca="false">I79+L79</f>
        <v>0</v>
      </c>
      <c r="P79" s="64" t="n">
        <f aca="false">J79+M79</f>
        <v>0</v>
      </c>
      <c r="Q79" s="65" t="n">
        <f aca="false">K79+N79</f>
        <v>0</v>
      </c>
    </row>
    <row r="80" s="70" customFormat="true" ht="13.8" hidden="false" customHeight="false" outlineLevel="0" collapsed="false">
      <c r="A80" s="43" t="s">
        <v>149</v>
      </c>
      <c r="B80" s="44" t="s">
        <v>150</v>
      </c>
      <c r="C80" s="45"/>
      <c r="D80" s="46"/>
      <c r="E80" s="46"/>
      <c r="F80" s="46"/>
      <c r="G80" s="46"/>
      <c r="H80" s="66"/>
      <c r="I80" s="47"/>
      <c r="J80" s="48"/>
      <c r="K80" s="49"/>
      <c r="L80" s="47"/>
      <c r="M80" s="51" t="n">
        <f aca="false">SUM(M81:M84)</f>
        <v>0</v>
      </c>
      <c r="N80" s="48"/>
      <c r="O80" s="48"/>
      <c r="P80" s="51" t="n">
        <f aca="false">SUM(P81:P84)</f>
        <v>25163.39174496</v>
      </c>
      <c r="Q80" s="49"/>
      <c r="R80" s="0"/>
      <c r="S80" s="0"/>
      <c r="T80" s="0"/>
      <c r="U80" s="0"/>
      <c r="V80" s="0"/>
      <c r="W80" s="0"/>
    </row>
    <row r="81" customFormat="false" ht="22.35" hidden="false" customHeight="false" outlineLevel="0" collapsed="false">
      <c r="A81" s="52" t="s">
        <v>151</v>
      </c>
      <c r="B81" s="53" t="s">
        <v>152</v>
      </c>
      <c r="C81" s="54" t="s">
        <v>37</v>
      </c>
      <c r="D81" s="55" t="n">
        <v>326.22</v>
      </c>
      <c r="E81" s="55" t="n">
        <v>0</v>
      </c>
      <c r="F81" s="55"/>
      <c r="G81" s="55" t="n">
        <f aca="false">D81+E81-F81</f>
        <v>326.22</v>
      </c>
      <c r="H81" s="57" t="n">
        <v>57.123612</v>
      </c>
      <c r="I81" s="58" t="n">
        <v>326.22</v>
      </c>
      <c r="J81" s="59" t="n">
        <f aca="false">I81*H81</f>
        <v>18634.86470664</v>
      </c>
      <c r="K81" s="60" t="n">
        <f aca="false">I81/G81</f>
        <v>1</v>
      </c>
      <c r="L81" s="55" t="n">
        <v>0</v>
      </c>
      <c r="M81" s="61" t="n">
        <f aca="false">L81*H81</f>
        <v>0</v>
      </c>
      <c r="N81" s="62" t="n">
        <f aca="false">L81/G81</f>
        <v>0</v>
      </c>
      <c r="O81" s="63" t="n">
        <f aca="false">I81+L81</f>
        <v>326.22</v>
      </c>
      <c r="P81" s="64" t="n">
        <f aca="false">J81+M81</f>
        <v>18634.86470664</v>
      </c>
      <c r="Q81" s="65" t="n">
        <f aca="false">K81+N81</f>
        <v>1</v>
      </c>
    </row>
    <row r="82" customFormat="false" ht="32.8" hidden="false" customHeight="false" outlineLevel="0" collapsed="false">
      <c r="A82" s="52" t="s">
        <v>153</v>
      </c>
      <c r="B82" s="53" t="s">
        <v>154</v>
      </c>
      <c r="C82" s="54" t="s">
        <v>34</v>
      </c>
      <c r="D82" s="55" t="n">
        <v>81.59</v>
      </c>
      <c r="E82" s="55" t="n">
        <v>0</v>
      </c>
      <c r="F82" s="55"/>
      <c r="G82" s="55" t="n">
        <f aca="false">D82+E82-F82</f>
        <v>81.59</v>
      </c>
      <c r="H82" s="57" t="n">
        <v>97.979616</v>
      </c>
      <c r="I82" s="58" t="n">
        <v>62.08</v>
      </c>
      <c r="J82" s="59" t="n">
        <f aca="false">I82*H82</f>
        <v>6082.57456128</v>
      </c>
      <c r="K82" s="60" t="n">
        <f aca="false">I82/G82</f>
        <v>0.760877558524329</v>
      </c>
      <c r="L82" s="55" t="n">
        <f aca="false">IFERROR(VLOOKUP(A82,'MEMO CALCULO 04'!$B$2:$E$504,4,0),0)</f>
        <v>0</v>
      </c>
      <c r="M82" s="61" t="n">
        <f aca="false">L82*H82</f>
        <v>0</v>
      </c>
      <c r="N82" s="62" t="n">
        <f aca="false">L82/G82</f>
        <v>0</v>
      </c>
      <c r="O82" s="63" t="n">
        <f aca="false">I82+L82</f>
        <v>62.08</v>
      </c>
      <c r="P82" s="64" t="n">
        <f aca="false">J82+M82</f>
        <v>6082.57456128</v>
      </c>
      <c r="Q82" s="65" t="n">
        <f aca="false">K82+N82</f>
        <v>0.760877558524329</v>
      </c>
    </row>
    <row r="83" customFormat="false" ht="32.8" hidden="false" customHeight="false" outlineLevel="0" collapsed="false">
      <c r="A83" s="52" t="s">
        <v>155</v>
      </c>
      <c r="B83" s="53" t="s">
        <v>156</v>
      </c>
      <c r="C83" s="54" t="s">
        <v>34</v>
      </c>
      <c r="D83" s="55" t="n">
        <v>0.689999999999998</v>
      </c>
      <c r="E83" s="55" t="n">
        <v>0</v>
      </c>
      <c r="F83" s="55"/>
      <c r="G83" s="55" t="n">
        <f aca="false">D83+E83-F83</f>
        <v>0.689999999999998</v>
      </c>
      <c r="H83" s="57" t="n">
        <v>99.558592</v>
      </c>
      <c r="I83" s="58" t="n">
        <v>0.69</v>
      </c>
      <c r="J83" s="59" t="n">
        <f aca="false">I83*H83</f>
        <v>68.69542848</v>
      </c>
      <c r="K83" s="60" t="n">
        <f aca="false">I83/G83</f>
        <v>1</v>
      </c>
      <c r="L83" s="55" t="n">
        <f aca="false">IFERROR(VLOOKUP(A83,'MEMO CALCULO 04'!$B$2:$E$504,4,0),0)</f>
        <v>0</v>
      </c>
      <c r="M83" s="61" t="n">
        <f aca="false">L83*H83</f>
        <v>0</v>
      </c>
      <c r="N83" s="62" t="n">
        <f aca="false">L83/G83</f>
        <v>0</v>
      </c>
      <c r="O83" s="63" t="n">
        <f aca="false">I83+L83</f>
        <v>0.69</v>
      </c>
      <c r="P83" s="64" t="n">
        <f aca="false">J83+M83</f>
        <v>68.69542848</v>
      </c>
      <c r="Q83" s="65" t="n">
        <f aca="false">K83+N83</f>
        <v>1</v>
      </c>
    </row>
    <row r="84" customFormat="false" ht="13.8" hidden="false" customHeight="false" outlineLevel="0" collapsed="false">
      <c r="A84" s="52" t="s">
        <v>157</v>
      </c>
      <c r="B84" s="53" t="s">
        <v>158</v>
      </c>
      <c r="C84" s="54" t="s">
        <v>37</v>
      </c>
      <c r="D84" s="55" t="n">
        <v>21.41</v>
      </c>
      <c r="E84" s="55" t="n">
        <v>0</v>
      </c>
      <c r="F84" s="55"/>
      <c r="G84" s="55" t="n">
        <f aca="false">D84+E84-F84</f>
        <v>21.41</v>
      </c>
      <c r="H84" s="57" t="n">
        <v>20.381256</v>
      </c>
      <c r="I84" s="58" t="n">
        <v>18.51</v>
      </c>
      <c r="J84" s="59" t="n">
        <f aca="false">I84*H84</f>
        <v>377.25704856</v>
      </c>
      <c r="K84" s="60" t="n">
        <f aca="false">I84/G84</f>
        <v>0.864549276039234</v>
      </c>
      <c r="L84" s="55" t="n">
        <f aca="false">IFERROR(VLOOKUP(A84,'MEMO CALCULO 04'!$B$2:$E$504,4,0),0)</f>
        <v>0</v>
      </c>
      <c r="M84" s="61" t="n">
        <f aca="false">L84*H84</f>
        <v>0</v>
      </c>
      <c r="N84" s="62" t="n">
        <f aca="false">L84/G84</f>
        <v>0</v>
      </c>
      <c r="O84" s="63" t="n">
        <f aca="false">I84+L84</f>
        <v>18.51</v>
      </c>
      <c r="P84" s="64" t="n">
        <f aca="false">J84+M84</f>
        <v>377.25704856</v>
      </c>
      <c r="Q84" s="65" t="n">
        <f aca="false">K84+N84</f>
        <v>0.864549276039234</v>
      </c>
    </row>
    <row r="85" customFormat="false" ht="13.8" hidden="false" customHeight="false" outlineLevel="0" collapsed="false">
      <c r="A85" s="43" t="s">
        <v>159</v>
      </c>
      <c r="B85" s="44" t="s">
        <v>160</v>
      </c>
      <c r="C85" s="45"/>
      <c r="D85" s="46"/>
      <c r="E85" s="46"/>
      <c r="F85" s="46"/>
      <c r="G85" s="46"/>
      <c r="H85" s="66"/>
      <c r="I85" s="47"/>
      <c r="J85" s="48"/>
      <c r="K85" s="49"/>
      <c r="L85" s="47"/>
      <c r="M85" s="51" t="n">
        <f aca="false">SUM(M86:M89)</f>
        <v>0</v>
      </c>
      <c r="N85" s="48"/>
      <c r="O85" s="48"/>
      <c r="P85" s="51" t="n">
        <f aca="false">SUM(P86:P89)</f>
        <v>844.30693032</v>
      </c>
      <c r="Q85" s="49"/>
    </row>
    <row r="86" customFormat="false" ht="43.25" hidden="false" customHeight="false" outlineLevel="0" collapsed="false">
      <c r="A86" s="52" t="s">
        <v>161</v>
      </c>
      <c r="B86" s="53" t="s">
        <v>162</v>
      </c>
      <c r="C86" s="54" t="s">
        <v>34</v>
      </c>
      <c r="D86" s="55" t="n">
        <v>0</v>
      </c>
      <c r="E86" s="55" t="n">
        <v>0</v>
      </c>
      <c r="F86" s="55"/>
      <c r="G86" s="55" t="n">
        <f aca="false">D86+E86-F86</f>
        <v>0</v>
      </c>
      <c r="H86" s="57" t="n">
        <v>152.745152</v>
      </c>
      <c r="I86" s="58" t="n">
        <v>0</v>
      </c>
      <c r="J86" s="59" t="n">
        <f aca="false">I86*H86</f>
        <v>0</v>
      </c>
      <c r="K86" s="60" t="n">
        <v>0</v>
      </c>
      <c r="L86" s="55" t="n">
        <f aca="false">IFERROR(VLOOKUP(A86,'MEMO CALCULO 04'!$B$2:$E$504,4,0),0)</f>
        <v>0</v>
      </c>
      <c r="M86" s="61" t="n">
        <f aca="false">L86*H86</f>
        <v>0</v>
      </c>
      <c r="N86" s="62" t="n">
        <v>0</v>
      </c>
      <c r="O86" s="63" t="n">
        <f aca="false">I86+L86</f>
        <v>0</v>
      </c>
      <c r="P86" s="64" t="n">
        <f aca="false">J86+M86</f>
        <v>0</v>
      </c>
      <c r="Q86" s="65" t="n">
        <f aca="false">K86+N86</f>
        <v>0</v>
      </c>
    </row>
    <row r="87" customFormat="false" ht="43.25" hidden="false" customHeight="false" outlineLevel="0" collapsed="false">
      <c r="A87" s="52" t="s">
        <v>163</v>
      </c>
      <c r="B87" s="53" t="s">
        <v>164</v>
      </c>
      <c r="C87" s="54" t="s">
        <v>34</v>
      </c>
      <c r="D87" s="55" t="n">
        <v>6.90758</v>
      </c>
      <c r="E87" s="55" t="n">
        <v>0</v>
      </c>
      <c r="F87" s="55"/>
      <c r="G87" s="55" t="n">
        <f aca="false">D87+E87-F87</f>
        <v>6.90758</v>
      </c>
      <c r="H87" s="57" t="n">
        <v>138.638248</v>
      </c>
      <c r="I87" s="58" t="n">
        <v>6.09</v>
      </c>
      <c r="J87" s="59" t="n">
        <f aca="false">I87*H87</f>
        <v>844.30693032</v>
      </c>
      <c r="K87" s="60" t="n">
        <f aca="false">I87/G87</f>
        <v>0.881640169205424</v>
      </c>
      <c r="L87" s="55" t="n">
        <f aca="false">IFERROR(VLOOKUP(A87,'MEMO CALCULO 04'!$B$2:$E$504,4,0),0)</f>
        <v>0</v>
      </c>
      <c r="M87" s="61" t="n">
        <f aca="false">L87*H87</f>
        <v>0</v>
      </c>
      <c r="N87" s="62" t="n">
        <f aca="false">L87/G87</f>
        <v>0</v>
      </c>
      <c r="O87" s="63" t="n">
        <f aca="false">I87+L87</f>
        <v>6.09</v>
      </c>
      <c r="P87" s="64" t="n">
        <f aca="false">J87+M87</f>
        <v>844.30693032</v>
      </c>
      <c r="Q87" s="65" t="n">
        <f aca="false">K87+N87</f>
        <v>0.881640169205424</v>
      </c>
    </row>
    <row r="88" customFormat="false" ht="22.35" hidden="false" customHeight="false" outlineLevel="0" collapsed="false">
      <c r="A88" s="52" t="s">
        <v>165</v>
      </c>
      <c r="B88" s="53" t="s">
        <v>166</v>
      </c>
      <c r="C88" s="54" t="s">
        <v>34</v>
      </c>
      <c r="D88" s="55" t="n">
        <v>0</v>
      </c>
      <c r="E88" s="55" t="n">
        <v>0</v>
      </c>
      <c r="F88" s="55"/>
      <c r="G88" s="55" t="n">
        <f aca="false">D88+E88-F88</f>
        <v>0</v>
      </c>
      <c r="H88" s="57" t="n">
        <v>18.12706</v>
      </c>
      <c r="I88" s="58" t="n">
        <v>0</v>
      </c>
      <c r="J88" s="59" t="n">
        <f aca="false">I88*H88</f>
        <v>0</v>
      </c>
      <c r="K88" s="60" t="n">
        <v>0</v>
      </c>
      <c r="L88" s="55" t="n">
        <f aca="false">IFERROR(VLOOKUP(A88,'MEMO CALCULO 04'!$B$2:$E$504,4,0),0)</f>
        <v>0</v>
      </c>
      <c r="M88" s="61" t="n">
        <f aca="false">L88*H88</f>
        <v>0</v>
      </c>
      <c r="N88" s="62" t="n">
        <v>0</v>
      </c>
      <c r="O88" s="63" t="n">
        <f aca="false">I88+L88</f>
        <v>0</v>
      </c>
      <c r="P88" s="64" t="n">
        <f aca="false">J88+M88</f>
        <v>0</v>
      </c>
      <c r="Q88" s="65" t="n">
        <f aca="false">K88+N88</f>
        <v>0</v>
      </c>
    </row>
    <row r="89" customFormat="false" ht="43.25" hidden="false" customHeight="false" outlineLevel="0" collapsed="false">
      <c r="A89" s="52" t="s">
        <v>167</v>
      </c>
      <c r="B89" s="53" t="s">
        <v>168</v>
      </c>
      <c r="C89" s="54" t="s">
        <v>34</v>
      </c>
      <c r="D89" s="55" t="n">
        <v>0</v>
      </c>
      <c r="E89" s="55" t="n">
        <v>0</v>
      </c>
      <c r="F89" s="55"/>
      <c r="G89" s="55" t="n">
        <f aca="false">D89+E89-F89</f>
        <v>0</v>
      </c>
      <c r="H89" s="57" t="n">
        <v>143.219356</v>
      </c>
      <c r="I89" s="58" t="n">
        <v>0</v>
      </c>
      <c r="J89" s="59" t="n">
        <f aca="false">I89*H89</f>
        <v>0</v>
      </c>
      <c r="K89" s="60" t="n">
        <v>0</v>
      </c>
      <c r="L89" s="55" t="n">
        <f aca="false">IFERROR(VLOOKUP(A89,'MEMO CALCULO 04'!$B$2:$E$504,4,0),0)</f>
        <v>0</v>
      </c>
      <c r="M89" s="61" t="n">
        <f aca="false">L89*H89</f>
        <v>0</v>
      </c>
      <c r="N89" s="62" t="n">
        <v>0</v>
      </c>
      <c r="O89" s="63" t="n">
        <f aca="false">I89+L89</f>
        <v>0</v>
      </c>
      <c r="P89" s="64" t="n">
        <f aca="false">J89+M89</f>
        <v>0</v>
      </c>
      <c r="Q89" s="65" t="n">
        <f aca="false">K89+N89</f>
        <v>0</v>
      </c>
    </row>
    <row r="90" customFormat="false" ht="13.8" hidden="false" customHeight="false" outlineLevel="0" collapsed="false">
      <c r="A90" s="43" t="s">
        <v>169</v>
      </c>
      <c r="B90" s="44" t="s">
        <v>170</v>
      </c>
      <c r="C90" s="45"/>
      <c r="D90" s="46"/>
      <c r="E90" s="46"/>
      <c r="F90" s="46"/>
      <c r="G90" s="46"/>
      <c r="H90" s="66"/>
      <c r="I90" s="47"/>
      <c r="J90" s="48"/>
      <c r="K90" s="49"/>
      <c r="L90" s="47"/>
      <c r="M90" s="51" t="n">
        <f aca="false">SUM(M91:M96)</f>
        <v>0</v>
      </c>
      <c r="N90" s="48"/>
      <c r="O90" s="48"/>
      <c r="P90" s="51" t="n">
        <f aca="false">SUM(P91:P96)</f>
        <v>56860.3561876</v>
      </c>
      <c r="Q90" s="49"/>
    </row>
    <row r="91" customFormat="false" ht="53.7" hidden="false" customHeight="false" outlineLevel="0" collapsed="false">
      <c r="A91" s="52" t="s">
        <v>171</v>
      </c>
      <c r="B91" s="53" t="s">
        <v>172</v>
      </c>
      <c r="C91" s="54" t="s">
        <v>57</v>
      </c>
      <c r="D91" s="55" t="n">
        <v>4</v>
      </c>
      <c r="E91" s="55" t="n">
        <v>0</v>
      </c>
      <c r="F91" s="55"/>
      <c r="G91" s="55" t="n">
        <f aca="false">D91+E91-F91</f>
        <v>4</v>
      </c>
      <c r="H91" s="57" t="n">
        <v>1812.487852</v>
      </c>
      <c r="I91" s="58" t="n">
        <v>4</v>
      </c>
      <c r="J91" s="59" t="n">
        <f aca="false">I91*H91</f>
        <v>7249.951408</v>
      </c>
      <c r="K91" s="60" t="n">
        <f aca="false">I91/G91</f>
        <v>1</v>
      </c>
      <c r="L91" s="55" t="n">
        <f aca="false">IFERROR(VLOOKUP(A91,'MEMO CALCULO 04'!$B$2:$E$504,4,0),0)</f>
        <v>0</v>
      </c>
      <c r="M91" s="61" t="n">
        <f aca="false">L91*H91</f>
        <v>0</v>
      </c>
      <c r="N91" s="62" t="n">
        <f aca="false">L91/G91</f>
        <v>0</v>
      </c>
      <c r="O91" s="63" t="n">
        <f aca="false">I91+L91</f>
        <v>4</v>
      </c>
      <c r="P91" s="64" t="n">
        <f aca="false">J91+M91</f>
        <v>7249.951408</v>
      </c>
      <c r="Q91" s="65" t="n">
        <f aca="false">K91+N91</f>
        <v>1</v>
      </c>
    </row>
    <row r="92" customFormat="false" ht="53.7" hidden="false" customHeight="false" outlineLevel="0" collapsed="false">
      <c r="A92" s="52" t="s">
        <v>173</v>
      </c>
      <c r="B92" s="53" t="s">
        <v>174</v>
      </c>
      <c r="C92" s="54" t="s">
        <v>57</v>
      </c>
      <c r="D92" s="55" t="n">
        <v>13</v>
      </c>
      <c r="E92" s="55" t="n">
        <v>0</v>
      </c>
      <c r="F92" s="55"/>
      <c r="G92" s="55" t="n">
        <f aca="false">D92+E92-F92</f>
        <v>13</v>
      </c>
      <c r="H92" s="57" t="n">
        <v>1924.595148</v>
      </c>
      <c r="I92" s="58" t="n">
        <v>13</v>
      </c>
      <c r="J92" s="59" t="n">
        <f aca="false">I92*H92</f>
        <v>25019.736924</v>
      </c>
      <c r="K92" s="60" t="n">
        <f aca="false">I92/G92</f>
        <v>1</v>
      </c>
      <c r="L92" s="55" t="n">
        <f aca="false">IFERROR(VLOOKUP(A92,'MEMO CALCULO 04'!$B$2:$E$504,4,0),0)</f>
        <v>0</v>
      </c>
      <c r="M92" s="61" t="n">
        <f aca="false">L92*H92</f>
        <v>0</v>
      </c>
      <c r="N92" s="62" t="n">
        <f aca="false">L92/G92</f>
        <v>0</v>
      </c>
      <c r="O92" s="63" t="n">
        <f aca="false">I92+L92</f>
        <v>13</v>
      </c>
      <c r="P92" s="64" t="n">
        <f aca="false">J92+M92</f>
        <v>25019.736924</v>
      </c>
      <c r="Q92" s="65" t="n">
        <f aca="false">K92+N92</f>
        <v>1</v>
      </c>
    </row>
    <row r="93" customFormat="false" ht="53.7" hidden="false" customHeight="false" outlineLevel="0" collapsed="false">
      <c r="A93" s="52" t="s">
        <v>175</v>
      </c>
      <c r="B93" s="53" t="s">
        <v>176</v>
      </c>
      <c r="C93" s="54" t="s">
        <v>57</v>
      </c>
      <c r="D93" s="55" t="n">
        <v>7</v>
      </c>
      <c r="E93" s="55" t="n">
        <v>0</v>
      </c>
      <c r="F93" s="55"/>
      <c r="G93" s="55" t="n">
        <f aca="false">D93+E93-F93</f>
        <v>7</v>
      </c>
      <c r="H93" s="57" t="n">
        <v>2074.255064</v>
      </c>
      <c r="I93" s="58" t="n">
        <v>7</v>
      </c>
      <c r="J93" s="59" t="n">
        <f aca="false">I93*H93</f>
        <v>14519.785448</v>
      </c>
      <c r="K93" s="60" t="n">
        <f aca="false">I93/G93</f>
        <v>1</v>
      </c>
      <c r="L93" s="55" t="n">
        <f aca="false">IFERROR(VLOOKUP(A93,'MEMO CALCULO 04'!$B$2:$E$504,4,0),0)</f>
        <v>0</v>
      </c>
      <c r="M93" s="61" t="n">
        <f aca="false">L93*H93</f>
        <v>0</v>
      </c>
      <c r="N93" s="62" t="n">
        <f aca="false">L93/G93</f>
        <v>0</v>
      </c>
      <c r="O93" s="63" t="n">
        <f aca="false">I93+L93</f>
        <v>7</v>
      </c>
      <c r="P93" s="64" t="n">
        <f aca="false">J93+M93</f>
        <v>14519.785448</v>
      </c>
      <c r="Q93" s="65" t="n">
        <f aca="false">K93+N93</f>
        <v>1</v>
      </c>
    </row>
    <row r="94" customFormat="false" ht="22.35" hidden="false" customHeight="false" outlineLevel="0" collapsed="false">
      <c r="A94" s="52" t="s">
        <v>177</v>
      </c>
      <c r="B94" s="53" t="s">
        <v>178</v>
      </c>
      <c r="C94" s="54" t="s">
        <v>57</v>
      </c>
      <c r="D94" s="55" t="n">
        <v>4</v>
      </c>
      <c r="E94" s="55" t="n">
        <v>0</v>
      </c>
      <c r="F94" s="55"/>
      <c r="G94" s="55" t="n">
        <f aca="false">D94+E94-F94</f>
        <v>4</v>
      </c>
      <c r="H94" s="57" t="n">
        <v>404.550272</v>
      </c>
      <c r="I94" s="58" t="n">
        <v>4</v>
      </c>
      <c r="J94" s="59" t="n">
        <f aca="false">I94*H94</f>
        <v>1618.201088</v>
      </c>
      <c r="K94" s="60" t="n">
        <f aca="false">I94/G94</f>
        <v>1</v>
      </c>
      <c r="L94" s="55" t="n">
        <f aca="false">IFERROR(VLOOKUP(A94,'MEMO CALCULO 04'!$B$2:$E$504,4,0),0)</f>
        <v>0</v>
      </c>
      <c r="M94" s="61" t="n">
        <f aca="false">L94*H94</f>
        <v>0</v>
      </c>
      <c r="N94" s="62" t="n">
        <f aca="false">L94/G94</f>
        <v>0</v>
      </c>
      <c r="O94" s="63" t="n">
        <f aca="false">I94+L94</f>
        <v>4</v>
      </c>
      <c r="P94" s="64" t="n">
        <f aca="false">J94+M94</f>
        <v>1618.201088</v>
      </c>
      <c r="Q94" s="65" t="n">
        <f aca="false">K94+N94</f>
        <v>1</v>
      </c>
    </row>
    <row r="95" customFormat="false" ht="22.35" hidden="false" customHeight="false" outlineLevel="0" collapsed="false">
      <c r="A95" s="52" t="s">
        <v>179</v>
      </c>
      <c r="B95" s="53" t="s">
        <v>180</v>
      </c>
      <c r="C95" s="54" t="s">
        <v>57</v>
      </c>
      <c r="D95" s="55" t="n">
        <v>13</v>
      </c>
      <c r="E95" s="55" t="n">
        <v>0</v>
      </c>
      <c r="F95" s="55"/>
      <c r="G95" s="55" t="n">
        <f aca="false">D95+E95-F95</f>
        <v>13</v>
      </c>
      <c r="H95" s="57" t="n">
        <v>404.550272</v>
      </c>
      <c r="I95" s="58" t="n">
        <v>13</v>
      </c>
      <c r="J95" s="59" t="n">
        <f aca="false">I95*H95</f>
        <v>5259.153536</v>
      </c>
      <c r="K95" s="60" t="n">
        <f aca="false">I95/G95</f>
        <v>1</v>
      </c>
      <c r="L95" s="55" t="n">
        <f aca="false">IFERROR(VLOOKUP(A95,'MEMO CALCULO 04'!$B$2:$E$504,4,0),0)</f>
        <v>0</v>
      </c>
      <c r="M95" s="61" t="n">
        <f aca="false">L95*H95</f>
        <v>0</v>
      </c>
      <c r="N95" s="62" t="n">
        <f aca="false">L95/G95</f>
        <v>0</v>
      </c>
      <c r="O95" s="63" t="n">
        <f aca="false">I95+L95</f>
        <v>13</v>
      </c>
      <c r="P95" s="64" t="n">
        <f aca="false">J95+M95</f>
        <v>5259.153536</v>
      </c>
      <c r="Q95" s="65" t="n">
        <f aca="false">K95+N95</f>
        <v>1</v>
      </c>
    </row>
    <row r="96" customFormat="false" ht="22.35" hidden="false" customHeight="false" outlineLevel="0" collapsed="false">
      <c r="A96" s="52" t="s">
        <v>181</v>
      </c>
      <c r="B96" s="53" t="s">
        <v>182</v>
      </c>
      <c r="C96" s="54" t="s">
        <v>37</v>
      </c>
      <c r="D96" s="55" t="n">
        <v>36.3</v>
      </c>
      <c r="E96" s="55" t="n">
        <v>0</v>
      </c>
      <c r="F96" s="55"/>
      <c r="G96" s="55" t="n">
        <f aca="false">D96+E96-F96</f>
        <v>36.3</v>
      </c>
      <c r="H96" s="57" t="n">
        <v>87.975972</v>
      </c>
      <c r="I96" s="58" t="n">
        <v>36.3</v>
      </c>
      <c r="J96" s="59" t="n">
        <f aca="false">I96*H96</f>
        <v>3193.5277836</v>
      </c>
      <c r="K96" s="60" t="n">
        <f aca="false">I96/G96</f>
        <v>1</v>
      </c>
      <c r="L96" s="55" t="n">
        <f aca="false">IFERROR(VLOOKUP(A96,'MEMO CALCULO 04'!$B$2:$E$504,4,0),0)</f>
        <v>0</v>
      </c>
      <c r="M96" s="61" t="n">
        <f aca="false">L96*H96</f>
        <v>0</v>
      </c>
      <c r="N96" s="62" t="n">
        <f aca="false">L96/G96</f>
        <v>0</v>
      </c>
      <c r="O96" s="63" t="n">
        <f aca="false">I96+L96</f>
        <v>36.3</v>
      </c>
      <c r="P96" s="64" t="n">
        <f aca="false">J96+M96</f>
        <v>3193.5277836</v>
      </c>
      <c r="Q96" s="65" t="n">
        <f aca="false">K96+N96</f>
        <v>1</v>
      </c>
    </row>
    <row r="97" customFormat="false" ht="13.8" hidden="false" customHeight="false" outlineLevel="0" collapsed="false">
      <c r="A97" s="43" t="s">
        <v>183</v>
      </c>
      <c r="B97" s="44" t="s">
        <v>184</v>
      </c>
      <c r="C97" s="45"/>
      <c r="D97" s="46"/>
      <c r="E97" s="46"/>
      <c r="F97" s="46"/>
      <c r="G97" s="46"/>
      <c r="H97" s="66"/>
      <c r="I97" s="47"/>
      <c r="J97" s="48"/>
      <c r="K97" s="49"/>
      <c r="L97" s="47"/>
      <c r="M97" s="51" t="n">
        <f aca="false">SUM(M98:M102)</f>
        <v>0</v>
      </c>
      <c r="N97" s="48"/>
      <c r="O97" s="48"/>
      <c r="P97" s="51" t="n">
        <f aca="false">SUM(P98:P102)</f>
        <v>12231.0884333071</v>
      </c>
      <c r="Q97" s="49"/>
    </row>
    <row r="98" customFormat="false" ht="22.35" hidden="false" customHeight="false" outlineLevel="0" collapsed="false">
      <c r="A98" s="52" t="s">
        <v>185</v>
      </c>
      <c r="B98" s="53" t="s">
        <v>186</v>
      </c>
      <c r="C98" s="54" t="s">
        <v>34</v>
      </c>
      <c r="D98" s="55" t="n">
        <v>10.84</v>
      </c>
      <c r="E98" s="55" t="n">
        <v>0</v>
      </c>
      <c r="F98" s="55"/>
      <c r="G98" s="55" t="n">
        <f aca="false">D98+E98-F98</f>
        <v>10.84</v>
      </c>
      <c r="H98" s="57" t="n">
        <v>1015.094584</v>
      </c>
      <c r="I98" s="58" t="n">
        <v>10.36</v>
      </c>
      <c r="J98" s="59" t="n">
        <f aca="false">I98*H98</f>
        <v>10516.37989024</v>
      </c>
      <c r="K98" s="60" t="n">
        <f aca="false">I98/G98</f>
        <v>0.955719557195572</v>
      </c>
      <c r="L98" s="55" t="n">
        <f aca="false">IFERROR(VLOOKUP(A98,'MEMO CALCULO 04'!$B$2:$E$504,4,0),0)</f>
        <v>0</v>
      </c>
      <c r="M98" s="61" t="n">
        <f aca="false">L98*H98</f>
        <v>0</v>
      </c>
      <c r="N98" s="62" t="n">
        <f aca="false">L98/G98</f>
        <v>0</v>
      </c>
      <c r="O98" s="63" t="n">
        <f aca="false">I98+L98</f>
        <v>10.36</v>
      </c>
      <c r="P98" s="64" t="n">
        <f aca="false">J98+M98</f>
        <v>10516.37989024</v>
      </c>
      <c r="Q98" s="65" t="n">
        <f aca="false">K98+N98</f>
        <v>0.955719557195572</v>
      </c>
    </row>
    <row r="99" customFormat="false" ht="32.8" hidden="false" customHeight="false" outlineLevel="0" collapsed="false">
      <c r="A99" s="52" t="s">
        <v>187</v>
      </c>
      <c r="B99" s="53" t="s">
        <v>188</v>
      </c>
      <c r="C99" s="54" t="s">
        <v>34</v>
      </c>
      <c r="D99" s="55" t="n">
        <v>0</v>
      </c>
      <c r="E99" s="55" t="n">
        <v>9.65</v>
      </c>
      <c r="F99" s="55"/>
      <c r="G99" s="55" t="n">
        <f aca="false">D99+E99-F99</f>
        <v>9.65</v>
      </c>
      <c r="H99" s="57" t="n">
        <v>576.7937</v>
      </c>
      <c r="I99" s="58" t="n">
        <v>0</v>
      </c>
      <c r="J99" s="59" t="n">
        <f aca="false">I99*H99</f>
        <v>0</v>
      </c>
      <c r="K99" s="60" t="n">
        <f aca="false">I99/G99</f>
        <v>0</v>
      </c>
      <c r="L99" s="55" t="n">
        <f aca="false">IFERROR(VLOOKUP(A99,'MEMO CALCULO 04'!$B$2:$E$504,4,0),0)</f>
        <v>0</v>
      </c>
      <c r="M99" s="61" t="n">
        <f aca="false">L99*H99</f>
        <v>0</v>
      </c>
      <c r="N99" s="62" t="n">
        <f aca="false">L99/G99</f>
        <v>0</v>
      </c>
      <c r="O99" s="63" t="n">
        <f aca="false">I99+L99</f>
        <v>0</v>
      </c>
      <c r="P99" s="64" t="n">
        <f aca="false">J99+M99</f>
        <v>0</v>
      </c>
      <c r="Q99" s="65" t="n">
        <f aca="false">K99+N99</f>
        <v>0</v>
      </c>
    </row>
    <row r="100" customFormat="false" ht="22.35" hidden="false" customHeight="false" outlineLevel="0" collapsed="false">
      <c r="A100" s="52" t="s">
        <v>189</v>
      </c>
      <c r="B100" s="53" t="s">
        <v>190</v>
      </c>
      <c r="C100" s="54" t="s">
        <v>34</v>
      </c>
      <c r="D100" s="55" t="n">
        <v>2</v>
      </c>
      <c r="E100" s="55" t="n">
        <v>0</v>
      </c>
      <c r="F100" s="55"/>
      <c r="G100" s="55" t="n">
        <f aca="false">D100+E100-F100</f>
        <v>2</v>
      </c>
      <c r="H100" s="57" t="n">
        <v>825.191556</v>
      </c>
      <c r="I100" s="58" t="n">
        <v>2</v>
      </c>
      <c r="J100" s="59" t="n">
        <f aca="false">I100*H100</f>
        <v>1650.383112</v>
      </c>
      <c r="K100" s="60" t="n">
        <f aca="false">I100/G100</f>
        <v>1</v>
      </c>
      <c r="L100" s="55" t="n">
        <f aca="false">IFERROR(VLOOKUP(A100,'MEMO CALCULO 04'!$B$2:$E$504,4,0),0)</f>
        <v>0</v>
      </c>
      <c r="M100" s="61" t="n">
        <f aca="false">L100*H100</f>
        <v>0</v>
      </c>
      <c r="N100" s="62" t="n">
        <f aca="false">L100/G100</f>
        <v>0</v>
      </c>
      <c r="O100" s="63" t="n">
        <f aca="false">I100+L100</f>
        <v>2</v>
      </c>
      <c r="P100" s="64" t="n">
        <f aca="false">J100+M100</f>
        <v>1650.383112</v>
      </c>
      <c r="Q100" s="65" t="n">
        <f aca="false">K100+N100</f>
        <v>1</v>
      </c>
    </row>
    <row r="101" customFormat="false" ht="13.8" hidden="false" customHeight="false" outlineLevel="0" collapsed="false">
      <c r="A101" s="52" t="s">
        <v>191</v>
      </c>
      <c r="B101" s="53" t="s">
        <v>192</v>
      </c>
      <c r="C101" s="54" t="s">
        <v>34</v>
      </c>
      <c r="D101" s="55" t="n">
        <v>4.5</v>
      </c>
      <c r="E101" s="55" t="n">
        <v>0</v>
      </c>
      <c r="F101" s="55"/>
      <c r="G101" s="55" t="n">
        <f aca="false">D101+E101-F101</f>
        <v>4.5</v>
      </c>
      <c r="H101" s="57" t="n">
        <v>382.143356</v>
      </c>
      <c r="I101" s="58" t="n">
        <v>0</v>
      </c>
      <c r="J101" s="59" t="n">
        <f aca="false">I101*H101</f>
        <v>0</v>
      </c>
      <c r="K101" s="60" t="n">
        <f aca="false">I101/G101</f>
        <v>0</v>
      </c>
      <c r="L101" s="55" t="n">
        <f aca="false">IFERROR(VLOOKUP(A101,'MEMO CALCULO 04'!$B$2:$E$504,4,0),0)</f>
        <v>0</v>
      </c>
      <c r="M101" s="61" t="n">
        <f aca="false">L101*H101</f>
        <v>0</v>
      </c>
      <c r="N101" s="62" t="n">
        <f aca="false">L101/G101</f>
        <v>0</v>
      </c>
      <c r="O101" s="63" t="n">
        <f aca="false">I101+L101</f>
        <v>0</v>
      </c>
      <c r="P101" s="64" t="n">
        <f aca="false">J101+M101</f>
        <v>0</v>
      </c>
      <c r="Q101" s="65" t="n">
        <f aca="false">K101+N101</f>
        <v>0</v>
      </c>
    </row>
    <row r="102" customFormat="false" ht="13.8" hidden="false" customHeight="false" outlineLevel="0" collapsed="false">
      <c r="A102" s="52" t="s">
        <v>193</v>
      </c>
      <c r="B102" s="53" t="s">
        <v>194</v>
      </c>
      <c r="C102" s="54" t="s">
        <v>34</v>
      </c>
      <c r="D102" s="55" t="n">
        <v>4.56</v>
      </c>
      <c r="E102" s="55" t="n">
        <v>0</v>
      </c>
      <c r="F102" s="55"/>
      <c r="G102" s="55" t="n">
        <f aca="false">D102+E102-F102</f>
        <v>4.56</v>
      </c>
      <c r="H102" s="57" t="n">
        <v>57.4334205956</v>
      </c>
      <c r="I102" s="58" t="n">
        <v>1.12</v>
      </c>
      <c r="J102" s="59" t="n">
        <f aca="false">I102*H102</f>
        <v>64.325431067072</v>
      </c>
      <c r="K102" s="60" t="n">
        <f aca="false">I102/G102</f>
        <v>0.245614035087719</v>
      </c>
      <c r="L102" s="55" t="n">
        <f aca="false">IFERROR(VLOOKUP(A102,'MEMO CALCULO 04'!$B$2:$E$504,4,0),0)</f>
        <v>0</v>
      </c>
      <c r="M102" s="61" t="n">
        <f aca="false">L102*H102</f>
        <v>0</v>
      </c>
      <c r="N102" s="62" t="n">
        <f aca="false">L102/G102</f>
        <v>0</v>
      </c>
      <c r="O102" s="63" t="n">
        <f aca="false">I102+L102</f>
        <v>1.12</v>
      </c>
      <c r="P102" s="64" t="n">
        <f aca="false">J102+M102</f>
        <v>64.325431067072</v>
      </c>
      <c r="Q102" s="65" t="n">
        <f aca="false">K102+N102</f>
        <v>0.245614035087719</v>
      </c>
    </row>
    <row r="103" customFormat="false" ht="13.8" hidden="false" customHeight="false" outlineLevel="0" collapsed="false">
      <c r="A103" s="43" t="s">
        <v>195</v>
      </c>
      <c r="B103" s="44" t="s">
        <v>196</v>
      </c>
      <c r="C103" s="45"/>
      <c r="D103" s="46"/>
      <c r="E103" s="46"/>
      <c r="F103" s="46"/>
      <c r="G103" s="46"/>
      <c r="H103" s="66"/>
      <c r="I103" s="47"/>
      <c r="J103" s="48"/>
      <c r="K103" s="49"/>
      <c r="L103" s="47"/>
      <c r="M103" s="51" t="n">
        <f aca="false">SUM(M104:M105)</f>
        <v>0</v>
      </c>
      <c r="N103" s="48"/>
      <c r="O103" s="48"/>
      <c r="P103" s="51" t="n">
        <f aca="false">SUM(P104:P105)</f>
        <v>3013.730169632</v>
      </c>
      <c r="Q103" s="49"/>
    </row>
    <row r="104" customFormat="false" ht="32.8" hidden="false" customHeight="false" outlineLevel="0" collapsed="false">
      <c r="A104" s="52" t="s">
        <v>197</v>
      </c>
      <c r="B104" s="53" t="s">
        <v>198</v>
      </c>
      <c r="C104" s="54" t="s">
        <v>34</v>
      </c>
      <c r="D104" s="55" t="n">
        <v>3.66</v>
      </c>
      <c r="E104" s="55" t="n">
        <v>0</v>
      </c>
      <c r="F104" s="55"/>
      <c r="G104" s="55" t="n">
        <f aca="false">D104+E104-F104</f>
        <v>3.66</v>
      </c>
      <c r="H104" s="57" t="n">
        <v>713.177752</v>
      </c>
      <c r="I104" s="58" t="n">
        <v>0</v>
      </c>
      <c r="J104" s="59" t="n">
        <f aca="false">I104*H104</f>
        <v>0</v>
      </c>
      <c r="K104" s="60" t="n">
        <f aca="false">I104/G104</f>
        <v>0</v>
      </c>
      <c r="L104" s="55" t="n">
        <f aca="false">IFERROR(VLOOKUP(A104,'MEMO CALCULO 04'!$B$2:$E$504,4,0),0)</f>
        <v>0</v>
      </c>
      <c r="M104" s="61" t="n">
        <f aca="false">L104*H104</f>
        <v>0</v>
      </c>
      <c r="N104" s="62" t="n">
        <f aca="false">L104/G104</f>
        <v>0</v>
      </c>
      <c r="O104" s="63" t="n">
        <f aca="false">I104+L104</f>
        <v>0</v>
      </c>
      <c r="P104" s="64" t="n">
        <f aca="false">J104+M104</f>
        <v>0</v>
      </c>
      <c r="Q104" s="65" t="n">
        <f aca="false">K104+N104</f>
        <v>0</v>
      </c>
    </row>
    <row r="105" customFormat="false" ht="13.8" hidden="false" customHeight="false" outlineLevel="0" collapsed="false">
      <c r="A105" s="52" t="s">
        <v>199</v>
      </c>
      <c r="B105" s="53" t="s">
        <v>200</v>
      </c>
      <c r="C105" s="54" t="s">
        <v>34</v>
      </c>
      <c r="D105" s="55" t="n">
        <v>16.36</v>
      </c>
      <c r="E105" s="55" t="n">
        <v>10.52</v>
      </c>
      <c r="F105" s="55"/>
      <c r="G105" s="55" t="n">
        <f aca="false">D105+E105-F105</f>
        <v>26.88</v>
      </c>
      <c r="H105" s="57" t="n">
        <v>195.9512464</v>
      </c>
      <c r="I105" s="58" t="n">
        <v>15.38</v>
      </c>
      <c r="J105" s="59" t="n">
        <f aca="false">I105*H105</f>
        <v>3013.730169632</v>
      </c>
      <c r="K105" s="60" t="n">
        <f aca="false">I105/G105</f>
        <v>0.572172619047619</v>
      </c>
      <c r="L105" s="55" t="n">
        <f aca="false">IFERROR(VLOOKUP(A105,'MEMO CALCULO 04'!$B$2:$E$504,4,0),0)</f>
        <v>0</v>
      </c>
      <c r="M105" s="61" t="n">
        <f aca="false">L105*H105</f>
        <v>0</v>
      </c>
      <c r="N105" s="62" t="n">
        <f aca="false">L105/G105</f>
        <v>0</v>
      </c>
      <c r="O105" s="63" t="n">
        <f aca="false">I105+L105</f>
        <v>15.38</v>
      </c>
      <c r="P105" s="64" t="n">
        <f aca="false">J105+M105</f>
        <v>3013.730169632</v>
      </c>
      <c r="Q105" s="65" t="n">
        <f aca="false">K105+N105</f>
        <v>0.572172619047619</v>
      </c>
    </row>
    <row r="106" customFormat="false" ht="13.8" hidden="false" customHeight="false" outlineLevel="0" collapsed="false">
      <c r="A106" s="43" t="s">
        <v>201</v>
      </c>
      <c r="B106" s="44" t="s">
        <v>202</v>
      </c>
      <c r="C106" s="45"/>
      <c r="D106" s="46"/>
      <c r="E106" s="46"/>
      <c r="F106" s="46"/>
      <c r="G106" s="46"/>
      <c r="H106" s="66"/>
      <c r="I106" s="47"/>
      <c r="J106" s="48"/>
      <c r="K106" s="49"/>
      <c r="L106" s="47"/>
      <c r="M106" s="51" t="n">
        <f aca="false">SUM(M108:M117)</f>
        <v>22112.3125797</v>
      </c>
      <c r="N106" s="48"/>
      <c r="O106" s="48"/>
      <c r="P106" s="51" t="n">
        <f aca="false">SUM(P108:P117)</f>
        <v>71378.4112545</v>
      </c>
      <c r="Q106" s="49"/>
    </row>
    <row r="107" customFormat="false" ht="13.8" hidden="false" customHeight="false" outlineLevel="0" collapsed="false">
      <c r="A107" s="71" t="s">
        <v>203</v>
      </c>
      <c r="B107" s="72" t="s">
        <v>204</v>
      </c>
      <c r="C107" s="73"/>
      <c r="D107" s="74"/>
      <c r="E107" s="74"/>
      <c r="F107" s="74"/>
      <c r="G107" s="74"/>
      <c r="H107" s="75"/>
      <c r="I107" s="76"/>
      <c r="J107" s="77"/>
      <c r="K107" s="78"/>
      <c r="L107" s="76"/>
      <c r="M107" s="79"/>
      <c r="N107" s="79"/>
      <c r="O107" s="77"/>
      <c r="P107" s="79"/>
      <c r="Q107" s="78"/>
    </row>
    <row r="108" customFormat="false" ht="43.25" hidden="false" customHeight="false" outlineLevel="0" collapsed="false">
      <c r="A108" s="52" t="s">
        <v>205</v>
      </c>
      <c r="B108" s="53" t="s">
        <v>206</v>
      </c>
      <c r="C108" s="54" t="s">
        <v>34</v>
      </c>
      <c r="D108" s="55" t="n">
        <v>152.51</v>
      </c>
      <c r="E108" s="55" t="n">
        <v>553.7</v>
      </c>
      <c r="F108" s="55"/>
      <c r="G108" s="55" t="n">
        <f aca="false">D108+E108-F108</f>
        <v>706.21</v>
      </c>
      <c r="H108" s="57" t="n">
        <v>19.01004</v>
      </c>
      <c r="I108" s="58" t="n">
        <v>138.71</v>
      </c>
      <c r="J108" s="59" t="n">
        <f aca="false">I108*H108</f>
        <v>2636.8826484</v>
      </c>
      <c r="K108" s="60" t="n">
        <f aca="false">I108/G108</f>
        <v>0.19641466419337</v>
      </c>
      <c r="L108" s="55" t="n">
        <f aca="false">IFERROR(VLOOKUP(A108,'MEMO CALCULO 04'!$B$2:$E$504,4,0),0)</f>
        <v>567.5</v>
      </c>
      <c r="M108" s="61" t="n">
        <f aca="false">L108*H108</f>
        <v>10788.1977</v>
      </c>
      <c r="N108" s="62" t="n">
        <f aca="false">L108/G108</f>
        <v>0.80358533580663</v>
      </c>
      <c r="O108" s="63" t="n">
        <f aca="false">I108+L108</f>
        <v>706.21</v>
      </c>
      <c r="P108" s="64" t="n">
        <f aca="false">J108+M108</f>
        <v>13425.0803484</v>
      </c>
      <c r="Q108" s="65" t="n">
        <f aca="false">K108+N108</f>
        <v>1</v>
      </c>
    </row>
    <row r="109" customFormat="false" ht="43.25" hidden="false" customHeight="false" outlineLevel="0" collapsed="false">
      <c r="A109" s="52" t="s">
        <v>207</v>
      </c>
      <c r="B109" s="53" t="s">
        <v>208</v>
      </c>
      <c r="C109" s="54" t="s">
        <v>34</v>
      </c>
      <c r="D109" s="55" t="n">
        <v>238.85</v>
      </c>
      <c r="E109" s="55" t="n">
        <v>83.525</v>
      </c>
      <c r="F109" s="55"/>
      <c r="G109" s="55" t="n">
        <f aca="false">D109+E109-F109</f>
        <v>322.375</v>
      </c>
      <c r="H109" s="57" t="n">
        <v>29.076012</v>
      </c>
      <c r="I109" s="58" t="n">
        <v>229.38</v>
      </c>
      <c r="J109" s="59" t="n">
        <f aca="false">I109*H109</f>
        <v>6669.45563256</v>
      </c>
      <c r="K109" s="60" t="n">
        <f aca="false">I109/G109</f>
        <v>0.71153160139589</v>
      </c>
      <c r="L109" s="55" t="n">
        <f aca="false">IFERROR(VLOOKUP(A109,'MEMO CALCULO 04'!$B$2:$E$504,4,0),0)</f>
        <v>92.995</v>
      </c>
      <c r="M109" s="61" t="n">
        <f aca="false">L109*H109</f>
        <v>2703.92373594</v>
      </c>
      <c r="N109" s="62" t="n">
        <f aca="false">L109/G109</f>
        <v>0.28846839860411</v>
      </c>
      <c r="O109" s="63" t="n">
        <f aca="false">I109+L109</f>
        <v>322.375</v>
      </c>
      <c r="P109" s="64" t="n">
        <f aca="false">J109+M109</f>
        <v>9373.3793685</v>
      </c>
      <c r="Q109" s="65" t="n">
        <f aca="false">K109+N109</f>
        <v>1</v>
      </c>
    </row>
    <row r="110" customFormat="false" ht="43.25" hidden="false" customHeight="false" outlineLevel="0" collapsed="false">
      <c r="A110" s="52" t="s">
        <v>209</v>
      </c>
      <c r="B110" s="53" t="s">
        <v>210</v>
      </c>
      <c r="C110" s="54" t="s">
        <v>34</v>
      </c>
      <c r="D110" s="55" t="n">
        <v>1138.4</v>
      </c>
      <c r="E110" s="55" t="n">
        <v>0</v>
      </c>
      <c r="F110" s="55"/>
      <c r="G110" s="55" t="n">
        <f aca="false">D110+E110-F110</f>
        <v>1138.4</v>
      </c>
      <c r="H110" s="57" t="n">
        <v>23.362612</v>
      </c>
      <c r="I110" s="58" t="n">
        <v>1138.4</v>
      </c>
      <c r="J110" s="59" t="n">
        <f aca="false">I110*H110</f>
        <v>26595.9975008</v>
      </c>
      <c r="K110" s="60" t="n">
        <f aca="false">I110/G110</f>
        <v>1</v>
      </c>
      <c r="L110" s="55" t="n">
        <f aca="false">IFERROR(VLOOKUP(A110,'MEMO CALCULO 04'!$B$2:$E$504,4,0),0)</f>
        <v>0</v>
      </c>
      <c r="M110" s="61" t="n">
        <f aca="false">L110*H110</f>
        <v>0</v>
      </c>
      <c r="N110" s="62" t="n">
        <f aca="false">L110/G110</f>
        <v>0</v>
      </c>
      <c r="O110" s="63" t="n">
        <f aca="false">I110+L110</f>
        <v>1138.4</v>
      </c>
      <c r="P110" s="64" t="n">
        <f aca="false">J110+M110</f>
        <v>26595.9975008</v>
      </c>
      <c r="Q110" s="65" t="n">
        <f aca="false">K110+N110</f>
        <v>1</v>
      </c>
    </row>
    <row r="111" customFormat="false" ht="13.8" hidden="false" customHeight="false" outlineLevel="0" collapsed="false">
      <c r="A111" s="71" t="s">
        <v>211</v>
      </c>
      <c r="B111" s="72" t="s">
        <v>212</v>
      </c>
      <c r="C111" s="73"/>
      <c r="D111" s="74"/>
      <c r="E111" s="74"/>
      <c r="F111" s="74"/>
      <c r="G111" s="74"/>
      <c r="H111" s="75"/>
      <c r="I111" s="76"/>
      <c r="J111" s="77"/>
      <c r="K111" s="78"/>
      <c r="L111" s="76"/>
      <c r="M111" s="79"/>
      <c r="N111" s="79"/>
      <c r="O111" s="77"/>
      <c r="P111" s="79"/>
      <c r="Q111" s="78"/>
    </row>
    <row r="112" customFormat="false" ht="43.25" hidden="false" customHeight="false" outlineLevel="0" collapsed="false">
      <c r="A112" s="52" t="s">
        <v>213</v>
      </c>
      <c r="B112" s="53" t="s">
        <v>214</v>
      </c>
      <c r="C112" s="54" t="s">
        <v>34</v>
      </c>
      <c r="D112" s="55" t="n">
        <v>114.62</v>
      </c>
      <c r="E112" s="55" t="n">
        <v>0</v>
      </c>
      <c r="F112" s="55"/>
      <c r="G112" s="55" t="n">
        <f aca="false">D112+E112-F112</f>
        <v>114.62</v>
      </c>
      <c r="H112" s="57" t="n">
        <v>50.859648</v>
      </c>
      <c r="I112" s="58" t="n">
        <v>0</v>
      </c>
      <c r="J112" s="59" t="n">
        <f aca="false">I112*H112</f>
        <v>0</v>
      </c>
      <c r="K112" s="60" t="n">
        <f aca="false">I112/G112</f>
        <v>0</v>
      </c>
      <c r="L112" s="55" t="n">
        <f aca="false">IFERROR(VLOOKUP(A112,'MEMO CALCULO 04'!$B$2:$E$504,4,0),0)</f>
        <v>0</v>
      </c>
      <c r="M112" s="61" t="n">
        <f aca="false">L112*H112</f>
        <v>0</v>
      </c>
      <c r="N112" s="62" t="n">
        <f aca="false">L112/G112</f>
        <v>0</v>
      </c>
      <c r="O112" s="63" t="n">
        <f aca="false">I112+L112</f>
        <v>0</v>
      </c>
      <c r="P112" s="64" t="n">
        <f aca="false">J112+M112</f>
        <v>0</v>
      </c>
      <c r="Q112" s="65" t="n">
        <f aca="false">K112+N112</f>
        <v>0</v>
      </c>
    </row>
    <row r="113" customFormat="false" ht="43.25" hidden="false" customHeight="false" outlineLevel="0" collapsed="false">
      <c r="A113" s="52" t="s">
        <v>215</v>
      </c>
      <c r="B113" s="53" t="s">
        <v>216</v>
      </c>
      <c r="C113" s="54" t="s">
        <v>34</v>
      </c>
      <c r="D113" s="55" t="n">
        <v>114.62</v>
      </c>
      <c r="E113" s="55" t="n">
        <v>11.13</v>
      </c>
      <c r="F113" s="55"/>
      <c r="G113" s="55" t="n">
        <f aca="false">D113+E113-F113</f>
        <v>125.75</v>
      </c>
      <c r="H113" s="57" t="n">
        <v>45.696812</v>
      </c>
      <c r="I113" s="58" t="n">
        <v>70.52</v>
      </c>
      <c r="J113" s="59" t="n">
        <f aca="false">I113*H113</f>
        <v>3222.53918224</v>
      </c>
      <c r="K113" s="60" t="n">
        <f aca="false">I113/G113</f>
        <v>0.560795228628231</v>
      </c>
      <c r="L113" s="55" t="n">
        <f aca="false">IFERROR(VLOOKUP(A113,'MEMO CALCULO 04'!$B$2:$E$504,4,0),0)</f>
        <v>55.23</v>
      </c>
      <c r="M113" s="61" t="n">
        <f aca="false">L113*H113</f>
        <v>2523.83492676</v>
      </c>
      <c r="N113" s="62" t="n">
        <f aca="false">L113/G113</f>
        <v>0.439204771371769</v>
      </c>
      <c r="O113" s="63" t="n">
        <f aca="false">I113+L113</f>
        <v>125.75</v>
      </c>
      <c r="P113" s="64" t="n">
        <f aca="false">J113+M113</f>
        <v>5746.374109</v>
      </c>
      <c r="Q113" s="65" t="n">
        <f aca="false">K113+N113</f>
        <v>1</v>
      </c>
    </row>
    <row r="114" customFormat="false" ht="13.8" hidden="false" customHeight="false" outlineLevel="0" collapsed="false">
      <c r="A114" s="71" t="s">
        <v>217</v>
      </c>
      <c r="B114" s="72" t="s">
        <v>218</v>
      </c>
      <c r="C114" s="73"/>
      <c r="D114" s="74"/>
      <c r="E114" s="74"/>
      <c r="F114" s="74"/>
      <c r="G114" s="74"/>
      <c r="H114" s="75"/>
      <c r="I114" s="76"/>
      <c r="J114" s="77"/>
      <c r="K114" s="78"/>
      <c r="L114" s="76"/>
      <c r="M114" s="79"/>
      <c r="N114" s="79"/>
      <c r="O114" s="77"/>
      <c r="P114" s="79"/>
      <c r="Q114" s="78"/>
    </row>
    <row r="115" customFormat="false" ht="32.8" hidden="false" customHeight="false" outlineLevel="0" collapsed="false">
      <c r="A115" s="52" t="s">
        <v>219</v>
      </c>
      <c r="B115" s="53" t="s">
        <v>220</v>
      </c>
      <c r="C115" s="54" t="s">
        <v>34</v>
      </c>
      <c r="D115" s="55" t="n">
        <v>340.35</v>
      </c>
      <c r="E115" s="55" t="n">
        <v>0</v>
      </c>
      <c r="F115" s="55"/>
      <c r="G115" s="55" t="n">
        <f aca="false">D115+E115-F115</f>
        <v>340.35</v>
      </c>
      <c r="H115" s="57" t="n">
        <v>49.062524</v>
      </c>
      <c r="I115" s="58" t="n">
        <v>206.7</v>
      </c>
      <c r="J115" s="59" t="n">
        <f aca="false">I115*H115</f>
        <v>10141.2237108</v>
      </c>
      <c r="K115" s="60" t="n">
        <f aca="false">I115/G115</f>
        <v>0.607315998237109</v>
      </c>
      <c r="L115" s="55" t="n">
        <f aca="false">IFERROR(VLOOKUP(A115,'MEMO CALCULO 04'!$B$2:$E$504,4,0),0)</f>
        <v>0</v>
      </c>
      <c r="M115" s="61" t="n">
        <f aca="false">L115*H115</f>
        <v>0</v>
      </c>
      <c r="N115" s="62" t="n">
        <f aca="false">L115/G115</f>
        <v>0</v>
      </c>
      <c r="O115" s="63" t="n">
        <f aca="false">I115+L115</f>
        <v>206.7</v>
      </c>
      <c r="P115" s="64" t="n">
        <f aca="false">J115+M115</f>
        <v>10141.2237108</v>
      </c>
      <c r="Q115" s="65" t="n">
        <f aca="false">K115+N115</f>
        <v>0.607315998237109</v>
      </c>
    </row>
    <row r="116" customFormat="false" ht="13.8" hidden="false" customHeight="false" outlineLevel="0" collapsed="false">
      <c r="A116" s="71" t="s">
        <v>221</v>
      </c>
      <c r="B116" s="72" t="s">
        <v>222</v>
      </c>
      <c r="C116" s="73"/>
      <c r="D116" s="74"/>
      <c r="E116" s="74"/>
      <c r="F116" s="74"/>
      <c r="G116" s="74"/>
      <c r="H116" s="75"/>
      <c r="I116" s="76"/>
      <c r="J116" s="77"/>
      <c r="K116" s="78"/>
      <c r="L116" s="76"/>
      <c r="M116" s="79"/>
      <c r="N116" s="79"/>
      <c r="O116" s="77"/>
      <c r="P116" s="79"/>
      <c r="Q116" s="78"/>
    </row>
    <row r="117" customFormat="false" ht="32.8" hidden="false" customHeight="false" outlineLevel="0" collapsed="false">
      <c r="A117" s="52" t="s">
        <v>223</v>
      </c>
      <c r="B117" s="53" t="s">
        <v>224</v>
      </c>
      <c r="C117" s="54" t="s">
        <v>34</v>
      </c>
      <c r="D117" s="55" t="n">
        <v>623.79</v>
      </c>
      <c r="E117" s="55" t="n">
        <v>219.1</v>
      </c>
      <c r="F117" s="55"/>
      <c r="G117" s="55" t="n">
        <f aca="false">D117+E117-F117</f>
        <v>842.89</v>
      </c>
      <c r="H117" s="57" t="n">
        <v>21.0357</v>
      </c>
      <c r="I117" s="58" t="n">
        <v>0</v>
      </c>
      <c r="J117" s="59" t="n">
        <f aca="false">I117*H117</f>
        <v>0</v>
      </c>
      <c r="K117" s="60" t="n">
        <f aca="false">I117/G117</f>
        <v>0</v>
      </c>
      <c r="L117" s="55" t="n">
        <f aca="false">IFERROR(VLOOKUP(A117,'MEMO CALCULO 04'!$B$2:$E$504,4,0),0)</f>
        <v>289.81</v>
      </c>
      <c r="M117" s="61" t="n">
        <f aca="false">L117*H117</f>
        <v>6096.356217</v>
      </c>
      <c r="N117" s="62" t="n">
        <f aca="false">L117/G117</f>
        <v>0.34382896937916</v>
      </c>
      <c r="O117" s="63" t="n">
        <f aca="false">I117+L117</f>
        <v>289.81</v>
      </c>
      <c r="P117" s="64" t="n">
        <f aca="false">J117+M117</f>
        <v>6096.356217</v>
      </c>
      <c r="Q117" s="65" t="n">
        <f aca="false">K117+N117</f>
        <v>0.34382896937916</v>
      </c>
    </row>
    <row r="118" customFormat="false" ht="13.8" hidden="false" customHeight="false" outlineLevel="0" collapsed="false">
      <c r="A118" s="43" t="s">
        <v>225</v>
      </c>
      <c r="B118" s="44" t="s">
        <v>226</v>
      </c>
      <c r="C118" s="45"/>
      <c r="D118" s="46"/>
      <c r="E118" s="46"/>
      <c r="F118" s="46"/>
      <c r="G118" s="46"/>
      <c r="H118" s="66"/>
      <c r="I118" s="47"/>
      <c r="J118" s="48"/>
      <c r="K118" s="49"/>
      <c r="L118" s="47"/>
      <c r="M118" s="51" t="n">
        <f aca="false">SUM(M119)</f>
        <v>0</v>
      </c>
      <c r="N118" s="48"/>
      <c r="O118" s="48"/>
      <c r="P118" s="51" t="n">
        <f aca="false">SUM(P119)</f>
        <v>0</v>
      </c>
      <c r="Q118" s="49"/>
    </row>
    <row r="119" customFormat="false" ht="13.8" hidden="false" customHeight="false" outlineLevel="0" collapsed="false">
      <c r="A119" s="52" t="s">
        <v>227</v>
      </c>
      <c r="B119" s="53" t="s">
        <v>228</v>
      </c>
      <c r="C119" s="54" t="s">
        <v>34</v>
      </c>
      <c r="D119" s="55" t="n">
        <v>16.23</v>
      </c>
      <c r="E119" s="55" t="n">
        <v>0</v>
      </c>
      <c r="F119" s="55"/>
      <c r="G119" s="55" t="n">
        <f aca="false">D119+E119-F119</f>
        <v>16.23</v>
      </c>
      <c r="H119" s="57" t="n">
        <v>58.3674728</v>
      </c>
      <c r="I119" s="58" t="n">
        <v>0</v>
      </c>
      <c r="J119" s="59" t="n">
        <f aca="false">I119*H119</f>
        <v>0</v>
      </c>
      <c r="K119" s="60" t="n">
        <f aca="false">I119/G119</f>
        <v>0</v>
      </c>
      <c r="L119" s="55" t="n">
        <f aca="false">IFERROR(VLOOKUP(A119,'MEMO CALCULO 04'!$B$2:$E$504,4,0),0)</f>
        <v>0</v>
      </c>
      <c r="M119" s="61" t="n">
        <f aca="false">L119*H119</f>
        <v>0</v>
      </c>
      <c r="N119" s="62" t="n">
        <f aca="false">L119/G119</f>
        <v>0</v>
      </c>
      <c r="O119" s="63" t="n">
        <f aca="false">I119+L119</f>
        <v>0</v>
      </c>
      <c r="P119" s="64" t="n">
        <f aca="false">J119+M119</f>
        <v>0</v>
      </c>
      <c r="Q119" s="65" t="n">
        <f aca="false">K119+N119</f>
        <v>0</v>
      </c>
    </row>
    <row r="120" customFormat="false" ht="13.8" hidden="false" customHeight="false" outlineLevel="0" collapsed="false">
      <c r="A120" s="43" t="s">
        <v>229</v>
      </c>
      <c r="B120" s="44" t="s">
        <v>230</v>
      </c>
      <c r="C120" s="45"/>
      <c r="D120" s="46"/>
      <c r="E120" s="46"/>
      <c r="F120" s="46"/>
      <c r="G120" s="46"/>
      <c r="H120" s="66"/>
      <c r="I120" s="76"/>
      <c r="J120" s="48"/>
      <c r="K120" s="49"/>
      <c r="L120" s="76"/>
      <c r="M120" s="51" t="n">
        <f aca="false">SUM(M121:M173)</f>
        <v>14594.315731076</v>
      </c>
      <c r="N120" s="48"/>
      <c r="O120" s="48"/>
      <c r="P120" s="51" t="n">
        <f aca="false">SUM(P121:P173)</f>
        <v>22510.1289970856</v>
      </c>
      <c r="Q120" s="49"/>
    </row>
    <row r="121" customFormat="false" ht="13.8" hidden="false" customHeight="false" outlineLevel="0" collapsed="false">
      <c r="A121" s="71" t="s">
        <v>231</v>
      </c>
      <c r="B121" s="72" t="s">
        <v>232</v>
      </c>
      <c r="C121" s="73"/>
      <c r="D121" s="74"/>
      <c r="E121" s="74"/>
      <c r="F121" s="74"/>
      <c r="G121" s="74"/>
      <c r="H121" s="75"/>
      <c r="I121" s="76"/>
      <c r="J121" s="77"/>
      <c r="K121" s="78"/>
      <c r="L121" s="76"/>
      <c r="M121" s="79"/>
      <c r="N121" s="79"/>
      <c r="O121" s="77"/>
      <c r="P121" s="79"/>
      <c r="Q121" s="78"/>
    </row>
    <row r="122" customFormat="false" ht="22.35" hidden="false" customHeight="false" outlineLevel="0" collapsed="false">
      <c r="A122" s="52" t="s">
        <v>233</v>
      </c>
      <c r="B122" s="53" t="s">
        <v>234</v>
      </c>
      <c r="C122" s="54" t="s">
        <v>57</v>
      </c>
      <c r="D122" s="55" t="n">
        <v>1</v>
      </c>
      <c r="E122" s="55" t="n">
        <v>0</v>
      </c>
      <c r="F122" s="55"/>
      <c r="G122" s="55" t="n">
        <f aca="false">D122+E122-F122</f>
        <v>1</v>
      </c>
      <c r="H122" s="57" t="n">
        <v>8560.989724</v>
      </c>
      <c r="I122" s="58" t="n">
        <v>0</v>
      </c>
      <c r="J122" s="59" t="n">
        <f aca="false">I122*H122</f>
        <v>0</v>
      </c>
      <c r="K122" s="60" t="n">
        <f aca="false">I122/G122</f>
        <v>0</v>
      </c>
      <c r="L122" s="55" t="n">
        <f aca="false">IFERROR(VLOOKUP(A122,'MEMO CALCULO 04'!$B$2:$E$504,4,0),0)</f>
        <v>0</v>
      </c>
      <c r="M122" s="61" t="n">
        <f aca="false">L122*H122</f>
        <v>0</v>
      </c>
      <c r="N122" s="62" t="n">
        <f aca="false">L122/G122</f>
        <v>0</v>
      </c>
      <c r="O122" s="63" t="n">
        <f aca="false">I122+L122</f>
        <v>0</v>
      </c>
      <c r="P122" s="64" t="n">
        <f aca="false">J122+M122</f>
        <v>0</v>
      </c>
      <c r="Q122" s="65" t="n">
        <f aca="false">K122+N122</f>
        <v>0</v>
      </c>
    </row>
    <row r="123" customFormat="false" ht="32.8" hidden="false" customHeight="false" outlineLevel="0" collapsed="false">
      <c r="A123" s="52" t="s">
        <v>235</v>
      </c>
      <c r="B123" s="53" t="s">
        <v>236</v>
      </c>
      <c r="C123" s="54" t="s">
        <v>57</v>
      </c>
      <c r="D123" s="55" t="n">
        <v>4</v>
      </c>
      <c r="E123" s="55" t="n">
        <v>0</v>
      </c>
      <c r="F123" s="55"/>
      <c r="G123" s="55" t="n">
        <f aca="false">D123+E123-F123</f>
        <v>4</v>
      </c>
      <c r="H123" s="57" t="n">
        <v>344.195992</v>
      </c>
      <c r="I123" s="58" t="n">
        <v>0</v>
      </c>
      <c r="J123" s="59" t="n">
        <f aca="false">I123*H123</f>
        <v>0</v>
      </c>
      <c r="K123" s="60" t="n">
        <f aca="false">I123/G123</f>
        <v>0</v>
      </c>
      <c r="L123" s="55" t="n">
        <f aca="false">IFERROR(VLOOKUP(A123,'MEMO CALCULO 04'!$B$2:$E$504,4,0),0)</f>
        <v>0</v>
      </c>
      <c r="M123" s="61" t="n">
        <f aca="false">L123*H123</f>
        <v>0</v>
      </c>
      <c r="N123" s="62" t="n">
        <f aca="false">L123/G123</f>
        <v>0</v>
      </c>
      <c r="O123" s="63" t="n">
        <f aca="false">I123+L123</f>
        <v>0</v>
      </c>
      <c r="P123" s="64" t="n">
        <f aca="false">J123+M123</f>
        <v>0</v>
      </c>
      <c r="Q123" s="65" t="n">
        <f aca="false">K123+N123</f>
        <v>0</v>
      </c>
    </row>
    <row r="124" customFormat="false" ht="13.8" hidden="false" customHeight="false" outlineLevel="0" collapsed="false">
      <c r="A124" s="71" t="s">
        <v>237</v>
      </c>
      <c r="B124" s="72" t="s">
        <v>238</v>
      </c>
      <c r="C124" s="73"/>
      <c r="D124" s="74"/>
      <c r="E124" s="74"/>
      <c r="F124" s="74"/>
      <c r="G124" s="74"/>
      <c r="H124" s="75"/>
      <c r="I124" s="76"/>
      <c r="J124" s="77"/>
      <c r="K124" s="78"/>
      <c r="L124" s="76"/>
      <c r="M124" s="79"/>
      <c r="N124" s="79"/>
      <c r="O124" s="77"/>
      <c r="P124" s="79"/>
      <c r="Q124" s="78"/>
    </row>
    <row r="125" customFormat="false" ht="22.35" hidden="false" customHeight="false" outlineLevel="0" collapsed="false">
      <c r="A125" s="52" t="s">
        <v>239</v>
      </c>
      <c r="B125" s="53" t="s">
        <v>240</v>
      </c>
      <c r="C125" s="54" t="s">
        <v>57</v>
      </c>
      <c r="D125" s="55" t="n">
        <v>1</v>
      </c>
      <c r="E125" s="55" t="n">
        <v>0</v>
      </c>
      <c r="F125" s="55"/>
      <c r="G125" s="55" t="n">
        <f aca="false">D125+E125-F125</f>
        <v>1</v>
      </c>
      <c r="H125" s="57" t="n">
        <v>569.698696</v>
      </c>
      <c r="I125" s="58" t="n">
        <v>0</v>
      </c>
      <c r="J125" s="59" t="n">
        <f aca="false">I125*H125</f>
        <v>0</v>
      </c>
      <c r="K125" s="60" t="n">
        <f aca="false">I125/G125</f>
        <v>0</v>
      </c>
      <c r="L125" s="55" t="n">
        <f aca="false">IFERROR(VLOOKUP(A125,'MEMO CALCULO 04'!$B$2:$E$504,4,0),0)</f>
        <v>0</v>
      </c>
      <c r="M125" s="61" t="n">
        <f aca="false">L125*H125</f>
        <v>0</v>
      </c>
      <c r="N125" s="62" t="n">
        <f aca="false">L125/G125</f>
        <v>0</v>
      </c>
      <c r="O125" s="63" t="n">
        <f aca="false">I125+L125</f>
        <v>0</v>
      </c>
      <c r="P125" s="64" t="n">
        <f aca="false">J125+M125</f>
        <v>0</v>
      </c>
      <c r="Q125" s="65" t="n">
        <f aca="false">K125+N125</f>
        <v>0</v>
      </c>
    </row>
    <row r="126" customFormat="false" ht="22.35" hidden="false" customHeight="false" outlineLevel="0" collapsed="false">
      <c r="A126" s="52" t="s">
        <v>241</v>
      </c>
      <c r="B126" s="53" t="s">
        <v>242</v>
      </c>
      <c r="C126" s="54" t="s">
        <v>57</v>
      </c>
      <c r="D126" s="55" t="n">
        <v>0</v>
      </c>
      <c r="E126" s="55" t="n">
        <v>0</v>
      </c>
      <c r="F126" s="55"/>
      <c r="G126" s="55" t="n">
        <f aca="false">D126+E126-F126</f>
        <v>0</v>
      </c>
      <c r="H126" s="57" t="n">
        <v>244.284208</v>
      </c>
      <c r="I126" s="58" t="n">
        <v>0</v>
      </c>
      <c r="J126" s="59" t="n">
        <f aca="false">I126*H126</f>
        <v>0</v>
      </c>
      <c r="K126" s="60" t="n">
        <v>0</v>
      </c>
      <c r="L126" s="55" t="n">
        <f aca="false">IFERROR(VLOOKUP(A126,'MEMO CALCULO 04'!$B$2:$E$504,4,0),0)</f>
        <v>0</v>
      </c>
      <c r="M126" s="61" t="n">
        <f aca="false">L126*H126</f>
        <v>0</v>
      </c>
      <c r="N126" s="62" t="n">
        <v>0</v>
      </c>
      <c r="O126" s="63" t="n">
        <f aca="false">I126+L126</f>
        <v>0</v>
      </c>
      <c r="P126" s="64" t="n">
        <f aca="false">J126+M126</f>
        <v>0</v>
      </c>
      <c r="Q126" s="65" t="n">
        <f aca="false">K126+N126</f>
        <v>0</v>
      </c>
    </row>
    <row r="127" customFormat="false" ht="13.8" hidden="false" customHeight="false" outlineLevel="0" collapsed="false">
      <c r="A127" s="71" t="s">
        <v>243</v>
      </c>
      <c r="B127" s="72" t="s">
        <v>244</v>
      </c>
      <c r="C127" s="73"/>
      <c r="D127" s="74"/>
      <c r="E127" s="74"/>
      <c r="F127" s="74"/>
      <c r="G127" s="74"/>
      <c r="H127" s="75"/>
      <c r="I127" s="76"/>
      <c r="J127" s="77"/>
      <c r="K127" s="78"/>
      <c r="L127" s="76"/>
      <c r="M127" s="79"/>
      <c r="N127" s="79"/>
      <c r="O127" s="77"/>
      <c r="P127" s="79"/>
      <c r="Q127" s="78"/>
    </row>
    <row r="128" customFormat="false" ht="22.35" hidden="false" customHeight="false" outlineLevel="0" collapsed="false">
      <c r="A128" s="52" t="s">
        <v>245</v>
      </c>
      <c r="B128" s="53" t="s">
        <v>246</v>
      </c>
      <c r="C128" s="54" t="s">
        <v>57</v>
      </c>
      <c r="D128" s="55" t="n">
        <v>0</v>
      </c>
      <c r="E128" s="55" t="n">
        <v>0</v>
      </c>
      <c r="F128" s="55"/>
      <c r="G128" s="55" t="n">
        <f aca="false">D128+E128-F128</f>
        <v>0</v>
      </c>
      <c r="H128" s="57" t="n">
        <v>23.227568</v>
      </c>
      <c r="I128" s="58" t="n">
        <v>0</v>
      </c>
      <c r="J128" s="59" t="n">
        <f aca="false">I128*H128</f>
        <v>0</v>
      </c>
      <c r="K128" s="60" t="n">
        <v>0</v>
      </c>
      <c r="L128" s="55" t="n">
        <f aca="false">IFERROR(VLOOKUP(A128,'MEMO CALCULO 04'!$B$2:$E$504,4,0),0)</f>
        <v>0</v>
      </c>
      <c r="M128" s="61" t="n">
        <f aca="false">L128*H128</f>
        <v>0</v>
      </c>
      <c r="N128" s="62" t="n">
        <v>0</v>
      </c>
      <c r="O128" s="63" t="n">
        <f aca="false">I128+L128</f>
        <v>0</v>
      </c>
      <c r="P128" s="64" t="n">
        <f aca="false">J128+M128</f>
        <v>0</v>
      </c>
      <c r="Q128" s="65" t="n">
        <f aca="false">K128+N128</f>
        <v>0</v>
      </c>
    </row>
    <row r="129" customFormat="false" ht="22.35" hidden="false" customHeight="false" outlineLevel="0" collapsed="false">
      <c r="A129" s="52" t="s">
        <v>247</v>
      </c>
      <c r="B129" s="53" t="s">
        <v>248</v>
      </c>
      <c r="C129" s="54" t="s">
        <v>57</v>
      </c>
      <c r="D129" s="55" t="n">
        <v>0</v>
      </c>
      <c r="E129" s="55" t="n">
        <v>0</v>
      </c>
      <c r="F129" s="55"/>
      <c r="G129" s="55" t="n">
        <f aca="false">D129+E129-F129</f>
        <v>0</v>
      </c>
      <c r="H129" s="57" t="n">
        <v>23.227568</v>
      </c>
      <c r="I129" s="58" t="n">
        <v>0</v>
      </c>
      <c r="J129" s="59" t="n">
        <f aca="false">I129*H129</f>
        <v>0</v>
      </c>
      <c r="K129" s="60" t="n">
        <v>0</v>
      </c>
      <c r="L129" s="55" t="n">
        <f aca="false">IFERROR(VLOOKUP(A129,'MEMO CALCULO 04'!$B$2:$E$504,4,0),0)</f>
        <v>0</v>
      </c>
      <c r="M129" s="61" t="n">
        <f aca="false">L129*H129</f>
        <v>0</v>
      </c>
      <c r="N129" s="62" t="n">
        <v>0</v>
      </c>
      <c r="O129" s="63" t="n">
        <f aca="false">I129+L129</f>
        <v>0</v>
      </c>
      <c r="P129" s="64" t="n">
        <f aca="false">J129+M129</f>
        <v>0</v>
      </c>
      <c r="Q129" s="65" t="n">
        <f aca="false">K129+N129</f>
        <v>0</v>
      </c>
    </row>
    <row r="130" customFormat="false" ht="22.35" hidden="false" customHeight="false" outlineLevel="0" collapsed="false">
      <c r="A130" s="52" t="s">
        <v>249</v>
      </c>
      <c r="B130" s="53" t="s">
        <v>250</v>
      </c>
      <c r="C130" s="54" t="s">
        <v>57</v>
      </c>
      <c r="D130" s="55" t="n">
        <v>0</v>
      </c>
      <c r="E130" s="55" t="n">
        <v>0</v>
      </c>
      <c r="F130" s="55"/>
      <c r="G130" s="55" t="n">
        <f aca="false">D130+E130-F130</f>
        <v>0</v>
      </c>
      <c r="H130" s="57" t="n">
        <v>23.227568</v>
      </c>
      <c r="I130" s="58" t="n">
        <v>0</v>
      </c>
      <c r="J130" s="59" t="n">
        <f aca="false">I130*H130</f>
        <v>0</v>
      </c>
      <c r="K130" s="60" t="n">
        <v>0</v>
      </c>
      <c r="L130" s="55" t="n">
        <f aca="false">IFERROR(VLOOKUP(A130,'MEMO CALCULO 04'!$B$2:$E$504,4,0),0)</f>
        <v>0</v>
      </c>
      <c r="M130" s="61" t="n">
        <f aca="false">L130*H130</f>
        <v>0</v>
      </c>
      <c r="N130" s="62" t="n">
        <v>0</v>
      </c>
      <c r="O130" s="63" t="n">
        <f aca="false">I130+L130</f>
        <v>0</v>
      </c>
      <c r="P130" s="64" t="n">
        <f aca="false">J130+M130</f>
        <v>0</v>
      </c>
      <c r="Q130" s="65" t="n">
        <f aca="false">K130+N130</f>
        <v>0</v>
      </c>
    </row>
    <row r="131" customFormat="false" ht="22.35" hidden="false" customHeight="false" outlineLevel="0" collapsed="false">
      <c r="A131" s="52" t="s">
        <v>251</v>
      </c>
      <c r="B131" s="53" t="s">
        <v>252</v>
      </c>
      <c r="C131" s="54" t="s">
        <v>57</v>
      </c>
      <c r="D131" s="55" t="n">
        <v>0</v>
      </c>
      <c r="E131" s="55" t="n">
        <v>0</v>
      </c>
      <c r="F131" s="55"/>
      <c r="G131" s="55" t="n">
        <f aca="false">D131+E131-F131</f>
        <v>0</v>
      </c>
      <c r="H131" s="57" t="n">
        <v>23.227568</v>
      </c>
      <c r="I131" s="58" t="n">
        <v>0</v>
      </c>
      <c r="J131" s="59" t="n">
        <f aca="false">I131*H131</f>
        <v>0</v>
      </c>
      <c r="K131" s="60" t="n">
        <v>0</v>
      </c>
      <c r="L131" s="55" t="n">
        <f aca="false">IFERROR(VLOOKUP(A131,'MEMO CALCULO 04'!$B$2:$E$504,4,0),0)</f>
        <v>0</v>
      </c>
      <c r="M131" s="61" t="n">
        <f aca="false">L131*H131</f>
        <v>0</v>
      </c>
      <c r="N131" s="62" t="n">
        <v>0</v>
      </c>
      <c r="O131" s="63" t="n">
        <f aca="false">I131+L131</f>
        <v>0</v>
      </c>
      <c r="P131" s="64" t="n">
        <f aca="false">J131+M131</f>
        <v>0</v>
      </c>
      <c r="Q131" s="65" t="n">
        <f aca="false">K131+N131</f>
        <v>0</v>
      </c>
    </row>
    <row r="132" customFormat="false" ht="22.35" hidden="false" customHeight="false" outlineLevel="0" collapsed="false">
      <c r="A132" s="52" t="s">
        <v>253</v>
      </c>
      <c r="B132" s="53" t="s">
        <v>254</v>
      </c>
      <c r="C132" s="54" t="s">
        <v>57</v>
      </c>
      <c r="D132" s="55" t="n">
        <v>0</v>
      </c>
      <c r="E132" s="55" t="n">
        <v>0</v>
      </c>
      <c r="F132" s="55"/>
      <c r="G132" s="55" t="n">
        <f aca="false">D132+E132-F132</f>
        <v>0</v>
      </c>
      <c r="H132" s="57" t="n">
        <v>67.594716</v>
      </c>
      <c r="I132" s="58" t="n">
        <v>0</v>
      </c>
      <c r="J132" s="59" t="n">
        <f aca="false">I132*H132</f>
        <v>0</v>
      </c>
      <c r="K132" s="60" t="n">
        <v>0</v>
      </c>
      <c r="L132" s="55" t="n">
        <f aca="false">IFERROR(VLOOKUP(A132,'MEMO CALCULO 04'!$B$2:$E$504,4,0),0)</f>
        <v>0</v>
      </c>
      <c r="M132" s="61" t="n">
        <f aca="false">L132*H132</f>
        <v>0</v>
      </c>
      <c r="N132" s="62" t="n">
        <v>0</v>
      </c>
      <c r="O132" s="63" t="n">
        <f aca="false">I132+L132</f>
        <v>0</v>
      </c>
      <c r="P132" s="64" t="n">
        <f aca="false">J132+M132</f>
        <v>0</v>
      </c>
      <c r="Q132" s="65" t="n">
        <f aca="false">K132+N132</f>
        <v>0</v>
      </c>
    </row>
    <row r="133" customFormat="false" ht="22.35" hidden="false" customHeight="false" outlineLevel="0" collapsed="false">
      <c r="A133" s="52" t="s">
        <v>255</v>
      </c>
      <c r="B133" s="53" t="s">
        <v>256</v>
      </c>
      <c r="C133" s="54" t="s">
        <v>57</v>
      </c>
      <c r="D133" s="55" t="n">
        <v>0</v>
      </c>
      <c r="E133" s="55" t="n">
        <v>0</v>
      </c>
      <c r="F133" s="55"/>
      <c r="G133" s="55" t="n">
        <f aca="false">D133+E133-F133</f>
        <v>0</v>
      </c>
      <c r="H133" s="57" t="n">
        <v>67.594716</v>
      </c>
      <c r="I133" s="58" t="n">
        <v>0</v>
      </c>
      <c r="J133" s="59" t="n">
        <f aca="false">I133*H133</f>
        <v>0</v>
      </c>
      <c r="K133" s="60" t="n">
        <v>0</v>
      </c>
      <c r="L133" s="55" t="n">
        <f aca="false">IFERROR(VLOOKUP(A133,'MEMO CALCULO 04'!$B$2:$E$504,4,0),0)</f>
        <v>0</v>
      </c>
      <c r="M133" s="61" t="n">
        <f aca="false">L133*H133</f>
        <v>0</v>
      </c>
      <c r="N133" s="62" t="n">
        <v>0</v>
      </c>
      <c r="O133" s="63" t="n">
        <f aca="false">I133+L133</f>
        <v>0</v>
      </c>
      <c r="P133" s="64" t="n">
        <f aca="false">J133+M133</f>
        <v>0</v>
      </c>
      <c r="Q133" s="65" t="n">
        <f aca="false">K133+N133</f>
        <v>0</v>
      </c>
    </row>
    <row r="134" customFormat="false" ht="22.35" hidden="false" customHeight="false" outlineLevel="0" collapsed="false">
      <c r="A134" s="52" t="s">
        <v>257</v>
      </c>
      <c r="B134" s="53" t="s">
        <v>258</v>
      </c>
      <c r="C134" s="54" t="s">
        <v>57</v>
      </c>
      <c r="D134" s="55" t="n">
        <v>0</v>
      </c>
      <c r="E134" s="55" t="n">
        <v>0</v>
      </c>
      <c r="F134" s="55"/>
      <c r="G134" s="55" t="n">
        <f aca="false">D134+E134-F134</f>
        <v>0</v>
      </c>
      <c r="H134" s="57" t="n">
        <v>74.471572</v>
      </c>
      <c r="I134" s="58" t="n">
        <v>0</v>
      </c>
      <c r="J134" s="59" t="n">
        <f aca="false">I134*H134</f>
        <v>0</v>
      </c>
      <c r="K134" s="60" t="n">
        <v>0</v>
      </c>
      <c r="L134" s="55" t="n">
        <f aca="false">IFERROR(VLOOKUP(A134,'MEMO CALCULO 04'!$B$2:$E$504,4,0),0)</f>
        <v>0</v>
      </c>
      <c r="M134" s="61" t="n">
        <f aca="false">L134*H134</f>
        <v>0</v>
      </c>
      <c r="N134" s="62" t="n">
        <v>0</v>
      </c>
      <c r="O134" s="63" t="n">
        <f aca="false">I134+L134</f>
        <v>0</v>
      </c>
      <c r="P134" s="64" t="n">
        <f aca="false">J134+M134</f>
        <v>0</v>
      </c>
      <c r="Q134" s="65" t="n">
        <f aca="false">K134+N134</f>
        <v>0</v>
      </c>
    </row>
    <row r="135" customFormat="false" ht="22.35" hidden="false" customHeight="false" outlineLevel="0" collapsed="false">
      <c r="A135" s="52" t="s">
        <v>259</v>
      </c>
      <c r="B135" s="53" t="s">
        <v>260</v>
      </c>
      <c r="C135" s="54" t="s">
        <v>57</v>
      </c>
      <c r="D135" s="55" t="n">
        <v>0</v>
      </c>
      <c r="E135" s="55" t="n">
        <v>0</v>
      </c>
      <c r="F135" s="55"/>
      <c r="G135" s="55" t="n">
        <f aca="false">D135+E135-F135</f>
        <v>0</v>
      </c>
      <c r="H135" s="57" t="n">
        <v>112.304668</v>
      </c>
      <c r="I135" s="58" t="n">
        <v>0</v>
      </c>
      <c r="J135" s="59" t="n">
        <f aca="false">I135*H135</f>
        <v>0</v>
      </c>
      <c r="K135" s="60" t="n">
        <v>0</v>
      </c>
      <c r="L135" s="55" t="n">
        <f aca="false">IFERROR(VLOOKUP(A135,'MEMO CALCULO 04'!$B$2:$E$504,4,0),0)</f>
        <v>0</v>
      </c>
      <c r="M135" s="61" t="n">
        <f aca="false">L135*H135</f>
        <v>0</v>
      </c>
      <c r="N135" s="62" t="n">
        <v>0</v>
      </c>
      <c r="O135" s="63" t="n">
        <f aca="false">I135+L135</f>
        <v>0</v>
      </c>
      <c r="P135" s="64" t="n">
        <f aca="false">J135+M135</f>
        <v>0</v>
      </c>
      <c r="Q135" s="65" t="n">
        <f aca="false">K135+N135</f>
        <v>0</v>
      </c>
    </row>
    <row r="136" customFormat="false" ht="22.35" hidden="false" customHeight="false" outlineLevel="0" collapsed="false">
      <c r="A136" s="52" t="s">
        <v>261</v>
      </c>
      <c r="B136" s="53" t="s">
        <v>262</v>
      </c>
      <c r="C136" s="54" t="s">
        <v>57</v>
      </c>
      <c r="D136" s="55" t="n">
        <v>0</v>
      </c>
      <c r="E136" s="55" t="n">
        <v>0</v>
      </c>
      <c r="F136" s="55"/>
      <c r="G136" s="55" t="n">
        <f aca="false">D136+E136-F136</f>
        <v>0</v>
      </c>
      <c r="H136" s="57" t="n">
        <v>470.441356</v>
      </c>
      <c r="I136" s="58" t="n">
        <v>0</v>
      </c>
      <c r="J136" s="59" t="n">
        <f aca="false">I136*H136</f>
        <v>0</v>
      </c>
      <c r="K136" s="60" t="n">
        <v>0</v>
      </c>
      <c r="L136" s="55" t="n">
        <f aca="false">IFERROR(VLOOKUP(A136,'MEMO CALCULO 04'!$B$2:$E$504,4,0),0)</f>
        <v>0</v>
      </c>
      <c r="M136" s="61" t="n">
        <f aca="false">L136*H136</f>
        <v>0</v>
      </c>
      <c r="N136" s="62" t="n">
        <v>0</v>
      </c>
      <c r="O136" s="63" t="n">
        <f aca="false">I136+L136</f>
        <v>0</v>
      </c>
      <c r="P136" s="64" t="n">
        <f aca="false">J136+M136</f>
        <v>0</v>
      </c>
      <c r="Q136" s="65" t="n">
        <f aca="false">K136+N136</f>
        <v>0</v>
      </c>
    </row>
    <row r="137" customFormat="false" ht="22.35" hidden="false" customHeight="false" outlineLevel="0" collapsed="false">
      <c r="A137" s="52" t="s">
        <v>263</v>
      </c>
      <c r="B137" s="53" t="s">
        <v>264</v>
      </c>
      <c r="C137" s="54" t="s">
        <v>57</v>
      </c>
      <c r="D137" s="55" t="n">
        <v>0</v>
      </c>
      <c r="E137" s="55" t="n">
        <v>0</v>
      </c>
      <c r="F137" s="55"/>
      <c r="G137" s="55" t="n">
        <f aca="false">D137+E137-F137</f>
        <v>0</v>
      </c>
      <c r="H137" s="57" t="n">
        <v>500.691212</v>
      </c>
      <c r="I137" s="58" t="n">
        <v>0</v>
      </c>
      <c r="J137" s="59" t="n">
        <f aca="false">I137*H137</f>
        <v>0</v>
      </c>
      <c r="K137" s="60" t="n">
        <v>0</v>
      </c>
      <c r="L137" s="55" t="n">
        <f aca="false">IFERROR(VLOOKUP(A137,'MEMO CALCULO 04'!$B$2:$E$504,4,0),0)</f>
        <v>0</v>
      </c>
      <c r="M137" s="61" t="n">
        <f aca="false">L137*H137</f>
        <v>0</v>
      </c>
      <c r="N137" s="62" t="n">
        <v>0</v>
      </c>
      <c r="O137" s="63" t="n">
        <f aca="false">I137+L137</f>
        <v>0</v>
      </c>
      <c r="P137" s="64" t="n">
        <f aca="false">J137+M137</f>
        <v>0</v>
      </c>
      <c r="Q137" s="65" t="n">
        <f aca="false">K137+N137</f>
        <v>0</v>
      </c>
    </row>
    <row r="138" customFormat="false" ht="13.8" hidden="false" customHeight="false" outlineLevel="0" collapsed="false">
      <c r="A138" s="71" t="s">
        <v>265</v>
      </c>
      <c r="B138" s="72" t="s">
        <v>266</v>
      </c>
      <c r="C138" s="73"/>
      <c r="D138" s="74"/>
      <c r="E138" s="74"/>
      <c r="F138" s="74"/>
      <c r="G138" s="74"/>
      <c r="H138" s="75"/>
      <c r="I138" s="76"/>
      <c r="J138" s="77"/>
      <c r="K138" s="78"/>
      <c r="L138" s="76"/>
      <c r="M138" s="79"/>
      <c r="N138" s="79"/>
      <c r="O138" s="77"/>
      <c r="P138" s="79"/>
      <c r="Q138" s="78"/>
    </row>
    <row r="139" customFormat="false" ht="22.35" hidden="false" customHeight="false" outlineLevel="0" collapsed="false">
      <c r="A139" s="52" t="s">
        <v>267</v>
      </c>
      <c r="B139" s="53" t="s">
        <v>268</v>
      </c>
      <c r="C139" s="54" t="s">
        <v>37</v>
      </c>
      <c r="D139" s="55" t="n">
        <v>0</v>
      </c>
      <c r="E139" s="55" t="n">
        <v>0</v>
      </c>
      <c r="F139" s="55"/>
      <c r="G139" s="55" t="n">
        <f aca="false">D139+E139-F139</f>
        <v>0</v>
      </c>
      <c r="H139" s="57" t="n">
        <v>13.109656</v>
      </c>
      <c r="I139" s="58" t="n">
        <v>0</v>
      </c>
      <c r="J139" s="59" t="n">
        <f aca="false">I139*H139</f>
        <v>0</v>
      </c>
      <c r="K139" s="60" t="n">
        <v>0</v>
      </c>
      <c r="L139" s="55" t="n">
        <f aca="false">IFERROR(VLOOKUP(A139,'MEMO CALCULO 04'!$B$2:$E$504,4,0),0)</f>
        <v>0</v>
      </c>
      <c r="M139" s="61" t="n">
        <f aca="false">L139*H139</f>
        <v>0</v>
      </c>
      <c r="N139" s="62" t="n">
        <v>0</v>
      </c>
      <c r="O139" s="63" t="n">
        <f aca="false">I139+L139</f>
        <v>0</v>
      </c>
      <c r="P139" s="64" t="n">
        <f aca="false">J139+M139</f>
        <v>0</v>
      </c>
      <c r="Q139" s="65" t="n">
        <f aca="false">K139+N139</f>
        <v>0</v>
      </c>
    </row>
    <row r="140" customFormat="false" ht="22.35" hidden="false" customHeight="false" outlineLevel="0" collapsed="false">
      <c r="A140" s="52" t="s">
        <v>269</v>
      </c>
      <c r="B140" s="53" t="s">
        <v>270</v>
      </c>
      <c r="C140" s="54" t="s">
        <v>37</v>
      </c>
      <c r="D140" s="55" t="n">
        <v>0</v>
      </c>
      <c r="E140" s="55" t="n">
        <v>0</v>
      </c>
      <c r="F140" s="55"/>
      <c r="G140" s="55" t="n">
        <f aca="false">D140+E140-F140</f>
        <v>0</v>
      </c>
      <c r="H140" s="57" t="n">
        <v>19.591768</v>
      </c>
      <c r="I140" s="58" t="n">
        <v>0</v>
      </c>
      <c r="J140" s="59" t="n">
        <f aca="false">I140*H140</f>
        <v>0</v>
      </c>
      <c r="K140" s="60" t="n">
        <v>0</v>
      </c>
      <c r="L140" s="55" t="n">
        <f aca="false">IFERROR(VLOOKUP(A140,'MEMO CALCULO 04'!$B$2:$E$504,4,0),0)</f>
        <v>0</v>
      </c>
      <c r="M140" s="61" t="n">
        <f aca="false">L140*H140</f>
        <v>0</v>
      </c>
      <c r="N140" s="62" t="n">
        <v>0</v>
      </c>
      <c r="O140" s="63" t="n">
        <f aca="false">I140+L140</f>
        <v>0</v>
      </c>
      <c r="P140" s="64" t="n">
        <f aca="false">J140+M140</f>
        <v>0</v>
      </c>
      <c r="Q140" s="65" t="n">
        <f aca="false">K140+N140</f>
        <v>0</v>
      </c>
    </row>
    <row r="141" customFormat="false" ht="22.35" hidden="false" customHeight="false" outlineLevel="0" collapsed="false">
      <c r="A141" s="52" t="s">
        <v>271</v>
      </c>
      <c r="B141" s="53" t="s">
        <v>272</v>
      </c>
      <c r="C141" s="54" t="s">
        <v>37</v>
      </c>
      <c r="D141" s="55" t="n">
        <v>86.72</v>
      </c>
      <c r="E141" s="55" t="n">
        <v>0</v>
      </c>
      <c r="F141" s="55"/>
      <c r="G141" s="55" t="n">
        <f aca="false">D141+E141-F141</f>
        <v>86.72</v>
      </c>
      <c r="H141" s="57" t="n">
        <v>6.243188</v>
      </c>
      <c r="I141" s="58" t="n">
        <v>0</v>
      </c>
      <c r="J141" s="59" t="n">
        <f aca="false">I141*H141</f>
        <v>0</v>
      </c>
      <c r="K141" s="60" t="n">
        <f aca="false">I141/G141</f>
        <v>0</v>
      </c>
      <c r="L141" s="55" t="n">
        <f aca="false">IFERROR(VLOOKUP(A141,'MEMO CALCULO 04'!$B$2:$E$504,4,0),0)</f>
        <v>86.72</v>
      </c>
      <c r="M141" s="61" t="n">
        <f aca="false">L141*H141</f>
        <v>541.40926336</v>
      </c>
      <c r="N141" s="62" t="n">
        <f aca="false">L141/G141</f>
        <v>1</v>
      </c>
      <c r="O141" s="63" t="n">
        <f aca="false">I141+L141</f>
        <v>86.72</v>
      </c>
      <c r="P141" s="64" t="n">
        <f aca="false">J141+M141</f>
        <v>541.40926336</v>
      </c>
      <c r="Q141" s="65" t="n">
        <f aca="false">K141+N141</f>
        <v>1</v>
      </c>
    </row>
    <row r="142" customFormat="false" ht="22.35" hidden="false" customHeight="false" outlineLevel="0" collapsed="false">
      <c r="A142" s="52" t="s">
        <v>273</v>
      </c>
      <c r="B142" s="53" t="s">
        <v>274</v>
      </c>
      <c r="C142" s="54" t="s">
        <v>37</v>
      </c>
      <c r="D142" s="55" t="n">
        <v>0</v>
      </c>
      <c r="E142" s="55" t="n">
        <v>0</v>
      </c>
      <c r="F142" s="55"/>
      <c r="G142" s="55" t="n">
        <f aca="false">D142+E142-F142</f>
        <v>0</v>
      </c>
      <c r="H142" s="57" t="n">
        <v>7.624792</v>
      </c>
      <c r="I142" s="58" t="n">
        <v>0</v>
      </c>
      <c r="J142" s="59" t="n">
        <f aca="false">I142*H142</f>
        <v>0</v>
      </c>
      <c r="K142" s="60" t="n">
        <v>0</v>
      </c>
      <c r="L142" s="55" t="n">
        <f aca="false">IFERROR(VLOOKUP(A142,'MEMO CALCULO 04'!$B$2:$E$504,4,0),0)</f>
        <v>0</v>
      </c>
      <c r="M142" s="61" t="n">
        <f aca="false">L142*H142</f>
        <v>0</v>
      </c>
      <c r="N142" s="62" t="n">
        <v>0</v>
      </c>
      <c r="O142" s="63" t="n">
        <f aca="false">I142+L142</f>
        <v>0</v>
      </c>
      <c r="P142" s="64" t="n">
        <f aca="false">J142+M142</f>
        <v>0</v>
      </c>
      <c r="Q142" s="65" t="n">
        <f aca="false">K142+N142</f>
        <v>0</v>
      </c>
    </row>
    <row r="143" customFormat="false" ht="13.8" hidden="false" customHeight="false" outlineLevel="0" collapsed="false">
      <c r="A143" s="52" t="s">
        <v>275</v>
      </c>
      <c r="B143" s="53" t="s">
        <v>276</v>
      </c>
      <c r="C143" s="54" t="s">
        <v>37</v>
      </c>
      <c r="D143" s="55" t="n">
        <v>22.22</v>
      </c>
      <c r="E143" s="55" t="n">
        <v>0</v>
      </c>
      <c r="F143" s="55"/>
      <c r="G143" s="55" t="n">
        <f aca="false">D143+E143-F143</f>
        <v>22.22</v>
      </c>
      <c r="H143" s="57" t="n">
        <v>18.002404</v>
      </c>
      <c r="I143" s="58" t="n">
        <v>0</v>
      </c>
      <c r="J143" s="59" t="n">
        <f aca="false">I143*H143</f>
        <v>0</v>
      </c>
      <c r="K143" s="60" t="n">
        <f aca="false">I143/G143</f>
        <v>0</v>
      </c>
      <c r="L143" s="55" t="n">
        <f aca="false">IFERROR(VLOOKUP(A143,'MEMO CALCULO 04'!$B$2:$E$504,4,0),0)</f>
        <v>0</v>
      </c>
      <c r="M143" s="61" t="n">
        <f aca="false">L143*H143</f>
        <v>0</v>
      </c>
      <c r="N143" s="62" t="n">
        <f aca="false">L143/G143</f>
        <v>0</v>
      </c>
      <c r="O143" s="63" t="n">
        <f aca="false">I143+L143</f>
        <v>0</v>
      </c>
      <c r="P143" s="64" t="n">
        <f aca="false">J143+M143</f>
        <v>0</v>
      </c>
      <c r="Q143" s="65" t="n">
        <f aca="false">K143+N143</f>
        <v>0</v>
      </c>
    </row>
    <row r="144" customFormat="false" ht="13.8" hidden="false" customHeight="false" outlineLevel="0" collapsed="false">
      <c r="A144" s="52" t="s">
        <v>277</v>
      </c>
      <c r="B144" s="53" t="s">
        <v>278</v>
      </c>
      <c r="C144" s="54" t="s">
        <v>37</v>
      </c>
      <c r="D144" s="55" t="n">
        <v>0</v>
      </c>
      <c r="E144" s="55" t="n">
        <v>0</v>
      </c>
      <c r="F144" s="55"/>
      <c r="G144" s="55" t="n">
        <f aca="false">D144+E144-F144</f>
        <v>0</v>
      </c>
      <c r="H144" s="57" t="n">
        <v>19.394396</v>
      </c>
      <c r="I144" s="58" t="n">
        <v>0</v>
      </c>
      <c r="J144" s="59" t="n">
        <f aca="false">I144*H144</f>
        <v>0</v>
      </c>
      <c r="K144" s="60" t="n">
        <v>0</v>
      </c>
      <c r="L144" s="55" t="n">
        <f aca="false">IFERROR(VLOOKUP(A144,'MEMO CALCULO 04'!$B$2:$E$504,4,0),0)</f>
        <v>0</v>
      </c>
      <c r="M144" s="61" t="n">
        <f aca="false">L144*H144</f>
        <v>0</v>
      </c>
      <c r="N144" s="62" t="n">
        <v>0</v>
      </c>
      <c r="O144" s="63" t="n">
        <f aca="false">I144+L144</f>
        <v>0</v>
      </c>
      <c r="P144" s="64" t="n">
        <f aca="false">J144+M144</f>
        <v>0</v>
      </c>
      <c r="Q144" s="65" t="n">
        <f aca="false">K144+N144</f>
        <v>0</v>
      </c>
    </row>
    <row r="145" customFormat="false" ht="13.8" hidden="false" customHeight="false" outlineLevel="0" collapsed="false">
      <c r="A145" s="52" t="s">
        <v>279</v>
      </c>
      <c r="B145" s="53" t="s">
        <v>280</v>
      </c>
      <c r="C145" s="54" t="s">
        <v>37</v>
      </c>
      <c r="D145" s="55" t="n">
        <v>0</v>
      </c>
      <c r="E145" s="55" t="n">
        <v>0</v>
      </c>
      <c r="F145" s="55"/>
      <c r="G145" s="55" t="n">
        <f aca="false">D145+E145-F145</f>
        <v>0</v>
      </c>
      <c r="H145" s="57" t="n">
        <v>30.301796</v>
      </c>
      <c r="I145" s="58" t="n">
        <v>0</v>
      </c>
      <c r="J145" s="59" t="n">
        <f aca="false">I145*H145</f>
        <v>0</v>
      </c>
      <c r="K145" s="60" t="n">
        <v>0</v>
      </c>
      <c r="L145" s="55" t="n">
        <f aca="false">IFERROR(VLOOKUP(A145,'MEMO CALCULO 04'!$B$2:$E$504,4,0),0)</f>
        <v>0</v>
      </c>
      <c r="M145" s="61" t="n">
        <f aca="false">L145*H145</f>
        <v>0</v>
      </c>
      <c r="N145" s="62" t="n">
        <v>0</v>
      </c>
      <c r="O145" s="63" t="n">
        <f aca="false">I145+L145</f>
        <v>0</v>
      </c>
      <c r="P145" s="64" t="n">
        <f aca="false">J145+M145</f>
        <v>0</v>
      </c>
      <c r="Q145" s="65" t="n">
        <f aca="false">K145+N145</f>
        <v>0</v>
      </c>
    </row>
    <row r="146" customFormat="false" ht="22.35" hidden="false" customHeight="false" outlineLevel="0" collapsed="false">
      <c r="A146" s="52" t="s">
        <v>281</v>
      </c>
      <c r="B146" s="53" t="s">
        <v>282</v>
      </c>
      <c r="C146" s="54" t="s">
        <v>37</v>
      </c>
      <c r="D146" s="55" t="n">
        <v>0</v>
      </c>
      <c r="E146" s="55" t="n">
        <v>0</v>
      </c>
      <c r="F146" s="55"/>
      <c r="G146" s="55" t="n">
        <f aca="false">D146+E146-F146</f>
        <v>0</v>
      </c>
      <c r="H146" s="57" t="n">
        <v>28.213808</v>
      </c>
      <c r="I146" s="58" t="n">
        <v>0</v>
      </c>
      <c r="J146" s="59" t="n">
        <f aca="false">I146*H146</f>
        <v>0</v>
      </c>
      <c r="K146" s="60" t="n">
        <v>0</v>
      </c>
      <c r="L146" s="55" t="n">
        <f aca="false">IFERROR(VLOOKUP(A146,'MEMO CALCULO 04'!$B$2:$E$504,4,0),0)</f>
        <v>0</v>
      </c>
      <c r="M146" s="61" t="n">
        <f aca="false">L146*H146</f>
        <v>0</v>
      </c>
      <c r="N146" s="62" t="n">
        <v>0</v>
      </c>
      <c r="O146" s="63" t="n">
        <f aca="false">I146+L146</f>
        <v>0</v>
      </c>
      <c r="P146" s="64" t="n">
        <f aca="false">J146+M146</f>
        <v>0</v>
      </c>
      <c r="Q146" s="65" t="n">
        <f aca="false">K146+N146</f>
        <v>0</v>
      </c>
    </row>
    <row r="147" customFormat="false" ht="13.8" hidden="false" customHeight="false" outlineLevel="0" collapsed="false">
      <c r="A147" s="52" t="s">
        <v>283</v>
      </c>
      <c r="B147" s="53" t="s">
        <v>284</v>
      </c>
      <c r="C147" s="54" t="s">
        <v>37</v>
      </c>
      <c r="D147" s="55" t="n">
        <v>0</v>
      </c>
      <c r="E147" s="55" t="n">
        <v>0</v>
      </c>
      <c r="F147" s="55"/>
      <c r="G147" s="55" t="n">
        <f aca="false">D147+E147-F147</f>
        <v>0</v>
      </c>
      <c r="H147" s="57" t="n">
        <v>65.714488</v>
      </c>
      <c r="I147" s="58" t="n">
        <v>0</v>
      </c>
      <c r="J147" s="59" t="n">
        <f aca="false">I147*H147</f>
        <v>0</v>
      </c>
      <c r="K147" s="60" t="n">
        <v>0</v>
      </c>
      <c r="L147" s="55" t="n">
        <f aca="false">IFERROR(VLOOKUP(A147,'MEMO CALCULO 04'!$B$2:$E$504,4,0),0)</f>
        <v>0</v>
      </c>
      <c r="M147" s="61" t="n">
        <f aca="false">L147*H147</f>
        <v>0</v>
      </c>
      <c r="N147" s="62" t="n">
        <v>0</v>
      </c>
      <c r="O147" s="63" t="n">
        <f aca="false">I147+L147</f>
        <v>0</v>
      </c>
      <c r="P147" s="64" t="n">
        <f aca="false">J147+M147</f>
        <v>0</v>
      </c>
      <c r="Q147" s="65" t="n">
        <f aca="false">K147+N147</f>
        <v>0</v>
      </c>
    </row>
    <row r="148" customFormat="false" ht="22.35" hidden="false" customHeight="false" outlineLevel="0" collapsed="false">
      <c r="A148" s="52" t="s">
        <v>285</v>
      </c>
      <c r="B148" s="53" t="s">
        <v>286</v>
      </c>
      <c r="C148" s="54" t="s">
        <v>37</v>
      </c>
      <c r="D148" s="55" t="n">
        <v>152.66</v>
      </c>
      <c r="E148" s="55" t="n">
        <v>156.15</v>
      </c>
      <c r="F148" s="55"/>
      <c r="G148" s="55" t="n">
        <f aca="false">D148+E148-F148</f>
        <v>308.81</v>
      </c>
      <c r="H148" s="57" t="n">
        <v>7.261212</v>
      </c>
      <c r="I148" s="58" t="n">
        <v>152.66</v>
      </c>
      <c r="J148" s="59" t="n">
        <f aca="false">I148*H148</f>
        <v>1108.49662392</v>
      </c>
      <c r="K148" s="60" t="n">
        <f aca="false">I148/G148</f>
        <v>0.494349276254007</v>
      </c>
      <c r="L148" s="55" t="n">
        <f aca="false">IFERROR(VLOOKUP(A148,'MEMO CALCULO 04'!$B$2:$E$504,4,0),0)</f>
        <v>156.15</v>
      </c>
      <c r="M148" s="61" t="n">
        <f aca="false">L148*H148</f>
        <v>1133.8382538</v>
      </c>
      <c r="N148" s="62" t="n">
        <f aca="false">L148/G148</f>
        <v>0.505650723745993</v>
      </c>
      <c r="O148" s="63" t="n">
        <f aca="false">I148+L148</f>
        <v>308.81</v>
      </c>
      <c r="P148" s="64" t="n">
        <f aca="false">J148+M148</f>
        <v>2242.33487772</v>
      </c>
      <c r="Q148" s="65" t="n">
        <f aca="false">K148+N148</f>
        <v>1</v>
      </c>
    </row>
    <row r="149" customFormat="false" ht="22.35" hidden="false" customHeight="false" outlineLevel="0" collapsed="false">
      <c r="A149" s="52" t="s">
        <v>287</v>
      </c>
      <c r="B149" s="53" t="s">
        <v>288</v>
      </c>
      <c r="C149" s="54" t="s">
        <v>37</v>
      </c>
      <c r="D149" s="55" t="n">
        <v>0</v>
      </c>
      <c r="E149" s="55" t="n">
        <v>0</v>
      </c>
      <c r="F149" s="55"/>
      <c r="G149" s="55" t="n">
        <f aca="false">D149+E149-F149</f>
        <v>0</v>
      </c>
      <c r="H149" s="57" t="n">
        <v>9.19338</v>
      </c>
      <c r="I149" s="58" t="n">
        <v>0</v>
      </c>
      <c r="J149" s="59" t="n">
        <f aca="false">I149*H149</f>
        <v>0</v>
      </c>
      <c r="K149" s="60" t="n">
        <v>0</v>
      </c>
      <c r="L149" s="55" t="n">
        <f aca="false">IFERROR(VLOOKUP(A149,'MEMO CALCULO 04'!$B$2:$E$504,4,0),0)</f>
        <v>0</v>
      </c>
      <c r="M149" s="61" t="n">
        <f aca="false">L149*H149</f>
        <v>0</v>
      </c>
      <c r="N149" s="62" t="n">
        <v>0</v>
      </c>
      <c r="O149" s="63" t="n">
        <f aca="false">I149+L149</f>
        <v>0</v>
      </c>
      <c r="P149" s="64" t="n">
        <f aca="false">J149+M149</f>
        <v>0</v>
      </c>
      <c r="Q149" s="65" t="n">
        <f aca="false">K149+N149</f>
        <v>0</v>
      </c>
    </row>
    <row r="150" customFormat="false" ht="22.35" hidden="false" customHeight="false" outlineLevel="0" collapsed="false">
      <c r="A150" s="52" t="s">
        <v>289</v>
      </c>
      <c r="B150" s="53" t="s">
        <v>290</v>
      </c>
      <c r="C150" s="54" t="s">
        <v>37</v>
      </c>
      <c r="D150" s="55" t="n">
        <v>0</v>
      </c>
      <c r="E150" s="55" t="n">
        <v>0</v>
      </c>
      <c r="F150" s="55"/>
      <c r="G150" s="55" t="n">
        <f aca="false">D150+E150-F150</f>
        <v>0</v>
      </c>
      <c r="H150" s="57" t="n">
        <v>12.15396</v>
      </c>
      <c r="I150" s="58" t="n">
        <v>0</v>
      </c>
      <c r="J150" s="59" t="n">
        <f aca="false">I150*H150</f>
        <v>0</v>
      </c>
      <c r="K150" s="60" t="n">
        <v>0</v>
      </c>
      <c r="L150" s="55" t="n">
        <f aca="false">IFERROR(VLOOKUP(A150,'MEMO CALCULO 04'!$B$2:$E$504,4,0),0)</f>
        <v>0</v>
      </c>
      <c r="M150" s="61" t="n">
        <f aca="false">L150*H150</f>
        <v>0</v>
      </c>
      <c r="N150" s="62" t="n">
        <v>0</v>
      </c>
      <c r="O150" s="63" t="n">
        <f aca="false">I150+L150</f>
        <v>0</v>
      </c>
      <c r="P150" s="64" t="n">
        <f aca="false">J150+M150</f>
        <v>0</v>
      </c>
      <c r="Q150" s="65" t="n">
        <f aca="false">K150+N150</f>
        <v>0</v>
      </c>
    </row>
    <row r="151" customFormat="false" ht="22.35" hidden="false" customHeight="false" outlineLevel="0" collapsed="false">
      <c r="A151" s="52" t="s">
        <v>291</v>
      </c>
      <c r="B151" s="53" t="s">
        <v>292</v>
      </c>
      <c r="C151" s="54" t="s">
        <v>37</v>
      </c>
      <c r="D151" s="55" t="n">
        <v>0</v>
      </c>
      <c r="E151" s="55" t="n">
        <v>0</v>
      </c>
      <c r="F151" s="55"/>
      <c r="G151" s="55" t="n">
        <f aca="false">D151+E151-F151</f>
        <v>0</v>
      </c>
      <c r="H151" s="57" t="n">
        <v>17.109036</v>
      </c>
      <c r="I151" s="58" t="n">
        <v>0</v>
      </c>
      <c r="J151" s="59" t="n">
        <f aca="false">I151*H151</f>
        <v>0</v>
      </c>
      <c r="K151" s="60" t="n">
        <v>0</v>
      </c>
      <c r="L151" s="55" t="n">
        <f aca="false">IFERROR(VLOOKUP(A151,'MEMO CALCULO 04'!$B$2:$E$504,4,0),0)</f>
        <v>0</v>
      </c>
      <c r="M151" s="61" t="n">
        <f aca="false">L151*H151</f>
        <v>0</v>
      </c>
      <c r="N151" s="62" t="n">
        <v>0</v>
      </c>
      <c r="O151" s="63" t="n">
        <f aca="false">I151+L151</f>
        <v>0</v>
      </c>
      <c r="P151" s="64" t="n">
        <f aca="false">J151+M151</f>
        <v>0</v>
      </c>
      <c r="Q151" s="65" t="n">
        <f aca="false">K151+N151</f>
        <v>0</v>
      </c>
    </row>
    <row r="152" customFormat="false" ht="22.35" hidden="false" customHeight="false" outlineLevel="0" collapsed="false">
      <c r="A152" s="52" t="s">
        <v>293</v>
      </c>
      <c r="B152" s="53" t="s">
        <v>294</v>
      </c>
      <c r="C152" s="54" t="s">
        <v>37</v>
      </c>
      <c r="D152" s="55" t="n">
        <v>0</v>
      </c>
      <c r="E152" s="55" t="n">
        <v>0</v>
      </c>
      <c r="F152" s="55"/>
      <c r="G152" s="55" t="n">
        <f aca="false">D152+E152-F152</f>
        <v>0</v>
      </c>
      <c r="H152" s="57" t="n">
        <v>34.69592</v>
      </c>
      <c r="I152" s="58" t="n">
        <v>0</v>
      </c>
      <c r="J152" s="59" t="n">
        <f aca="false">I152*H152</f>
        <v>0</v>
      </c>
      <c r="K152" s="60" t="n">
        <v>0</v>
      </c>
      <c r="L152" s="55" t="n">
        <f aca="false">IFERROR(VLOOKUP(A152,'MEMO CALCULO 04'!$B$2:$E$504,4,0),0)</f>
        <v>0</v>
      </c>
      <c r="M152" s="61" t="n">
        <f aca="false">L152*H152</f>
        <v>0</v>
      </c>
      <c r="N152" s="62" t="n">
        <v>0</v>
      </c>
      <c r="O152" s="63" t="n">
        <f aca="false">I152+L152</f>
        <v>0</v>
      </c>
      <c r="P152" s="64" t="n">
        <f aca="false">J152+M152</f>
        <v>0</v>
      </c>
      <c r="Q152" s="65" t="n">
        <f aca="false">K152+N152</f>
        <v>0</v>
      </c>
    </row>
    <row r="153" customFormat="false" ht="22.35" hidden="false" customHeight="false" outlineLevel="0" collapsed="false">
      <c r="A153" s="52" t="s">
        <v>295</v>
      </c>
      <c r="B153" s="53" t="s">
        <v>296</v>
      </c>
      <c r="C153" s="54" t="s">
        <v>37</v>
      </c>
      <c r="D153" s="55" t="n">
        <v>0</v>
      </c>
      <c r="E153" s="55" t="n">
        <v>0</v>
      </c>
      <c r="F153" s="55"/>
      <c r="G153" s="55" t="n">
        <f aca="false">D153+E153-F153</f>
        <v>0</v>
      </c>
      <c r="H153" s="57" t="n">
        <v>101.605028</v>
      </c>
      <c r="I153" s="58" t="n">
        <v>0</v>
      </c>
      <c r="J153" s="59" t="n">
        <f aca="false">I153*H153</f>
        <v>0</v>
      </c>
      <c r="K153" s="60" t="n">
        <v>0</v>
      </c>
      <c r="L153" s="55" t="n">
        <f aca="false">IFERROR(VLOOKUP(A153,'MEMO CALCULO 04'!$B$2:$E$504,4,0),0)</f>
        <v>0</v>
      </c>
      <c r="M153" s="61" t="n">
        <f aca="false">L153*H153</f>
        <v>0</v>
      </c>
      <c r="N153" s="62" t="n">
        <v>0</v>
      </c>
      <c r="O153" s="63" t="n">
        <f aca="false">I153+L153</f>
        <v>0</v>
      </c>
      <c r="P153" s="64" t="n">
        <f aca="false">J153+M153</f>
        <v>0</v>
      </c>
      <c r="Q153" s="65" t="n">
        <f aca="false">K153+N153</f>
        <v>0</v>
      </c>
    </row>
    <row r="154" customFormat="false" ht="22.35" hidden="false" customHeight="false" outlineLevel="0" collapsed="false">
      <c r="A154" s="52" t="s">
        <v>297</v>
      </c>
      <c r="B154" s="53" t="s">
        <v>298</v>
      </c>
      <c r="C154" s="54" t="s">
        <v>37</v>
      </c>
      <c r="D154" s="55" t="n">
        <v>0</v>
      </c>
      <c r="E154" s="55" t="n">
        <v>0</v>
      </c>
      <c r="F154" s="55"/>
      <c r="G154" s="55" t="n">
        <f aca="false">D154+E154-F154</f>
        <v>0</v>
      </c>
      <c r="H154" s="57" t="n">
        <v>102.21792</v>
      </c>
      <c r="I154" s="58" t="n">
        <v>0</v>
      </c>
      <c r="J154" s="59" t="n">
        <f aca="false">I154*H154</f>
        <v>0</v>
      </c>
      <c r="K154" s="60" t="n">
        <v>0</v>
      </c>
      <c r="L154" s="55" t="n">
        <f aca="false">IFERROR(VLOOKUP(A154,'MEMO CALCULO 04'!$B$2:$E$504,4,0),0)</f>
        <v>0</v>
      </c>
      <c r="M154" s="61" t="n">
        <f aca="false">L154*H154</f>
        <v>0</v>
      </c>
      <c r="N154" s="62" t="n">
        <v>0</v>
      </c>
      <c r="O154" s="63" t="n">
        <f aca="false">I154+L154</f>
        <v>0</v>
      </c>
      <c r="P154" s="64" t="n">
        <f aca="false">J154+M154</f>
        <v>0</v>
      </c>
      <c r="Q154" s="65" t="n">
        <f aca="false">K154+N154</f>
        <v>0</v>
      </c>
    </row>
    <row r="155" customFormat="false" ht="22.35" hidden="false" customHeight="false" outlineLevel="0" collapsed="false">
      <c r="A155" s="52" t="s">
        <v>299</v>
      </c>
      <c r="B155" s="53" t="s">
        <v>300</v>
      </c>
      <c r="C155" s="54" t="s">
        <v>37</v>
      </c>
      <c r="D155" s="55" t="n">
        <v>0</v>
      </c>
      <c r="E155" s="55" t="n">
        <v>0</v>
      </c>
      <c r="F155" s="55"/>
      <c r="G155" s="55" t="n">
        <f aca="false">D155+E155-F155</f>
        <v>0</v>
      </c>
      <c r="H155" s="57" t="n">
        <v>125.923336</v>
      </c>
      <c r="I155" s="58" t="n">
        <v>0</v>
      </c>
      <c r="J155" s="59" t="n">
        <f aca="false">I155*H155</f>
        <v>0</v>
      </c>
      <c r="K155" s="60" t="n">
        <v>0</v>
      </c>
      <c r="L155" s="55" t="n">
        <f aca="false">IFERROR(VLOOKUP(A155,'MEMO CALCULO 04'!$B$2:$E$504,4,0),0)</f>
        <v>0</v>
      </c>
      <c r="M155" s="61" t="n">
        <f aca="false">L155*H155</f>
        <v>0</v>
      </c>
      <c r="N155" s="62" t="n">
        <v>0</v>
      </c>
      <c r="O155" s="63" t="n">
        <f aca="false">I155+L155</f>
        <v>0</v>
      </c>
      <c r="P155" s="64" t="n">
        <f aca="false">J155+M155</f>
        <v>0</v>
      </c>
      <c r="Q155" s="65" t="n">
        <f aca="false">K155+N155</f>
        <v>0</v>
      </c>
    </row>
    <row r="156" customFormat="false" ht="13.8" hidden="false" customHeight="false" outlineLevel="0" collapsed="false">
      <c r="A156" s="71" t="s">
        <v>301</v>
      </c>
      <c r="B156" s="72" t="s">
        <v>302</v>
      </c>
      <c r="C156" s="73"/>
      <c r="D156" s="74"/>
      <c r="E156" s="74"/>
      <c r="F156" s="74"/>
      <c r="G156" s="74"/>
      <c r="H156" s="75"/>
      <c r="I156" s="76"/>
      <c r="J156" s="77"/>
      <c r="K156" s="78"/>
      <c r="L156" s="80"/>
      <c r="M156" s="79"/>
      <c r="N156" s="79"/>
      <c r="O156" s="77"/>
      <c r="P156" s="79"/>
      <c r="Q156" s="78"/>
    </row>
    <row r="157" customFormat="false" ht="22.35" hidden="false" customHeight="false" outlineLevel="0" collapsed="false">
      <c r="A157" s="52" t="s">
        <v>303</v>
      </c>
      <c r="B157" s="53" t="s">
        <v>304</v>
      </c>
      <c r="C157" s="54" t="s">
        <v>57</v>
      </c>
      <c r="D157" s="55" t="n">
        <v>80</v>
      </c>
      <c r="E157" s="55" t="n">
        <v>20</v>
      </c>
      <c r="F157" s="55"/>
      <c r="G157" s="55" t="n">
        <f aca="false">D157+E157-F157</f>
        <v>100</v>
      </c>
      <c r="H157" s="57" t="n">
        <v>45.904572</v>
      </c>
      <c r="I157" s="58" t="n">
        <v>78</v>
      </c>
      <c r="J157" s="59" t="n">
        <f aca="false">I157*H157</f>
        <v>3580.556616</v>
      </c>
      <c r="K157" s="60" t="n">
        <f aca="false">I157/G157</f>
        <v>0.78</v>
      </c>
      <c r="L157" s="55" t="n">
        <f aca="false">IFERROR(VLOOKUP(A157,'MEMO CALCULO 04'!$B$2:$E$504,4,0),0)</f>
        <v>22</v>
      </c>
      <c r="M157" s="61" t="n">
        <f aca="false">L157*H157</f>
        <v>1009.900584</v>
      </c>
      <c r="N157" s="62" t="n">
        <f aca="false">L157/G157</f>
        <v>0.22</v>
      </c>
      <c r="O157" s="63" t="n">
        <f aca="false">I157+L157</f>
        <v>100</v>
      </c>
      <c r="P157" s="64" t="n">
        <f aca="false">J157+M157</f>
        <v>4590.4572</v>
      </c>
      <c r="Q157" s="65" t="n">
        <f aca="false">K157+N157</f>
        <v>1</v>
      </c>
    </row>
    <row r="158" customFormat="false" ht="22.35" hidden="false" customHeight="false" outlineLevel="0" collapsed="false">
      <c r="A158" s="52" t="s">
        <v>305</v>
      </c>
      <c r="B158" s="53" t="s">
        <v>306</v>
      </c>
      <c r="C158" s="54" t="s">
        <v>57</v>
      </c>
      <c r="D158" s="55" t="n">
        <v>11</v>
      </c>
      <c r="E158" s="55" t="n">
        <v>0</v>
      </c>
      <c r="F158" s="55"/>
      <c r="G158" s="55" t="n">
        <f aca="false">D158+E158-F158</f>
        <v>11</v>
      </c>
      <c r="H158" s="57" t="n">
        <v>63.688828</v>
      </c>
      <c r="I158" s="58" t="n">
        <v>11</v>
      </c>
      <c r="J158" s="59" t="n">
        <f aca="false">I158*H158</f>
        <v>700.577108</v>
      </c>
      <c r="K158" s="60" t="n">
        <f aca="false">I158/G158</f>
        <v>1</v>
      </c>
      <c r="L158" s="55" t="n">
        <f aca="false">IFERROR(VLOOKUP(A158,'MEMO CALCULO 04'!$B$2:$E$504,4,0),0)</f>
        <v>0</v>
      </c>
      <c r="M158" s="61" t="n">
        <f aca="false">L158*H158</f>
        <v>0</v>
      </c>
      <c r="N158" s="62" t="n">
        <f aca="false">L158/G158</f>
        <v>0</v>
      </c>
      <c r="O158" s="63" t="n">
        <f aca="false">I158+L158</f>
        <v>11</v>
      </c>
      <c r="P158" s="64" t="n">
        <f aca="false">J158+M158</f>
        <v>700.577108</v>
      </c>
      <c r="Q158" s="65" t="n">
        <f aca="false">K158+N158</f>
        <v>1</v>
      </c>
    </row>
    <row r="159" customFormat="false" ht="13.8" hidden="false" customHeight="false" outlineLevel="0" collapsed="false">
      <c r="A159" s="52" t="s">
        <v>307</v>
      </c>
      <c r="B159" s="53" t="s">
        <v>308</v>
      </c>
      <c r="C159" s="54" t="s">
        <v>57</v>
      </c>
      <c r="D159" s="55" t="n">
        <v>6</v>
      </c>
      <c r="E159" s="55" t="n">
        <v>0</v>
      </c>
      <c r="F159" s="55"/>
      <c r="G159" s="55" t="n">
        <f aca="false">D159+E159-F159</f>
        <v>6</v>
      </c>
      <c r="H159" s="57" t="n">
        <v>41.323464</v>
      </c>
      <c r="I159" s="58" t="n">
        <v>5</v>
      </c>
      <c r="J159" s="59" t="n">
        <f aca="false">I159*H159</f>
        <v>206.61732</v>
      </c>
      <c r="K159" s="60" t="n">
        <f aca="false">I159/G159</f>
        <v>0.833333333333333</v>
      </c>
      <c r="L159" s="55" t="n">
        <f aca="false">IFERROR(VLOOKUP(A159,'MEMO CALCULO 04'!$B$2:$E$504,4,0),0)</f>
        <v>1</v>
      </c>
      <c r="M159" s="61" t="n">
        <f aca="false">L159*H159</f>
        <v>41.323464</v>
      </c>
      <c r="N159" s="62" t="n">
        <f aca="false">L159/G159</f>
        <v>0.166666666666667</v>
      </c>
      <c r="O159" s="63" t="n">
        <f aca="false">I159+L159</f>
        <v>6</v>
      </c>
      <c r="P159" s="64" t="n">
        <f aca="false">J159+M159</f>
        <v>247.940784</v>
      </c>
      <c r="Q159" s="65" t="n">
        <f aca="false">K159+N159</f>
        <v>1</v>
      </c>
    </row>
    <row r="160" customFormat="false" ht="13.8" hidden="false" customHeight="false" outlineLevel="0" collapsed="false">
      <c r="A160" s="52" t="s">
        <v>309</v>
      </c>
      <c r="B160" s="53" t="s">
        <v>310</v>
      </c>
      <c r="C160" s="54" t="s">
        <v>57</v>
      </c>
      <c r="D160" s="55" t="n">
        <v>15</v>
      </c>
      <c r="E160" s="55" t="n">
        <v>0</v>
      </c>
      <c r="F160" s="55"/>
      <c r="G160" s="55" t="n">
        <f aca="false">D160+E160-F160</f>
        <v>15</v>
      </c>
      <c r="H160" s="57" t="n">
        <v>35.256872</v>
      </c>
      <c r="I160" s="58" t="n">
        <v>15</v>
      </c>
      <c r="J160" s="59" t="n">
        <f aca="false">I160*H160</f>
        <v>528.85308</v>
      </c>
      <c r="K160" s="60" t="n">
        <f aca="false">I160/G160</f>
        <v>1</v>
      </c>
      <c r="L160" s="55" t="n">
        <f aca="false">IFERROR(VLOOKUP(A160,'MEMO CALCULO 04'!$B$2:$E$504,4,0),0)</f>
        <v>0</v>
      </c>
      <c r="M160" s="61" t="n">
        <f aca="false">L160*H160</f>
        <v>0</v>
      </c>
      <c r="N160" s="62" t="n">
        <f aca="false">L160/G160</f>
        <v>0</v>
      </c>
      <c r="O160" s="63" t="n">
        <f aca="false">I160+L160</f>
        <v>15</v>
      </c>
      <c r="P160" s="64" t="n">
        <f aca="false">J160+M160</f>
        <v>528.85308</v>
      </c>
      <c r="Q160" s="65" t="n">
        <f aca="false">K160+N160</f>
        <v>1</v>
      </c>
    </row>
    <row r="161" customFormat="false" ht="13.8" hidden="false" customHeight="false" outlineLevel="0" collapsed="false">
      <c r="A161" s="52" t="s">
        <v>311</v>
      </c>
      <c r="B161" s="53" t="s">
        <v>312</v>
      </c>
      <c r="C161" s="54" t="s">
        <v>57</v>
      </c>
      <c r="D161" s="55" t="n">
        <v>1</v>
      </c>
      <c r="E161" s="55" t="n">
        <v>0</v>
      </c>
      <c r="F161" s="55"/>
      <c r="G161" s="55" t="n">
        <f aca="false">D161+E161-F161</f>
        <v>1</v>
      </c>
      <c r="H161" s="57" t="n">
        <v>58.64026</v>
      </c>
      <c r="I161" s="58" t="n">
        <v>0</v>
      </c>
      <c r="J161" s="59" t="n">
        <f aca="false">I161*H161</f>
        <v>0</v>
      </c>
      <c r="K161" s="60" t="n">
        <f aca="false">I161/G161</f>
        <v>0</v>
      </c>
      <c r="L161" s="55" t="n">
        <f aca="false">IFERROR(VLOOKUP(A161,'MEMO CALCULO 04'!$B$2:$E$504,4,0),0)</f>
        <v>1</v>
      </c>
      <c r="M161" s="61" t="n">
        <f aca="false">L161*H161</f>
        <v>58.64026</v>
      </c>
      <c r="N161" s="62" t="n">
        <f aca="false">L161/G161</f>
        <v>1</v>
      </c>
      <c r="O161" s="63" t="n">
        <f aca="false">I161+L161</f>
        <v>1</v>
      </c>
      <c r="P161" s="64" t="n">
        <f aca="false">J161+M161</f>
        <v>58.64026</v>
      </c>
      <c r="Q161" s="65" t="n">
        <f aca="false">K161+N161</f>
        <v>1</v>
      </c>
    </row>
    <row r="162" customFormat="false" ht="22.35" hidden="false" customHeight="false" outlineLevel="0" collapsed="false">
      <c r="A162" s="52" t="s">
        <v>313</v>
      </c>
      <c r="B162" s="53" t="s">
        <v>314</v>
      </c>
      <c r="C162" s="54" t="s">
        <v>57</v>
      </c>
      <c r="D162" s="55" t="n">
        <v>1</v>
      </c>
      <c r="E162" s="55" t="n">
        <v>0</v>
      </c>
      <c r="F162" s="55"/>
      <c r="G162" s="55" t="n">
        <f aca="false">D162+E162-F162</f>
        <v>1</v>
      </c>
      <c r="H162" s="57" t="n">
        <v>87.072216</v>
      </c>
      <c r="I162" s="58" t="n">
        <v>0</v>
      </c>
      <c r="J162" s="59" t="n">
        <f aca="false">I162*H162</f>
        <v>0</v>
      </c>
      <c r="K162" s="60" t="n">
        <f aca="false">I162/G162</f>
        <v>0</v>
      </c>
      <c r="L162" s="55" t="n">
        <f aca="false">IFERROR(VLOOKUP(A162,'MEMO CALCULO 04'!$B$2:$E$504,4,0),0)</f>
        <v>1</v>
      </c>
      <c r="M162" s="61" t="n">
        <f aca="false">L162*H162</f>
        <v>87.072216</v>
      </c>
      <c r="N162" s="62" t="n">
        <f aca="false">L162/G162</f>
        <v>1</v>
      </c>
      <c r="O162" s="63" t="n">
        <f aca="false">I162+L162</f>
        <v>1</v>
      </c>
      <c r="P162" s="64" t="n">
        <f aca="false">J162+M162</f>
        <v>87.072216</v>
      </c>
      <c r="Q162" s="65" t="n">
        <f aca="false">K162+N162</f>
        <v>1</v>
      </c>
    </row>
    <row r="163" customFormat="false" ht="13.8" hidden="false" customHeight="false" outlineLevel="0" collapsed="false">
      <c r="A163" s="52" t="s">
        <v>315</v>
      </c>
      <c r="B163" s="53" t="s">
        <v>316</v>
      </c>
      <c r="C163" s="54" t="s">
        <v>57</v>
      </c>
      <c r="D163" s="55" t="n">
        <v>13</v>
      </c>
      <c r="E163" s="55" t="n">
        <v>0</v>
      </c>
      <c r="F163" s="55"/>
      <c r="G163" s="55" t="n">
        <f aca="false">D163+E163-F163</f>
        <v>13</v>
      </c>
      <c r="H163" s="57" t="n">
        <v>9.629676</v>
      </c>
      <c r="I163" s="58" t="n">
        <v>0</v>
      </c>
      <c r="J163" s="59" t="n">
        <f aca="false">I163*H163</f>
        <v>0</v>
      </c>
      <c r="K163" s="60" t="n">
        <f aca="false">I163/G163</f>
        <v>0</v>
      </c>
      <c r="L163" s="55" t="n">
        <f aca="false">IFERROR(VLOOKUP(A163,'MEMO CALCULO 04'!$B$2:$E$504,4,0),0)</f>
        <v>0</v>
      </c>
      <c r="M163" s="61" t="n">
        <f aca="false">L163*H163</f>
        <v>0</v>
      </c>
      <c r="N163" s="62" t="n">
        <f aca="false">L163/G163</f>
        <v>0</v>
      </c>
      <c r="O163" s="63" t="n">
        <f aca="false">I163+L163</f>
        <v>0</v>
      </c>
      <c r="P163" s="64" t="n">
        <f aca="false">J163+M163</f>
        <v>0</v>
      </c>
      <c r="Q163" s="65" t="n">
        <f aca="false">K163+N163</f>
        <v>0</v>
      </c>
    </row>
    <row r="164" customFormat="false" ht="43.25" hidden="false" customHeight="false" outlineLevel="0" collapsed="false">
      <c r="A164" s="52" t="s">
        <v>317</v>
      </c>
      <c r="B164" s="53" t="s">
        <v>318</v>
      </c>
      <c r="C164" s="54" t="s">
        <v>57</v>
      </c>
      <c r="D164" s="55" t="n">
        <v>4</v>
      </c>
      <c r="E164" s="55" t="n">
        <v>0</v>
      </c>
      <c r="F164" s="55"/>
      <c r="G164" s="55" t="n">
        <f aca="false">D164+E164-F164</f>
        <v>4</v>
      </c>
      <c r="H164" s="57" t="n">
        <v>149.296336</v>
      </c>
      <c r="I164" s="58" t="n">
        <v>2</v>
      </c>
      <c r="J164" s="59" t="n">
        <f aca="false">I164*H164</f>
        <v>298.592672</v>
      </c>
      <c r="K164" s="60" t="n">
        <f aca="false">I164/G164</f>
        <v>0.5</v>
      </c>
      <c r="L164" s="55" t="n">
        <f aca="false">IFERROR(VLOOKUP(A164,'MEMO CALCULO 04'!$B$2:$E$504,4,0),0)</f>
        <v>2</v>
      </c>
      <c r="M164" s="61" t="n">
        <f aca="false">L164*H164</f>
        <v>298.592672</v>
      </c>
      <c r="N164" s="62" t="n">
        <f aca="false">L164/G164</f>
        <v>0.5</v>
      </c>
      <c r="O164" s="63" t="n">
        <f aca="false">I164+L164</f>
        <v>4</v>
      </c>
      <c r="P164" s="64" t="n">
        <f aca="false">J164+M164</f>
        <v>597.185344</v>
      </c>
      <c r="Q164" s="65" t="n">
        <f aca="false">K164+N164</f>
        <v>1</v>
      </c>
    </row>
    <row r="165" customFormat="false" ht="43.25" hidden="false" customHeight="false" outlineLevel="0" collapsed="false">
      <c r="A165" s="52" t="s">
        <v>319</v>
      </c>
      <c r="B165" s="53" t="s">
        <v>320</v>
      </c>
      <c r="C165" s="54" t="s">
        <v>57</v>
      </c>
      <c r="D165" s="55" t="n">
        <v>28</v>
      </c>
      <c r="E165" s="55" t="n">
        <v>0</v>
      </c>
      <c r="F165" s="55"/>
      <c r="G165" s="55" t="n">
        <f aca="false">D165+E165-F165</f>
        <v>28</v>
      </c>
      <c r="H165" s="57" t="n">
        <v>188.812288</v>
      </c>
      <c r="I165" s="58" t="n">
        <v>2</v>
      </c>
      <c r="J165" s="59" t="n">
        <f aca="false">I165*H165</f>
        <v>377.624576</v>
      </c>
      <c r="K165" s="60" t="n">
        <f aca="false">I165/G165</f>
        <v>0.0714285714285714</v>
      </c>
      <c r="L165" s="55" t="n">
        <f aca="false">IFERROR(VLOOKUP(A165,'MEMO CALCULO 04'!$B$2:$E$504,4,0),0)</f>
        <v>26</v>
      </c>
      <c r="M165" s="61" t="n">
        <f aca="false">L165*H165</f>
        <v>4909.119488</v>
      </c>
      <c r="N165" s="62" t="n">
        <f aca="false">L165/G165</f>
        <v>0.928571428571429</v>
      </c>
      <c r="O165" s="63" t="n">
        <f aca="false">I165+L165</f>
        <v>28</v>
      </c>
      <c r="P165" s="64" t="n">
        <f aca="false">J165+M165</f>
        <v>5286.744064</v>
      </c>
      <c r="Q165" s="65" t="n">
        <f aca="false">K165+N165</f>
        <v>1</v>
      </c>
    </row>
    <row r="166" customFormat="false" ht="13.8" hidden="false" customHeight="false" outlineLevel="0" collapsed="false">
      <c r="A166" s="52" t="s">
        <v>321</v>
      </c>
      <c r="B166" s="53" t="s">
        <v>322</v>
      </c>
      <c r="C166" s="54" t="s">
        <v>57</v>
      </c>
      <c r="D166" s="55" t="n">
        <v>4</v>
      </c>
      <c r="E166" s="55" t="n">
        <v>0</v>
      </c>
      <c r="F166" s="55"/>
      <c r="G166" s="55" t="n">
        <f aca="false">D166+E166-F166</f>
        <v>4</v>
      </c>
      <c r="H166" s="57" t="n">
        <v>24.692276</v>
      </c>
      <c r="I166" s="58" t="n">
        <v>0</v>
      </c>
      <c r="J166" s="59" t="n">
        <f aca="false">I166*H166</f>
        <v>0</v>
      </c>
      <c r="K166" s="60" t="n">
        <f aca="false">I166/G166</f>
        <v>0</v>
      </c>
      <c r="L166" s="55" t="n">
        <f aca="false">IFERROR(VLOOKUP(A166,'MEMO CALCULO 04'!$B$2:$E$504,4,0),0)</f>
        <v>0</v>
      </c>
      <c r="M166" s="61" t="n">
        <f aca="false">L166*H166</f>
        <v>0</v>
      </c>
      <c r="N166" s="62" t="n">
        <f aca="false">L166/G166</f>
        <v>0</v>
      </c>
      <c r="O166" s="63" t="n">
        <f aca="false">I166+L166</f>
        <v>0</v>
      </c>
      <c r="P166" s="64" t="n">
        <f aca="false">J166+M166</f>
        <v>0</v>
      </c>
      <c r="Q166" s="65" t="n">
        <f aca="false">K166+N166</f>
        <v>0</v>
      </c>
    </row>
    <row r="167" customFormat="false" ht="13.8" hidden="false" customHeight="false" outlineLevel="0" collapsed="false">
      <c r="A167" s="52" t="s">
        <v>323</v>
      </c>
      <c r="B167" s="53" t="s">
        <v>324</v>
      </c>
      <c r="C167" s="54" t="s">
        <v>57</v>
      </c>
      <c r="D167" s="55" t="n">
        <v>0</v>
      </c>
      <c r="E167" s="55" t="n">
        <v>20</v>
      </c>
      <c r="F167" s="55"/>
      <c r="G167" s="55" t="n">
        <f aca="false">D167+E167-F167</f>
        <v>20</v>
      </c>
      <c r="H167" s="57" t="n">
        <v>9.286872</v>
      </c>
      <c r="I167" s="58" t="n">
        <v>0</v>
      </c>
      <c r="J167" s="59" t="n">
        <f aca="false">I167*H167</f>
        <v>0</v>
      </c>
      <c r="K167" s="60" t="n">
        <f aca="false">I167/G167</f>
        <v>0</v>
      </c>
      <c r="L167" s="55" t="n">
        <f aca="false">IFERROR(VLOOKUP(A167,'MEMO CALCULO 04'!$B$2:$E$504,4,0),0)</f>
        <v>20</v>
      </c>
      <c r="M167" s="61" t="n">
        <f aca="false">L167*H167</f>
        <v>185.73744</v>
      </c>
      <c r="N167" s="62" t="n">
        <f aca="false">L167/G167</f>
        <v>1</v>
      </c>
      <c r="O167" s="63" t="n">
        <f aca="false">I167+L167</f>
        <v>20</v>
      </c>
      <c r="P167" s="64" t="n">
        <f aca="false">J167+M167</f>
        <v>185.73744</v>
      </c>
      <c r="Q167" s="65" t="n">
        <f aca="false">K167+N167</f>
        <v>1</v>
      </c>
    </row>
    <row r="168" customFormat="false" ht="13.8" hidden="false" customHeight="false" outlineLevel="0" collapsed="false">
      <c r="A168" s="52" t="s">
        <v>325</v>
      </c>
      <c r="B168" s="53" t="s">
        <v>326</v>
      </c>
      <c r="C168" s="54" t="s">
        <v>57</v>
      </c>
      <c r="D168" s="55" t="n">
        <v>0</v>
      </c>
      <c r="E168" s="55" t="n">
        <v>0</v>
      </c>
      <c r="F168" s="55"/>
      <c r="G168" s="55" t="n">
        <f aca="false">D168+E168-F168</f>
        <v>0</v>
      </c>
      <c r="H168" s="57" t="n">
        <v>15.280748</v>
      </c>
      <c r="I168" s="58" t="n">
        <v>0</v>
      </c>
      <c r="J168" s="59" t="n">
        <f aca="false">I168*H168</f>
        <v>0</v>
      </c>
      <c r="K168" s="60" t="n">
        <v>0</v>
      </c>
      <c r="L168" s="55" t="n">
        <f aca="false">IFERROR(VLOOKUP(A168,'MEMO CALCULO 04'!$B$2:$E$504,4,0),0)</f>
        <v>0</v>
      </c>
      <c r="M168" s="61" t="n">
        <f aca="false">L168*H168</f>
        <v>0</v>
      </c>
      <c r="N168" s="62" t="n">
        <v>0</v>
      </c>
      <c r="O168" s="63" t="n">
        <f aca="false">I168+L168</f>
        <v>0</v>
      </c>
      <c r="P168" s="64" t="n">
        <f aca="false">J168+M168</f>
        <v>0</v>
      </c>
      <c r="Q168" s="65" t="n">
        <f aca="false">K168+N168</f>
        <v>0</v>
      </c>
    </row>
    <row r="169" customFormat="false" ht="13.8" hidden="false" customHeight="false" outlineLevel="0" collapsed="false">
      <c r="A169" s="52" t="s">
        <v>327</v>
      </c>
      <c r="B169" s="53" t="s">
        <v>328</v>
      </c>
      <c r="C169" s="54" t="s">
        <v>57</v>
      </c>
      <c r="D169" s="55" t="n">
        <v>21</v>
      </c>
      <c r="E169" s="55" t="n">
        <v>0</v>
      </c>
      <c r="F169" s="55"/>
      <c r="G169" s="55" t="n">
        <f aca="false">D169+E169-F169</f>
        <v>21</v>
      </c>
      <c r="H169" s="57" t="n">
        <v>76.175204</v>
      </c>
      <c r="I169" s="58" t="n">
        <v>0</v>
      </c>
      <c r="J169" s="59" t="n">
        <f aca="false">I169*H169</f>
        <v>0</v>
      </c>
      <c r="K169" s="60" t="n">
        <f aca="false">I169/G169</f>
        <v>0</v>
      </c>
      <c r="L169" s="55" t="n">
        <f aca="false">IFERROR(VLOOKUP(A169,'MEMO CALCULO 04'!$B$2:$E$504,4,0),0)</f>
        <v>0</v>
      </c>
      <c r="M169" s="61" t="n">
        <f aca="false">L169*H169</f>
        <v>0</v>
      </c>
      <c r="N169" s="62" t="n">
        <f aca="false">L169/G169</f>
        <v>0</v>
      </c>
      <c r="O169" s="63" t="n">
        <f aca="false">I169+L169</f>
        <v>0</v>
      </c>
      <c r="P169" s="64" t="n">
        <f aca="false">J169+M169</f>
        <v>0</v>
      </c>
      <c r="Q169" s="65" t="n">
        <f aca="false">K169+N169</f>
        <v>0</v>
      </c>
    </row>
    <row r="170" customFormat="false" ht="13.8" hidden="false" customHeight="false" outlineLevel="0" collapsed="false">
      <c r="A170" s="52" t="s">
        <v>329</v>
      </c>
      <c r="B170" s="53" t="s">
        <v>330</v>
      </c>
      <c r="C170" s="54" t="s">
        <v>57</v>
      </c>
      <c r="D170" s="55" t="n">
        <v>2</v>
      </c>
      <c r="E170" s="55" t="n">
        <v>0</v>
      </c>
      <c r="F170" s="55"/>
      <c r="G170" s="55" t="n">
        <f aca="false">D170+E170-F170</f>
        <v>2</v>
      </c>
      <c r="H170" s="57" t="n">
        <v>267.916908</v>
      </c>
      <c r="I170" s="58" t="n">
        <v>0</v>
      </c>
      <c r="J170" s="59" t="n">
        <f aca="false">I170*H170</f>
        <v>0</v>
      </c>
      <c r="K170" s="60" t="n">
        <f aca="false">I170/G170</f>
        <v>0</v>
      </c>
      <c r="L170" s="55" t="n">
        <f aca="false">IFERROR(VLOOKUP(A170,'MEMO CALCULO 04'!$B$2:$E$504,4,0),0)</f>
        <v>0</v>
      </c>
      <c r="M170" s="61" t="n">
        <f aca="false">L170*H170</f>
        <v>0</v>
      </c>
      <c r="N170" s="62" t="n">
        <f aca="false">L170/G170</f>
        <v>0</v>
      </c>
      <c r="O170" s="63" t="n">
        <f aca="false">I170+L170</f>
        <v>0</v>
      </c>
      <c r="P170" s="64" t="n">
        <f aca="false">J170+M170</f>
        <v>0</v>
      </c>
      <c r="Q170" s="65" t="n">
        <f aca="false">K170+N170</f>
        <v>0</v>
      </c>
    </row>
    <row r="171" customFormat="false" ht="22.35" hidden="false" customHeight="false" outlineLevel="0" collapsed="false">
      <c r="A171" s="52" t="s">
        <v>331</v>
      </c>
      <c r="B171" s="53" t="s">
        <v>332</v>
      </c>
      <c r="C171" s="54" t="s">
        <v>57</v>
      </c>
      <c r="D171" s="55" t="n">
        <v>18</v>
      </c>
      <c r="E171" s="55" t="n">
        <v>0</v>
      </c>
      <c r="F171" s="55"/>
      <c r="G171" s="55" t="n">
        <f aca="false">D171+E171-F171</f>
        <v>18</v>
      </c>
      <c r="H171" s="57" t="n">
        <v>278.6238175224</v>
      </c>
      <c r="I171" s="58" t="n">
        <v>4</v>
      </c>
      <c r="J171" s="59" t="n">
        <f aca="false">I171*H171</f>
        <v>1114.4952700896</v>
      </c>
      <c r="K171" s="60" t="n">
        <f aca="false">I171/G171</f>
        <v>0.222222222222222</v>
      </c>
      <c r="L171" s="55" t="n">
        <f aca="false">IFERROR(VLOOKUP(A171,'MEMO CALCULO 04'!$B$2:$E$504,4,0),0)</f>
        <v>14</v>
      </c>
      <c r="M171" s="61" t="n">
        <f aca="false">L171*H171</f>
        <v>3900.7334453136</v>
      </c>
      <c r="N171" s="62" t="n">
        <f aca="false">L171/G171</f>
        <v>0.777777777777778</v>
      </c>
      <c r="O171" s="63" t="n">
        <f aca="false">I171+L171</f>
        <v>18</v>
      </c>
      <c r="P171" s="64" t="n">
        <f aca="false">J171+M171</f>
        <v>5015.2287154032</v>
      </c>
      <c r="Q171" s="65" t="n">
        <f aca="false">K171+N171</f>
        <v>1</v>
      </c>
    </row>
    <row r="172" customFormat="false" ht="22.35" hidden="false" customHeight="false" outlineLevel="0" collapsed="false">
      <c r="A172" s="52" t="s">
        <v>333</v>
      </c>
      <c r="B172" s="53" t="s">
        <v>334</v>
      </c>
      <c r="C172" s="54" t="s">
        <v>57</v>
      </c>
      <c r="D172" s="55" t="n">
        <v>22</v>
      </c>
      <c r="E172" s="55" t="n">
        <v>0</v>
      </c>
      <c r="F172" s="55"/>
      <c r="G172" s="55" t="n">
        <f aca="false">D172+E172-F172</f>
        <v>22</v>
      </c>
      <c r="H172" s="57" t="n">
        <v>110.361302027383</v>
      </c>
      <c r="I172" s="58" t="n">
        <v>0</v>
      </c>
      <c r="J172" s="59" t="n">
        <f aca="false">I172*H172</f>
        <v>0</v>
      </c>
      <c r="K172" s="60" t="n">
        <f aca="false">I172/G172</f>
        <v>0</v>
      </c>
      <c r="L172" s="55" t="n">
        <f aca="false">IFERROR(VLOOKUP(A172,'MEMO CALCULO 04'!$B$2:$E$504,4,0),0)</f>
        <v>22</v>
      </c>
      <c r="M172" s="61" t="n">
        <f aca="false">L172*H172</f>
        <v>2427.94864460243</v>
      </c>
      <c r="N172" s="62" t="n">
        <f aca="false">L172/G172</f>
        <v>1</v>
      </c>
      <c r="O172" s="63" t="n">
        <f aca="false">I172+L172</f>
        <v>22</v>
      </c>
      <c r="P172" s="64" t="n">
        <f aca="false">J172+M172</f>
        <v>2427.94864460243</v>
      </c>
      <c r="Q172" s="65" t="n">
        <f aca="false">K172+N172</f>
        <v>1</v>
      </c>
    </row>
    <row r="173" customFormat="false" ht="22.35" hidden="false" customHeight="false" outlineLevel="0" collapsed="false">
      <c r="A173" s="52" t="s">
        <v>335</v>
      </c>
      <c r="B173" s="53" t="s">
        <v>336</v>
      </c>
      <c r="C173" s="54" t="s">
        <v>57</v>
      </c>
      <c r="D173" s="55" t="n">
        <v>1</v>
      </c>
      <c r="E173" s="55" t="n">
        <v>0</v>
      </c>
      <c r="F173" s="55"/>
      <c r="G173" s="55" t="n">
        <f aca="false">D173+E173-F173</f>
        <v>1</v>
      </c>
      <c r="H173" s="57" t="n">
        <v>293.87669420676</v>
      </c>
      <c r="I173" s="58" t="n">
        <v>0</v>
      </c>
      <c r="J173" s="59" t="n">
        <f aca="false">I173*H173</f>
        <v>0</v>
      </c>
      <c r="K173" s="60" t="n">
        <f aca="false">I173/G173</f>
        <v>0</v>
      </c>
      <c r="L173" s="55" t="n">
        <f aca="false">IFERROR(VLOOKUP(A173,'MEMO CALCULO 04'!$B$2:$E$504,4,0),0)</f>
        <v>0</v>
      </c>
      <c r="M173" s="61" t="n">
        <f aca="false">L173*H173</f>
        <v>0</v>
      </c>
      <c r="N173" s="62" t="n">
        <f aca="false">L173/G173</f>
        <v>0</v>
      </c>
      <c r="O173" s="63" t="n">
        <f aca="false">I173+L173</f>
        <v>0</v>
      </c>
      <c r="P173" s="64" t="n">
        <f aca="false">J173+M173</f>
        <v>0</v>
      </c>
      <c r="Q173" s="65" t="n">
        <f aca="false">K173+N173</f>
        <v>0</v>
      </c>
    </row>
    <row r="174" customFormat="false" ht="13.8" hidden="false" customHeight="false" outlineLevel="0" collapsed="false">
      <c r="A174" s="43" t="s">
        <v>337</v>
      </c>
      <c r="B174" s="44" t="s">
        <v>338</v>
      </c>
      <c r="C174" s="45"/>
      <c r="D174" s="46"/>
      <c r="E174" s="46"/>
      <c r="F174" s="46"/>
      <c r="G174" s="46"/>
      <c r="H174" s="66"/>
      <c r="I174" s="47"/>
      <c r="J174" s="48"/>
      <c r="K174" s="49"/>
      <c r="L174" s="80"/>
      <c r="M174" s="51" t="n">
        <f aca="false">SUM(M175:M181)</f>
        <v>1825.7600802</v>
      </c>
      <c r="N174" s="48"/>
      <c r="O174" s="48"/>
      <c r="P174" s="51" t="n">
        <f aca="false">SUM(P175:P181)</f>
        <v>1825.7600802</v>
      </c>
      <c r="Q174" s="49"/>
    </row>
    <row r="175" customFormat="false" ht="13.8" hidden="false" customHeight="false" outlineLevel="0" collapsed="false">
      <c r="A175" s="52" t="s">
        <v>339</v>
      </c>
      <c r="B175" s="53" t="s">
        <v>340</v>
      </c>
      <c r="C175" s="54" t="s">
        <v>57</v>
      </c>
      <c r="D175" s="55" t="n">
        <v>21</v>
      </c>
      <c r="E175" s="55" t="n">
        <v>0</v>
      </c>
      <c r="F175" s="55"/>
      <c r="G175" s="55" t="n">
        <f aca="false">D175+E175-F175</f>
        <v>21</v>
      </c>
      <c r="H175" s="57" t="n">
        <v>21.098028</v>
      </c>
      <c r="I175" s="58" t="n">
        <v>0</v>
      </c>
      <c r="J175" s="59" t="n">
        <f aca="false">I175*H175</f>
        <v>0</v>
      </c>
      <c r="K175" s="60" t="n">
        <f aca="false">I175/G175</f>
        <v>0</v>
      </c>
      <c r="L175" s="55" t="n">
        <f aca="false">IFERROR(VLOOKUP(A175,'MEMO CALCULO 04'!$B$2:$E$504,4,0),0)</f>
        <v>0</v>
      </c>
      <c r="M175" s="61" t="n">
        <f aca="false">L175*H175</f>
        <v>0</v>
      </c>
      <c r="N175" s="62" t="n">
        <f aca="false">L175/G175</f>
        <v>0</v>
      </c>
      <c r="O175" s="63" t="n">
        <f aca="false">I175+L175</f>
        <v>0</v>
      </c>
      <c r="P175" s="64" t="n">
        <f aca="false">J175+M175</f>
        <v>0</v>
      </c>
      <c r="Q175" s="65" t="n">
        <f aca="false">K175+N175</f>
        <v>0</v>
      </c>
    </row>
    <row r="176" customFormat="false" ht="22.35" hidden="false" customHeight="false" outlineLevel="0" collapsed="false">
      <c r="A176" s="52" t="s">
        <v>341</v>
      </c>
      <c r="B176" s="53" t="s">
        <v>342</v>
      </c>
      <c r="C176" s="54" t="s">
        <v>37</v>
      </c>
      <c r="D176" s="55" t="n">
        <v>423.51</v>
      </c>
      <c r="E176" s="55" t="n">
        <v>0</v>
      </c>
      <c r="F176" s="55"/>
      <c r="G176" s="55" t="n">
        <f aca="false">D176+E176-F176</f>
        <v>423.51</v>
      </c>
      <c r="H176" s="57" t="n">
        <v>4.31102</v>
      </c>
      <c r="I176" s="58" t="n">
        <v>0</v>
      </c>
      <c r="J176" s="59" t="n">
        <f aca="false">I176*H176</f>
        <v>0</v>
      </c>
      <c r="K176" s="60" t="n">
        <f aca="false">I176/G176</f>
        <v>0</v>
      </c>
      <c r="L176" s="55" t="n">
        <f aca="false">IFERROR(VLOOKUP(A176,'MEMO CALCULO 04'!$B$2:$E$504,4,0),0)</f>
        <v>423.51</v>
      </c>
      <c r="M176" s="61" t="n">
        <f aca="false">L176*H176</f>
        <v>1825.7600802</v>
      </c>
      <c r="N176" s="62" t="n">
        <f aca="false">L176/G176</f>
        <v>1</v>
      </c>
      <c r="O176" s="63" t="n">
        <f aca="false">I176+L176</f>
        <v>423.51</v>
      </c>
      <c r="P176" s="64" t="n">
        <f aca="false">J176+M176</f>
        <v>1825.7600802</v>
      </c>
      <c r="Q176" s="65" t="n">
        <f aca="false">K176+N176</f>
        <v>1</v>
      </c>
    </row>
    <row r="177" customFormat="false" ht="22.35" hidden="false" customHeight="false" outlineLevel="0" collapsed="false">
      <c r="A177" s="52" t="s">
        <v>343</v>
      </c>
      <c r="B177" s="53" t="s">
        <v>344</v>
      </c>
      <c r="C177" s="54" t="s">
        <v>57</v>
      </c>
      <c r="D177" s="55" t="n">
        <v>1</v>
      </c>
      <c r="E177" s="55" t="n">
        <v>0</v>
      </c>
      <c r="F177" s="55"/>
      <c r="G177" s="55" t="n">
        <f aca="false">D177+E177-F177</f>
        <v>1</v>
      </c>
      <c r="H177" s="57" t="n">
        <v>48.35614</v>
      </c>
      <c r="I177" s="58" t="n">
        <v>0</v>
      </c>
      <c r="J177" s="59" t="n">
        <f aca="false">I177*H177</f>
        <v>0</v>
      </c>
      <c r="K177" s="60" t="n">
        <f aca="false">I177/G177</f>
        <v>0</v>
      </c>
      <c r="L177" s="55" t="n">
        <f aca="false">IFERROR(VLOOKUP(A177,'MEMO CALCULO 04'!$B$2:$E$504,4,0),0)</f>
        <v>0</v>
      </c>
      <c r="M177" s="61" t="n">
        <f aca="false">L177*H177</f>
        <v>0</v>
      </c>
      <c r="N177" s="62" t="n">
        <f aca="false">L177/G177</f>
        <v>0</v>
      </c>
      <c r="O177" s="63" t="n">
        <f aca="false">I177+L177</f>
        <v>0</v>
      </c>
      <c r="P177" s="64" t="n">
        <f aca="false">J177+M177</f>
        <v>0</v>
      </c>
      <c r="Q177" s="65" t="n">
        <f aca="false">K177+N177</f>
        <v>0</v>
      </c>
    </row>
    <row r="178" customFormat="false" ht="13.8" hidden="false" customHeight="false" outlineLevel="0" collapsed="false">
      <c r="A178" s="52" t="s">
        <v>345</v>
      </c>
      <c r="B178" s="53" t="s">
        <v>346</v>
      </c>
      <c r="C178" s="54" t="s">
        <v>57</v>
      </c>
      <c r="D178" s="55" t="n">
        <v>1</v>
      </c>
      <c r="E178" s="55" t="n">
        <v>0</v>
      </c>
      <c r="F178" s="55"/>
      <c r="G178" s="55" t="n">
        <f aca="false">D178+E178-F178</f>
        <v>1</v>
      </c>
      <c r="H178" s="57" t="n">
        <v>78.4119336</v>
      </c>
      <c r="I178" s="58" t="n">
        <v>0</v>
      </c>
      <c r="J178" s="59" t="n">
        <f aca="false">I178*H178</f>
        <v>0</v>
      </c>
      <c r="K178" s="60" t="n">
        <f aca="false">I178/G178</f>
        <v>0</v>
      </c>
      <c r="L178" s="55" t="n">
        <f aca="false">IFERROR(VLOOKUP(A178,'MEMO CALCULO 04'!$B$2:$E$504,4,0),0)</f>
        <v>0</v>
      </c>
      <c r="M178" s="61" t="n">
        <f aca="false">L178*H178</f>
        <v>0</v>
      </c>
      <c r="N178" s="62" t="n">
        <f aca="false">L178/G178</f>
        <v>0</v>
      </c>
      <c r="O178" s="63" t="n">
        <f aca="false">I178+L178</f>
        <v>0</v>
      </c>
      <c r="P178" s="64" t="n">
        <f aca="false">J178+M178</f>
        <v>0</v>
      </c>
      <c r="Q178" s="65" t="n">
        <f aca="false">K178+N178</f>
        <v>0</v>
      </c>
    </row>
    <row r="179" customFormat="false" ht="13.8" hidden="false" customHeight="false" outlineLevel="0" collapsed="false">
      <c r="A179" s="52" t="s">
        <v>347</v>
      </c>
      <c r="B179" s="53" t="s">
        <v>348</v>
      </c>
      <c r="C179" s="54" t="s">
        <v>57</v>
      </c>
      <c r="D179" s="55" t="n">
        <v>1</v>
      </c>
      <c r="E179" s="55" t="n">
        <v>0</v>
      </c>
      <c r="F179" s="55"/>
      <c r="G179" s="55" t="n">
        <f aca="false">D179+E179-F179</f>
        <v>1</v>
      </c>
      <c r="H179" s="57" t="n">
        <v>455.815052</v>
      </c>
      <c r="I179" s="58" t="n">
        <v>0</v>
      </c>
      <c r="J179" s="59" t="n">
        <f aca="false">I179*H179</f>
        <v>0</v>
      </c>
      <c r="K179" s="60" t="n">
        <f aca="false">I179/G179</f>
        <v>0</v>
      </c>
      <c r="L179" s="55" t="n">
        <f aca="false">IFERROR(VLOOKUP(A179,'MEMO CALCULO 04'!$B$2:$E$504,4,0),0)</f>
        <v>0</v>
      </c>
      <c r="M179" s="61" t="n">
        <f aca="false">L179*H179</f>
        <v>0</v>
      </c>
      <c r="N179" s="62" t="n">
        <f aca="false">L179/G179</f>
        <v>0</v>
      </c>
      <c r="O179" s="63" t="n">
        <f aca="false">I179+L179</f>
        <v>0</v>
      </c>
      <c r="P179" s="64" t="n">
        <f aca="false">J179+M179</f>
        <v>0</v>
      </c>
      <c r="Q179" s="65" t="n">
        <f aca="false">K179+N179</f>
        <v>0</v>
      </c>
    </row>
    <row r="180" customFormat="false" ht="22.35" hidden="false" customHeight="false" outlineLevel="0" collapsed="false">
      <c r="A180" s="52" t="s">
        <v>349</v>
      </c>
      <c r="B180" s="53" t="s">
        <v>350</v>
      </c>
      <c r="C180" s="54" t="s">
        <v>57</v>
      </c>
      <c r="D180" s="55" t="n">
        <v>1</v>
      </c>
      <c r="E180" s="55" t="n">
        <v>0</v>
      </c>
      <c r="F180" s="55"/>
      <c r="G180" s="55" t="n">
        <f aca="false">D180+E180-F180</f>
        <v>1</v>
      </c>
      <c r="H180" s="57" t="n">
        <v>1253.717332</v>
      </c>
      <c r="I180" s="58" t="n">
        <v>0</v>
      </c>
      <c r="J180" s="59" t="n">
        <f aca="false">I180*H180</f>
        <v>0</v>
      </c>
      <c r="K180" s="60" t="n">
        <f aca="false">I180/G180</f>
        <v>0</v>
      </c>
      <c r="L180" s="55" t="n">
        <f aca="false">IFERROR(VLOOKUP(A180,'MEMO CALCULO 04'!$B$2:$E$504,4,0),0)</f>
        <v>0</v>
      </c>
      <c r="M180" s="61" t="n">
        <f aca="false">L180*H180</f>
        <v>0</v>
      </c>
      <c r="N180" s="62" t="n">
        <f aca="false">L180/G180</f>
        <v>0</v>
      </c>
      <c r="O180" s="63" t="n">
        <f aca="false">I180+L180</f>
        <v>0</v>
      </c>
      <c r="P180" s="64" t="n">
        <f aca="false">J180+M180</f>
        <v>0</v>
      </c>
      <c r="Q180" s="65" t="n">
        <f aca="false">K180+N180</f>
        <v>0</v>
      </c>
    </row>
    <row r="181" customFormat="false" ht="13.8" hidden="false" customHeight="false" outlineLevel="0" collapsed="false">
      <c r="A181" s="52" t="s">
        <v>351</v>
      </c>
      <c r="B181" s="53" t="s">
        <v>352</v>
      </c>
      <c r="C181" s="54" t="s">
        <v>37</v>
      </c>
      <c r="D181" s="55" t="n">
        <v>0</v>
      </c>
      <c r="E181" s="55" t="n">
        <v>0</v>
      </c>
      <c r="F181" s="55"/>
      <c r="G181" s="55" t="n">
        <f aca="false">D181+E181-F181</f>
        <v>0</v>
      </c>
      <c r="H181" s="57" t="n">
        <v>32.2028</v>
      </c>
      <c r="I181" s="58" t="n">
        <v>0</v>
      </c>
      <c r="J181" s="59" t="n">
        <f aca="false">I181*H181</f>
        <v>0</v>
      </c>
      <c r="K181" s="60" t="n">
        <v>0</v>
      </c>
      <c r="L181" s="55" t="n">
        <f aca="false">IFERROR(VLOOKUP(A181,'MEMO CALCULO 04'!$B$2:$E$504,4,0),0)</f>
        <v>0</v>
      </c>
      <c r="M181" s="61" t="n">
        <f aca="false">L181*H181</f>
        <v>0</v>
      </c>
      <c r="N181" s="62" t="n">
        <v>0</v>
      </c>
      <c r="O181" s="63" t="n">
        <f aca="false">I181+L181</f>
        <v>0</v>
      </c>
      <c r="P181" s="64" t="n">
        <f aca="false">J181+M181</f>
        <v>0</v>
      </c>
      <c r="Q181" s="65" t="n">
        <f aca="false">K181+N181</f>
        <v>0</v>
      </c>
    </row>
    <row r="182" customFormat="false" ht="13.8" hidden="false" customHeight="false" outlineLevel="0" collapsed="false">
      <c r="A182" s="43" t="s">
        <v>353</v>
      </c>
      <c r="B182" s="44" t="s">
        <v>354</v>
      </c>
      <c r="C182" s="45"/>
      <c r="D182" s="46"/>
      <c r="E182" s="46"/>
      <c r="F182" s="46"/>
      <c r="G182" s="46"/>
      <c r="H182" s="66"/>
      <c r="I182" s="47"/>
      <c r="J182" s="48"/>
      <c r="K182" s="49"/>
      <c r="L182" s="80"/>
      <c r="M182" s="51" t="n">
        <f aca="false">SUM(M183:M198)</f>
        <v>537.637307876635</v>
      </c>
      <c r="N182" s="48"/>
      <c r="O182" s="48"/>
      <c r="P182" s="51" t="n">
        <f aca="false">SUM(P183:P198)</f>
        <v>1610.42684387663</v>
      </c>
      <c r="Q182" s="49"/>
    </row>
    <row r="183" customFormat="false" ht="43.25" hidden="false" customHeight="false" outlineLevel="0" collapsed="false">
      <c r="A183" s="52" t="s">
        <v>355</v>
      </c>
      <c r="B183" s="53" t="s">
        <v>356</v>
      </c>
      <c r="C183" s="54" t="s">
        <v>57</v>
      </c>
      <c r="D183" s="55" t="n">
        <v>1</v>
      </c>
      <c r="E183" s="55" t="n">
        <v>0</v>
      </c>
      <c r="F183" s="55"/>
      <c r="G183" s="55" t="n">
        <f aca="false">D183+E183-F183</f>
        <v>1</v>
      </c>
      <c r="H183" s="57" t="n">
        <v>767.9329</v>
      </c>
      <c r="I183" s="58" t="n">
        <v>0</v>
      </c>
      <c r="J183" s="59" t="n">
        <f aca="false">I183*H183</f>
        <v>0</v>
      </c>
      <c r="K183" s="60" t="n">
        <f aca="false">I183/G183</f>
        <v>0</v>
      </c>
      <c r="L183" s="55" t="n">
        <f aca="false">IFERROR(VLOOKUP(A183,'MEMO CALCULO 04'!$B$2:$E$504,4,0),0)</f>
        <v>0</v>
      </c>
      <c r="M183" s="61" t="n">
        <f aca="false">L183*H183</f>
        <v>0</v>
      </c>
      <c r="N183" s="62" t="n">
        <f aca="false">L183/G183</f>
        <v>0</v>
      </c>
      <c r="O183" s="63" t="n">
        <f aca="false">I183+L183</f>
        <v>0</v>
      </c>
      <c r="P183" s="64" t="n">
        <f aca="false">J183+M183</f>
        <v>0</v>
      </c>
      <c r="Q183" s="65" t="n">
        <f aca="false">K183+N183</f>
        <v>0</v>
      </c>
    </row>
    <row r="184" customFormat="false" ht="22.35" hidden="false" customHeight="false" outlineLevel="0" collapsed="false">
      <c r="A184" s="52" t="s">
        <v>357</v>
      </c>
      <c r="B184" s="53" t="s">
        <v>358</v>
      </c>
      <c r="C184" s="54" t="s">
        <v>37</v>
      </c>
      <c r="D184" s="55" t="n">
        <v>0</v>
      </c>
      <c r="E184" s="55" t="n">
        <v>0</v>
      </c>
      <c r="F184" s="55"/>
      <c r="G184" s="55" t="n">
        <f aca="false">D184+E184-F184</f>
        <v>0</v>
      </c>
      <c r="H184" s="57" t="n">
        <v>13.08888</v>
      </c>
      <c r="I184" s="58" t="n">
        <v>0</v>
      </c>
      <c r="J184" s="59" t="n">
        <f aca="false">I184*H184</f>
        <v>0</v>
      </c>
      <c r="K184" s="60" t="n">
        <v>0</v>
      </c>
      <c r="L184" s="55" t="n">
        <f aca="false">IFERROR(VLOOKUP(A184,'MEMO CALCULO 04'!$B$2:$E$504,4,0),0)</f>
        <v>0</v>
      </c>
      <c r="M184" s="61" t="n">
        <f aca="false">L184*H184</f>
        <v>0</v>
      </c>
      <c r="N184" s="62" t="n">
        <v>0</v>
      </c>
      <c r="O184" s="63" t="n">
        <f aca="false">I184+L184</f>
        <v>0</v>
      </c>
      <c r="P184" s="64" t="n">
        <f aca="false">J184+M184</f>
        <v>0</v>
      </c>
      <c r="Q184" s="65" t="n">
        <f aca="false">K184+N184</f>
        <v>0</v>
      </c>
    </row>
    <row r="185" customFormat="false" ht="22.35" hidden="false" customHeight="false" outlineLevel="0" collapsed="false">
      <c r="A185" s="52" t="s">
        <v>359</v>
      </c>
      <c r="B185" s="53" t="s">
        <v>360</v>
      </c>
      <c r="C185" s="54" t="s">
        <v>37</v>
      </c>
      <c r="D185" s="55" t="n">
        <v>0</v>
      </c>
      <c r="E185" s="55" t="n">
        <v>25</v>
      </c>
      <c r="F185" s="55"/>
      <c r="G185" s="55" t="n">
        <f aca="false">D185+E185-F185</f>
        <v>25</v>
      </c>
      <c r="H185" s="57" t="n">
        <v>19.591768</v>
      </c>
      <c r="I185" s="58" t="n">
        <v>0</v>
      </c>
      <c r="J185" s="59" t="n">
        <f aca="false">I185*H185</f>
        <v>0</v>
      </c>
      <c r="K185" s="60" t="n">
        <f aca="false">I185/G185</f>
        <v>0</v>
      </c>
      <c r="L185" s="55" t="n">
        <f aca="false">IFERROR(VLOOKUP(A185,'MEMO CALCULO 04'!$B$2:$E$504,4,0),0)</f>
        <v>25</v>
      </c>
      <c r="M185" s="61" t="n">
        <f aca="false">L185*H185</f>
        <v>489.7942</v>
      </c>
      <c r="N185" s="62" t="n">
        <f aca="false">L185/G185</f>
        <v>1</v>
      </c>
      <c r="O185" s="63" t="n">
        <f aca="false">I185+L185</f>
        <v>25</v>
      </c>
      <c r="P185" s="64" t="n">
        <f aca="false">J185+M185</f>
        <v>489.7942</v>
      </c>
      <c r="Q185" s="65" t="n">
        <f aca="false">K185+N185</f>
        <v>1</v>
      </c>
    </row>
    <row r="186" customFormat="false" ht="22.35" hidden="false" customHeight="false" outlineLevel="0" collapsed="false">
      <c r="A186" s="52" t="s">
        <v>361</v>
      </c>
      <c r="B186" s="53" t="s">
        <v>362</v>
      </c>
      <c r="C186" s="54" t="s">
        <v>57</v>
      </c>
      <c r="D186" s="55" t="n">
        <v>0</v>
      </c>
      <c r="E186" s="55" t="n">
        <v>0</v>
      </c>
      <c r="F186" s="55"/>
      <c r="G186" s="55" t="n">
        <f aca="false">D186+E186-F186</f>
        <v>0</v>
      </c>
      <c r="H186" s="57" t="n">
        <v>44.221716</v>
      </c>
      <c r="I186" s="58" t="n">
        <v>0</v>
      </c>
      <c r="J186" s="59" t="n">
        <f aca="false">I186*H186</f>
        <v>0</v>
      </c>
      <c r="K186" s="60" t="n">
        <v>0</v>
      </c>
      <c r="L186" s="55" t="n">
        <f aca="false">IFERROR(VLOOKUP(A186,'MEMO CALCULO 04'!$B$2:$E$504,4,0),0)</f>
        <v>0</v>
      </c>
      <c r="M186" s="61" t="n">
        <f aca="false">L186*H186</f>
        <v>0</v>
      </c>
      <c r="N186" s="62" t="n">
        <v>0</v>
      </c>
      <c r="O186" s="63" t="n">
        <f aca="false">I186+L186</f>
        <v>0</v>
      </c>
      <c r="P186" s="64" t="n">
        <f aca="false">J186+M186</f>
        <v>0</v>
      </c>
      <c r="Q186" s="65" t="n">
        <f aca="false">K186+N186</f>
        <v>0</v>
      </c>
    </row>
    <row r="187" customFormat="false" ht="22.35" hidden="false" customHeight="false" outlineLevel="0" collapsed="false">
      <c r="A187" s="52" t="s">
        <v>363</v>
      </c>
      <c r="B187" s="53" t="s">
        <v>364</v>
      </c>
      <c r="C187" s="54" t="s">
        <v>57</v>
      </c>
      <c r="D187" s="55" t="n">
        <v>0</v>
      </c>
      <c r="E187" s="55" t="n">
        <v>0</v>
      </c>
      <c r="F187" s="55"/>
      <c r="G187" s="55" t="n">
        <f aca="false">D187+E187-F187</f>
        <v>0</v>
      </c>
      <c r="H187" s="57" t="n">
        <v>89.482232</v>
      </c>
      <c r="I187" s="58" t="n">
        <v>0</v>
      </c>
      <c r="J187" s="59" t="n">
        <f aca="false">I187*H187</f>
        <v>0</v>
      </c>
      <c r="K187" s="60" t="n">
        <v>0</v>
      </c>
      <c r="L187" s="55" t="n">
        <f aca="false">IFERROR(VLOOKUP(A187,'MEMO CALCULO 04'!$B$2:$E$504,4,0),0)</f>
        <v>0</v>
      </c>
      <c r="M187" s="61" t="n">
        <f aca="false">L187*H187</f>
        <v>0</v>
      </c>
      <c r="N187" s="62" t="n">
        <v>0</v>
      </c>
      <c r="O187" s="63" t="n">
        <f aca="false">I187+L187</f>
        <v>0</v>
      </c>
      <c r="P187" s="64" t="n">
        <f aca="false">J187+M187</f>
        <v>0</v>
      </c>
      <c r="Q187" s="65" t="n">
        <f aca="false">K187+N187</f>
        <v>0</v>
      </c>
    </row>
    <row r="188" customFormat="false" ht="22.35" hidden="false" customHeight="false" outlineLevel="0" collapsed="false">
      <c r="A188" s="52" t="s">
        <v>365</v>
      </c>
      <c r="B188" s="53" t="s">
        <v>366</v>
      </c>
      <c r="C188" s="54" t="s">
        <v>57</v>
      </c>
      <c r="D188" s="55" t="n">
        <v>0</v>
      </c>
      <c r="E188" s="55" t="n">
        <v>0</v>
      </c>
      <c r="F188" s="55"/>
      <c r="G188" s="55" t="n">
        <f aca="false">D188+E188-F188</f>
        <v>0</v>
      </c>
      <c r="H188" s="57" t="n">
        <v>270.461968</v>
      </c>
      <c r="I188" s="58" t="n">
        <v>0</v>
      </c>
      <c r="J188" s="59" t="n">
        <f aca="false">I188*H188</f>
        <v>0</v>
      </c>
      <c r="K188" s="60" t="n">
        <v>0</v>
      </c>
      <c r="L188" s="55" t="n">
        <f aca="false">IFERROR(VLOOKUP(A188,'MEMO CALCULO 04'!$B$2:$E$504,4,0),0)</f>
        <v>0</v>
      </c>
      <c r="M188" s="61" t="n">
        <f aca="false">L188*H188</f>
        <v>0</v>
      </c>
      <c r="N188" s="62" t="n">
        <v>0</v>
      </c>
      <c r="O188" s="63" t="n">
        <f aca="false">I188+L188</f>
        <v>0</v>
      </c>
      <c r="P188" s="64" t="n">
        <f aca="false">J188+M188</f>
        <v>0</v>
      </c>
      <c r="Q188" s="65" t="n">
        <f aca="false">K188+N188</f>
        <v>0</v>
      </c>
    </row>
    <row r="189" customFormat="false" ht="22.35" hidden="false" customHeight="false" outlineLevel="0" collapsed="false">
      <c r="A189" s="52" t="s">
        <v>367</v>
      </c>
      <c r="B189" s="53" t="s">
        <v>368</v>
      </c>
      <c r="C189" s="54" t="s">
        <v>37</v>
      </c>
      <c r="D189" s="55" t="n">
        <v>0</v>
      </c>
      <c r="E189" s="55" t="n">
        <v>0</v>
      </c>
      <c r="F189" s="55"/>
      <c r="G189" s="55" t="n">
        <f aca="false">D189+E189-F189</f>
        <v>0</v>
      </c>
      <c r="H189" s="57" t="n">
        <v>24.193652</v>
      </c>
      <c r="I189" s="58" t="n">
        <v>0</v>
      </c>
      <c r="J189" s="59" t="n">
        <f aca="false">I189*H189</f>
        <v>0</v>
      </c>
      <c r="K189" s="60" t="n">
        <v>0</v>
      </c>
      <c r="L189" s="55" t="n">
        <f aca="false">IFERROR(VLOOKUP(A189,'MEMO CALCULO 04'!$B$2:$E$504,4,0),0)</f>
        <v>0</v>
      </c>
      <c r="M189" s="61" t="n">
        <f aca="false">L189*H189</f>
        <v>0</v>
      </c>
      <c r="N189" s="62" t="n">
        <v>0</v>
      </c>
      <c r="O189" s="63" t="n">
        <f aca="false">I189+L189</f>
        <v>0</v>
      </c>
      <c r="P189" s="64" t="n">
        <f aca="false">J189+M189</f>
        <v>0</v>
      </c>
      <c r="Q189" s="65" t="n">
        <f aca="false">K189+N189</f>
        <v>0</v>
      </c>
    </row>
    <row r="190" customFormat="false" ht="22.35" hidden="false" customHeight="false" outlineLevel="0" collapsed="false">
      <c r="A190" s="52" t="s">
        <v>369</v>
      </c>
      <c r="B190" s="53" t="s">
        <v>370</v>
      </c>
      <c r="C190" s="54" t="s">
        <v>37</v>
      </c>
      <c r="D190" s="55" t="n">
        <v>2.9</v>
      </c>
      <c r="E190" s="55" t="n">
        <v>0</v>
      </c>
      <c r="F190" s="55"/>
      <c r="G190" s="55" t="n">
        <f aca="false">D190+E190-F190</f>
        <v>2.9</v>
      </c>
      <c r="H190" s="57" t="n">
        <v>51.597196</v>
      </c>
      <c r="I190" s="58" t="n">
        <v>0</v>
      </c>
      <c r="J190" s="59" t="n">
        <f aca="false">I190*H190</f>
        <v>0</v>
      </c>
      <c r="K190" s="60" t="n">
        <f aca="false">I190/G190</f>
        <v>0</v>
      </c>
      <c r="L190" s="55" t="n">
        <f aca="false">IFERROR(VLOOKUP(A190,'MEMO CALCULO 04'!$B$2:$E$504,4,0),0)</f>
        <v>0</v>
      </c>
      <c r="M190" s="61" t="n">
        <f aca="false">L190*H190</f>
        <v>0</v>
      </c>
      <c r="N190" s="62" t="n">
        <f aca="false">L190/G190</f>
        <v>0</v>
      </c>
      <c r="O190" s="63" t="n">
        <f aca="false">I190+L190</f>
        <v>0</v>
      </c>
      <c r="P190" s="64" t="n">
        <f aca="false">J190+M190</f>
        <v>0</v>
      </c>
      <c r="Q190" s="65" t="n">
        <f aca="false">K190+N190</f>
        <v>0</v>
      </c>
    </row>
    <row r="191" customFormat="false" ht="22.35" hidden="false" customHeight="false" outlineLevel="0" collapsed="false">
      <c r="A191" s="52" t="s">
        <v>371</v>
      </c>
      <c r="B191" s="53" t="s">
        <v>372</v>
      </c>
      <c r="C191" s="54" t="s">
        <v>57</v>
      </c>
      <c r="D191" s="55" t="n">
        <v>0</v>
      </c>
      <c r="E191" s="55" t="n">
        <v>0</v>
      </c>
      <c r="F191" s="55"/>
      <c r="G191" s="55" t="n">
        <f aca="false">D191+E191-F191</f>
        <v>0</v>
      </c>
      <c r="H191" s="57" t="n">
        <v>391.773032</v>
      </c>
      <c r="I191" s="58" t="n">
        <v>0</v>
      </c>
      <c r="J191" s="59" t="n">
        <f aca="false">I191*H191</f>
        <v>0</v>
      </c>
      <c r="K191" s="60" t="n">
        <v>0</v>
      </c>
      <c r="L191" s="55" t="n">
        <f aca="false">IFERROR(VLOOKUP(A191,'MEMO CALCULO 04'!$B$2:$E$504,4,0),0)</f>
        <v>0</v>
      </c>
      <c r="M191" s="61" t="n">
        <f aca="false">L191*H191</f>
        <v>0</v>
      </c>
      <c r="N191" s="62" t="n">
        <v>0</v>
      </c>
      <c r="O191" s="63" t="n">
        <f aca="false">I191+L191</f>
        <v>0</v>
      </c>
      <c r="P191" s="64" t="n">
        <f aca="false">J191+M191</f>
        <v>0</v>
      </c>
      <c r="Q191" s="65" t="n">
        <f aca="false">K191+N191</f>
        <v>0</v>
      </c>
    </row>
    <row r="192" customFormat="false" ht="13.8" hidden="false" customHeight="false" outlineLevel="0" collapsed="false">
      <c r="A192" s="52" t="s">
        <v>373</v>
      </c>
      <c r="B192" s="53" t="s">
        <v>374</v>
      </c>
      <c r="C192" s="54" t="s">
        <v>375</v>
      </c>
      <c r="D192" s="55" t="n">
        <v>0</v>
      </c>
      <c r="E192" s="55" t="n">
        <v>0</v>
      </c>
      <c r="F192" s="55"/>
      <c r="G192" s="55" t="n">
        <f aca="false">D192+E192-F192</f>
        <v>0</v>
      </c>
      <c r="H192" s="57" t="n">
        <v>233.272928</v>
      </c>
      <c r="I192" s="58" t="n">
        <v>0</v>
      </c>
      <c r="J192" s="59" t="n">
        <f aca="false">I192*H192</f>
        <v>0</v>
      </c>
      <c r="K192" s="60" t="n">
        <v>0</v>
      </c>
      <c r="L192" s="55" t="n">
        <f aca="false">IFERROR(VLOOKUP(A192,'MEMO CALCULO 04'!$B$2:$E$504,4,0),0)</f>
        <v>0</v>
      </c>
      <c r="M192" s="61" t="n">
        <f aca="false">L192*H192</f>
        <v>0</v>
      </c>
      <c r="N192" s="62" t="n">
        <v>0</v>
      </c>
      <c r="O192" s="63" t="n">
        <f aca="false">I192+L192</f>
        <v>0</v>
      </c>
      <c r="P192" s="64" t="n">
        <f aca="false">J192+M192</f>
        <v>0</v>
      </c>
      <c r="Q192" s="65" t="n">
        <f aca="false">K192+N192</f>
        <v>0</v>
      </c>
    </row>
    <row r="193" customFormat="false" ht="22.35" hidden="false" customHeight="false" outlineLevel="0" collapsed="false">
      <c r="A193" s="52" t="s">
        <v>376</v>
      </c>
      <c r="B193" s="53" t="s">
        <v>377</v>
      </c>
      <c r="C193" s="54" t="s">
        <v>37</v>
      </c>
      <c r="D193" s="55" t="n">
        <v>0</v>
      </c>
      <c r="E193" s="55" t="n">
        <v>5</v>
      </c>
      <c r="F193" s="55"/>
      <c r="G193" s="55" t="n">
        <f aca="false">D193+E193-F193</f>
        <v>5</v>
      </c>
      <c r="H193" s="57" t="n">
        <v>30.717316</v>
      </c>
      <c r="I193" s="58" t="n">
        <v>0</v>
      </c>
      <c r="J193" s="59" t="n">
        <f aca="false">I193*H193</f>
        <v>0</v>
      </c>
      <c r="K193" s="60" t="n">
        <f aca="false">I193/G193</f>
        <v>0</v>
      </c>
      <c r="L193" s="55" t="n">
        <f aca="false">IFERROR(VLOOKUP(A193,'MEMO CALCULO 04'!$B$2:$E$504,4,0),0)</f>
        <v>0</v>
      </c>
      <c r="M193" s="61" t="n">
        <f aca="false">L193*H193</f>
        <v>0</v>
      </c>
      <c r="N193" s="62" t="n">
        <f aca="false">L193/G193</f>
        <v>0</v>
      </c>
      <c r="O193" s="63" t="n">
        <f aca="false">I193+L193</f>
        <v>0</v>
      </c>
      <c r="P193" s="64" t="n">
        <f aca="false">J193+M193</f>
        <v>0</v>
      </c>
      <c r="Q193" s="65" t="n">
        <f aca="false">K193+N193</f>
        <v>0</v>
      </c>
    </row>
    <row r="194" customFormat="false" ht="22.35" hidden="false" customHeight="false" outlineLevel="0" collapsed="false">
      <c r="A194" s="52" t="s">
        <v>378</v>
      </c>
      <c r="B194" s="53" t="s">
        <v>379</v>
      </c>
      <c r="C194" s="54" t="s">
        <v>37</v>
      </c>
      <c r="D194" s="55" t="n">
        <v>0</v>
      </c>
      <c r="E194" s="55" t="n">
        <v>0</v>
      </c>
      <c r="F194" s="55"/>
      <c r="G194" s="55" t="n">
        <f aca="false">D194+E194-F194</f>
        <v>0</v>
      </c>
      <c r="H194" s="57" t="n">
        <v>42.570024</v>
      </c>
      <c r="I194" s="58" t="n">
        <v>0</v>
      </c>
      <c r="J194" s="59" t="n">
        <f aca="false">I194*H194</f>
        <v>0</v>
      </c>
      <c r="K194" s="60" t="n">
        <v>0</v>
      </c>
      <c r="L194" s="55" t="n">
        <f aca="false">IFERROR(VLOOKUP(A194,'MEMO CALCULO 04'!$B$2:$E$504,4,0),0)</f>
        <v>0</v>
      </c>
      <c r="M194" s="61" t="n">
        <f aca="false">L194*H194</f>
        <v>0</v>
      </c>
      <c r="N194" s="62" t="n">
        <v>0</v>
      </c>
      <c r="O194" s="63" t="n">
        <f aca="false">I194+L194</f>
        <v>0</v>
      </c>
      <c r="P194" s="64" t="n">
        <f aca="false">J194+M194</f>
        <v>0</v>
      </c>
      <c r="Q194" s="65" t="n">
        <f aca="false">K194+N194</f>
        <v>0</v>
      </c>
    </row>
    <row r="195" customFormat="false" ht="22.35" hidden="false" customHeight="false" outlineLevel="0" collapsed="false">
      <c r="A195" s="52" t="s">
        <v>380</v>
      </c>
      <c r="B195" s="53" t="s">
        <v>381</v>
      </c>
      <c r="C195" s="54" t="s">
        <v>37</v>
      </c>
      <c r="D195" s="55" t="n">
        <v>38.85</v>
      </c>
      <c r="E195" s="55" t="n">
        <v>0</v>
      </c>
      <c r="F195" s="55"/>
      <c r="G195" s="55" t="n">
        <f aca="false">D195+E195-F195</f>
        <v>38.85</v>
      </c>
      <c r="H195" s="57" t="n">
        <v>78.304744</v>
      </c>
      <c r="I195" s="58" t="n">
        <v>0</v>
      </c>
      <c r="J195" s="59" t="n">
        <f aca="false">I195*H195</f>
        <v>0</v>
      </c>
      <c r="K195" s="60" t="n">
        <f aca="false">I195/G195</f>
        <v>0</v>
      </c>
      <c r="L195" s="55" t="n">
        <f aca="false">IFERROR(VLOOKUP(A195,'MEMO CALCULO 04'!$B$2:$E$504,4,0),0)</f>
        <v>0</v>
      </c>
      <c r="M195" s="61" t="n">
        <f aca="false">L195*H195</f>
        <v>0</v>
      </c>
      <c r="N195" s="62" t="n">
        <f aca="false">L195/G195</f>
        <v>0</v>
      </c>
      <c r="O195" s="63" t="n">
        <f aca="false">I195+L195</f>
        <v>0</v>
      </c>
      <c r="P195" s="64" t="n">
        <f aca="false">J195+M195</f>
        <v>0</v>
      </c>
      <c r="Q195" s="65" t="n">
        <f aca="false">K195+N195</f>
        <v>0</v>
      </c>
    </row>
    <row r="196" customFormat="false" ht="22.35" hidden="false" customHeight="false" outlineLevel="0" collapsed="false">
      <c r="A196" s="52" t="s">
        <v>382</v>
      </c>
      <c r="B196" s="53" t="s">
        <v>383</v>
      </c>
      <c r="C196" s="54" t="s">
        <v>57</v>
      </c>
      <c r="D196" s="55" t="n">
        <v>8</v>
      </c>
      <c r="E196" s="55" t="n">
        <v>1</v>
      </c>
      <c r="F196" s="55"/>
      <c r="G196" s="55" t="n">
        <f aca="false">D196+E196-F196</f>
        <v>9</v>
      </c>
      <c r="H196" s="57" t="n">
        <v>134.098692</v>
      </c>
      <c r="I196" s="58" t="n">
        <v>8</v>
      </c>
      <c r="J196" s="59" t="n">
        <f aca="false">I196*H196</f>
        <v>1072.789536</v>
      </c>
      <c r="K196" s="60" t="n">
        <f aca="false">I196/G196</f>
        <v>0.888888888888889</v>
      </c>
      <c r="L196" s="55" t="n">
        <f aca="false">IFERROR(VLOOKUP(A196,'MEMO CALCULO 04'!$B$2:$E$504,4,0),0)</f>
        <v>0</v>
      </c>
      <c r="M196" s="61" t="n">
        <f aca="false">L196*H196</f>
        <v>0</v>
      </c>
      <c r="N196" s="62" t="n">
        <f aca="false">L196/G196</f>
        <v>0</v>
      </c>
      <c r="O196" s="63" t="n">
        <f aca="false">I196+L196</f>
        <v>8</v>
      </c>
      <c r="P196" s="64" t="n">
        <f aca="false">J196+M196</f>
        <v>1072.789536</v>
      </c>
      <c r="Q196" s="65" t="n">
        <f aca="false">K196+N196</f>
        <v>0.888888888888889</v>
      </c>
    </row>
    <row r="197" customFormat="false" ht="22.35" hidden="false" customHeight="false" outlineLevel="0" collapsed="false">
      <c r="A197" s="52" t="s">
        <v>384</v>
      </c>
      <c r="B197" s="53" t="s">
        <v>385</v>
      </c>
      <c r="C197" s="54" t="s">
        <v>64</v>
      </c>
      <c r="D197" s="55" t="n">
        <v>0</v>
      </c>
      <c r="E197" s="55" t="n">
        <v>0</v>
      </c>
      <c r="F197" s="55"/>
      <c r="G197" s="55" t="n">
        <f aca="false">D197+E197-F197</f>
        <v>0</v>
      </c>
      <c r="H197" s="57" t="n">
        <v>713.946464</v>
      </c>
      <c r="I197" s="58" t="n">
        <v>0</v>
      </c>
      <c r="J197" s="59" t="n">
        <f aca="false">I197*H197</f>
        <v>0</v>
      </c>
      <c r="K197" s="60" t="n">
        <v>0</v>
      </c>
      <c r="L197" s="55" t="n">
        <f aca="false">IFERROR(VLOOKUP(A197,'MEMO CALCULO 04'!$B$2:$E$504,4,0),0)</f>
        <v>0</v>
      </c>
      <c r="M197" s="61" t="n">
        <f aca="false">L197*H197</f>
        <v>0</v>
      </c>
      <c r="N197" s="62" t="n">
        <v>0</v>
      </c>
      <c r="O197" s="63" t="n">
        <f aca="false">I197+L197</f>
        <v>0</v>
      </c>
      <c r="P197" s="64" t="n">
        <f aca="false">J197+M197</f>
        <v>0</v>
      </c>
      <c r="Q197" s="65" t="n">
        <f aca="false">K197+N197</f>
        <v>0</v>
      </c>
    </row>
    <row r="198" customFormat="false" ht="13.8" hidden="false" customHeight="false" outlineLevel="0" collapsed="false">
      <c r="A198" s="52" t="s">
        <v>386</v>
      </c>
      <c r="B198" s="53" t="s">
        <v>387</v>
      </c>
      <c r="C198" s="54" t="s">
        <v>57</v>
      </c>
      <c r="D198" s="55" t="n">
        <v>0</v>
      </c>
      <c r="E198" s="55" t="n">
        <v>1</v>
      </c>
      <c r="F198" s="55"/>
      <c r="G198" s="55" t="n">
        <f aca="false">D198+E198-F198</f>
        <v>1</v>
      </c>
      <c r="H198" s="57" t="n">
        <v>47.8431078766347</v>
      </c>
      <c r="I198" s="58" t="n">
        <v>0</v>
      </c>
      <c r="J198" s="59" t="n">
        <f aca="false">I198*H198</f>
        <v>0</v>
      </c>
      <c r="K198" s="60" t="n">
        <f aca="false">I198/G198</f>
        <v>0</v>
      </c>
      <c r="L198" s="55" t="n">
        <f aca="false">IFERROR(VLOOKUP(A198,'MEMO CALCULO 04'!$B$2:$E$504,4,0),0)</f>
        <v>1</v>
      </c>
      <c r="M198" s="61" t="n">
        <f aca="false">L198*H198</f>
        <v>47.8431078766347</v>
      </c>
      <c r="N198" s="62" t="n">
        <f aca="false">L198/G198</f>
        <v>1</v>
      </c>
      <c r="O198" s="63" t="n">
        <f aca="false">I198+L198</f>
        <v>1</v>
      </c>
      <c r="P198" s="64" t="n">
        <f aca="false">J198+M198</f>
        <v>47.8431078766347</v>
      </c>
      <c r="Q198" s="65" t="n">
        <f aca="false">K198+N198</f>
        <v>1</v>
      </c>
    </row>
    <row r="199" customFormat="false" ht="13.8" hidden="false" customHeight="false" outlineLevel="0" collapsed="false">
      <c r="A199" s="43" t="s">
        <v>388</v>
      </c>
      <c r="B199" s="44" t="s">
        <v>389</v>
      </c>
      <c r="C199" s="45"/>
      <c r="D199" s="46"/>
      <c r="E199" s="46"/>
      <c r="F199" s="46"/>
      <c r="G199" s="46"/>
      <c r="H199" s="66"/>
      <c r="I199" s="47"/>
      <c r="J199" s="48"/>
      <c r="K199" s="49"/>
      <c r="L199" s="80"/>
      <c r="M199" s="51" t="n">
        <f aca="false">SUM(M200:M212)</f>
        <v>0</v>
      </c>
      <c r="N199" s="48"/>
      <c r="O199" s="48"/>
      <c r="P199" s="51" t="n">
        <f aca="false">SUM(P200:P212)</f>
        <v>21382.783856</v>
      </c>
      <c r="Q199" s="49"/>
    </row>
    <row r="200" customFormat="false" ht="43.25" hidden="false" customHeight="false" outlineLevel="0" collapsed="false">
      <c r="A200" s="52" t="s">
        <v>390</v>
      </c>
      <c r="B200" s="53" t="s">
        <v>391</v>
      </c>
      <c r="C200" s="54" t="s">
        <v>57</v>
      </c>
      <c r="D200" s="55" t="n">
        <v>5</v>
      </c>
      <c r="E200" s="55" t="n">
        <v>0</v>
      </c>
      <c r="F200" s="55"/>
      <c r="G200" s="55" t="n">
        <f aca="false">D200+E200-F200</f>
        <v>5</v>
      </c>
      <c r="H200" s="57" t="n">
        <v>1734.203884</v>
      </c>
      <c r="I200" s="58" t="n">
        <v>5</v>
      </c>
      <c r="J200" s="59" t="n">
        <f aca="false">I200*H200</f>
        <v>8671.01942</v>
      </c>
      <c r="K200" s="60" t="n">
        <f aca="false">I200/G200</f>
        <v>1</v>
      </c>
      <c r="L200" s="55" t="n">
        <f aca="false">IFERROR(VLOOKUP(A200,'MEMO CALCULO 04'!$B$2:$E$504,4,0),0)</f>
        <v>0</v>
      </c>
      <c r="M200" s="61" t="n">
        <f aca="false">L200*H200</f>
        <v>0</v>
      </c>
      <c r="N200" s="62" t="n">
        <f aca="false">L200/G200</f>
        <v>0</v>
      </c>
      <c r="O200" s="63" t="n">
        <f aca="false">I200+L200</f>
        <v>5</v>
      </c>
      <c r="P200" s="64" t="n">
        <f aca="false">J200+M200</f>
        <v>8671.01942</v>
      </c>
      <c r="Q200" s="65" t="n">
        <f aca="false">K200+N200</f>
        <v>1</v>
      </c>
    </row>
    <row r="201" customFormat="false" ht="13.8" hidden="false" customHeight="false" outlineLevel="0" collapsed="false">
      <c r="A201" s="52" t="s">
        <v>392</v>
      </c>
      <c r="B201" s="53" t="s">
        <v>393</v>
      </c>
      <c r="C201" s="54" t="s">
        <v>57</v>
      </c>
      <c r="D201" s="55" t="n">
        <v>8</v>
      </c>
      <c r="E201" s="55" t="n">
        <v>0</v>
      </c>
      <c r="F201" s="55"/>
      <c r="G201" s="55" t="n">
        <f aca="false">D201+E201-F201</f>
        <v>8</v>
      </c>
      <c r="H201" s="57" t="n">
        <v>650.0291</v>
      </c>
      <c r="I201" s="58" t="n">
        <v>8</v>
      </c>
      <c r="J201" s="59" t="n">
        <f aca="false">I201*H201</f>
        <v>5200.2328</v>
      </c>
      <c r="K201" s="60" t="n">
        <f aca="false">I201/G201</f>
        <v>1</v>
      </c>
      <c r="L201" s="55" t="n">
        <f aca="false">IFERROR(VLOOKUP(A201,'MEMO CALCULO 04'!$B$2:$E$504,4,0),0)</f>
        <v>0</v>
      </c>
      <c r="M201" s="61" t="n">
        <f aca="false">L201*H201</f>
        <v>0</v>
      </c>
      <c r="N201" s="62" t="n">
        <f aca="false">L201/G201</f>
        <v>0</v>
      </c>
      <c r="O201" s="63" t="n">
        <f aca="false">I201+L201</f>
        <v>8</v>
      </c>
      <c r="P201" s="64" t="n">
        <f aca="false">J201+M201</f>
        <v>5200.2328</v>
      </c>
      <c r="Q201" s="65" t="n">
        <f aca="false">K201+N201</f>
        <v>1</v>
      </c>
    </row>
    <row r="202" customFormat="false" ht="22.35" hidden="false" customHeight="false" outlineLevel="0" collapsed="false">
      <c r="A202" s="52" t="s">
        <v>394</v>
      </c>
      <c r="B202" s="53" t="s">
        <v>395</v>
      </c>
      <c r="C202" s="54" t="s">
        <v>57</v>
      </c>
      <c r="D202" s="55" t="n">
        <v>11</v>
      </c>
      <c r="E202" s="55" t="n">
        <v>0</v>
      </c>
      <c r="F202" s="55"/>
      <c r="G202" s="55" t="n">
        <f aca="false">D202+E202-F202</f>
        <v>11</v>
      </c>
      <c r="H202" s="57" t="n">
        <v>226.998576</v>
      </c>
      <c r="I202" s="58" t="n">
        <v>11</v>
      </c>
      <c r="J202" s="59" t="n">
        <f aca="false">I202*H202</f>
        <v>2496.984336</v>
      </c>
      <c r="K202" s="60" t="n">
        <f aca="false">I202/G202</f>
        <v>1</v>
      </c>
      <c r="L202" s="55" t="n">
        <f aca="false">IFERROR(VLOOKUP(A202,'MEMO CALCULO 04'!$B$2:$E$504,4,0),0)</f>
        <v>0</v>
      </c>
      <c r="M202" s="61" t="n">
        <f aca="false">L202*H202</f>
        <v>0</v>
      </c>
      <c r="N202" s="62" t="n">
        <f aca="false">L202/G202</f>
        <v>0</v>
      </c>
      <c r="O202" s="63" t="n">
        <f aca="false">I202+L202</f>
        <v>11</v>
      </c>
      <c r="P202" s="64" t="n">
        <f aca="false">J202+M202</f>
        <v>2496.984336</v>
      </c>
      <c r="Q202" s="65" t="n">
        <f aca="false">K202+N202</f>
        <v>1</v>
      </c>
    </row>
    <row r="203" customFormat="false" ht="13.8" hidden="false" customHeight="false" outlineLevel="0" collapsed="false">
      <c r="A203" s="52" t="s">
        <v>396</v>
      </c>
      <c r="B203" s="53" t="s">
        <v>397</v>
      </c>
      <c r="C203" s="54" t="s">
        <v>57</v>
      </c>
      <c r="D203" s="55" t="n">
        <v>2</v>
      </c>
      <c r="E203" s="55" t="n">
        <v>0</v>
      </c>
      <c r="F203" s="55"/>
      <c r="G203" s="55" t="n">
        <f aca="false">D203+E203-F203</f>
        <v>2</v>
      </c>
      <c r="H203" s="57" t="n">
        <v>114.714684</v>
      </c>
      <c r="I203" s="58" t="n">
        <v>2</v>
      </c>
      <c r="J203" s="59" t="n">
        <f aca="false">I203*H203</f>
        <v>229.429368</v>
      </c>
      <c r="K203" s="60" t="n">
        <f aca="false">I203/G203</f>
        <v>1</v>
      </c>
      <c r="L203" s="55" t="n">
        <f aca="false">IFERROR(VLOOKUP(A203,'MEMO CALCULO 04'!$B$2:$E$504,4,0),0)</f>
        <v>0</v>
      </c>
      <c r="M203" s="61" t="n">
        <f aca="false">L203*H203</f>
        <v>0</v>
      </c>
      <c r="N203" s="62" t="n">
        <f aca="false">L203/G203</f>
        <v>0</v>
      </c>
      <c r="O203" s="63" t="n">
        <f aca="false">I203+L203</f>
        <v>2</v>
      </c>
      <c r="P203" s="64" t="n">
        <f aca="false">J203+M203</f>
        <v>229.429368</v>
      </c>
      <c r="Q203" s="65" t="n">
        <f aca="false">K203+N203</f>
        <v>1</v>
      </c>
    </row>
    <row r="204" customFormat="false" ht="22.35" hidden="false" customHeight="false" outlineLevel="0" collapsed="false">
      <c r="A204" s="52" t="s">
        <v>398</v>
      </c>
      <c r="B204" s="53" t="s">
        <v>399</v>
      </c>
      <c r="C204" s="54" t="s">
        <v>57</v>
      </c>
      <c r="D204" s="55" t="n">
        <v>1</v>
      </c>
      <c r="E204" s="55" t="n">
        <v>0</v>
      </c>
      <c r="F204" s="55"/>
      <c r="G204" s="55" t="n">
        <f aca="false">D204+E204-F204</f>
        <v>1</v>
      </c>
      <c r="H204" s="57" t="n">
        <v>396.541124</v>
      </c>
      <c r="I204" s="58" t="n">
        <v>1</v>
      </c>
      <c r="J204" s="59" t="n">
        <f aca="false">I204*H204</f>
        <v>396.541124</v>
      </c>
      <c r="K204" s="60" t="n">
        <f aca="false">I204/G204</f>
        <v>1</v>
      </c>
      <c r="L204" s="55" t="n">
        <f aca="false">IFERROR(VLOOKUP(A204,'MEMO CALCULO 04'!$B$2:$E$504,4,0),0)</f>
        <v>0</v>
      </c>
      <c r="M204" s="61" t="n">
        <f aca="false">L204*H204</f>
        <v>0</v>
      </c>
      <c r="N204" s="62" t="n">
        <f aca="false">L204/G204</f>
        <v>0</v>
      </c>
      <c r="O204" s="63" t="n">
        <f aca="false">I204+L204</f>
        <v>1</v>
      </c>
      <c r="P204" s="64" t="n">
        <f aca="false">J204+M204</f>
        <v>396.541124</v>
      </c>
      <c r="Q204" s="65" t="n">
        <f aca="false">K204+N204</f>
        <v>1</v>
      </c>
    </row>
    <row r="205" customFormat="false" ht="22.35" hidden="false" customHeight="false" outlineLevel="0" collapsed="false">
      <c r="A205" s="52" t="s">
        <v>400</v>
      </c>
      <c r="B205" s="53" t="s">
        <v>401</v>
      </c>
      <c r="C205" s="54" t="s">
        <v>57</v>
      </c>
      <c r="D205" s="55" t="n">
        <v>2</v>
      </c>
      <c r="E205" s="55" t="n">
        <v>1</v>
      </c>
      <c r="F205" s="55"/>
      <c r="G205" s="55" t="n">
        <f aca="false">D205+E205-F205</f>
        <v>3</v>
      </c>
      <c r="H205" s="57" t="n">
        <v>215.509448</v>
      </c>
      <c r="I205" s="58" t="n">
        <v>2</v>
      </c>
      <c r="J205" s="59" t="n">
        <f aca="false">I205*H205</f>
        <v>431.018896</v>
      </c>
      <c r="K205" s="60" t="n">
        <f aca="false">I205/G205</f>
        <v>0.666666666666667</v>
      </c>
      <c r="L205" s="55" t="n">
        <f aca="false">IFERROR(VLOOKUP(A205,'MEMO CALCULO 04'!$B$2:$E$504,4,0),0)</f>
        <v>0</v>
      </c>
      <c r="M205" s="61" t="n">
        <f aca="false">L205*H205</f>
        <v>0</v>
      </c>
      <c r="N205" s="62" t="n">
        <f aca="false">L205/G205</f>
        <v>0</v>
      </c>
      <c r="O205" s="63" t="n">
        <f aca="false">I205+L205</f>
        <v>2</v>
      </c>
      <c r="P205" s="64" t="n">
        <f aca="false">J205+M205</f>
        <v>431.018896</v>
      </c>
      <c r="Q205" s="65" t="n">
        <f aca="false">K205+N205</f>
        <v>0.666666666666667</v>
      </c>
    </row>
    <row r="206" customFormat="false" ht="32.8" hidden="false" customHeight="false" outlineLevel="0" collapsed="false">
      <c r="A206" s="52" t="s">
        <v>402</v>
      </c>
      <c r="B206" s="53" t="s">
        <v>403</v>
      </c>
      <c r="C206" s="54" t="s">
        <v>57</v>
      </c>
      <c r="D206" s="55" t="n">
        <v>11</v>
      </c>
      <c r="E206" s="55" t="n">
        <v>0</v>
      </c>
      <c r="F206" s="55"/>
      <c r="G206" s="55" t="n">
        <f aca="false">D206+E206-F206</f>
        <v>11</v>
      </c>
      <c r="H206" s="57" t="n">
        <v>359.777992</v>
      </c>
      <c r="I206" s="58" t="n">
        <v>11</v>
      </c>
      <c r="J206" s="59" t="n">
        <f aca="false">I206*H206</f>
        <v>3957.557912</v>
      </c>
      <c r="K206" s="60" t="n">
        <f aca="false">I206/G206</f>
        <v>1</v>
      </c>
      <c r="L206" s="55" t="n">
        <f aca="false">IFERROR(VLOOKUP(A206,'MEMO CALCULO 04'!$B$2:$E$504,4,0),0)</f>
        <v>0</v>
      </c>
      <c r="M206" s="61" t="n">
        <f aca="false">L206*H206</f>
        <v>0</v>
      </c>
      <c r="N206" s="62" t="n">
        <f aca="false">L206/G206</f>
        <v>0</v>
      </c>
      <c r="O206" s="63" t="n">
        <f aca="false">I206+L206</f>
        <v>11</v>
      </c>
      <c r="P206" s="64" t="n">
        <f aca="false">J206+M206</f>
        <v>3957.557912</v>
      </c>
      <c r="Q206" s="65" t="n">
        <f aca="false">K206+N206</f>
        <v>1</v>
      </c>
    </row>
    <row r="207" customFormat="false" ht="22.35" hidden="false" customHeight="false" outlineLevel="0" collapsed="false">
      <c r="A207" s="52" t="s">
        <v>404</v>
      </c>
      <c r="B207" s="53" t="s">
        <v>405</v>
      </c>
      <c r="C207" s="54" t="s">
        <v>57</v>
      </c>
      <c r="D207" s="55" t="n">
        <v>5</v>
      </c>
      <c r="E207" s="55" t="n">
        <v>0</v>
      </c>
      <c r="F207" s="55"/>
      <c r="G207" s="55" t="n">
        <f aca="false">D207+E207-F207</f>
        <v>5</v>
      </c>
      <c r="H207" s="57" t="n">
        <v>138.150012</v>
      </c>
      <c r="I207" s="58" t="n">
        <v>0</v>
      </c>
      <c r="J207" s="59" t="n">
        <f aca="false">I207*H207</f>
        <v>0</v>
      </c>
      <c r="K207" s="60" t="n">
        <f aca="false">I207/G207</f>
        <v>0</v>
      </c>
      <c r="L207" s="55" t="n">
        <f aca="false">IFERROR(VLOOKUP(A207,'MEMO CALCULO 04'!$B$2:$E$504,4,0),0)</f>
        <v>0</v>
      </c>
      <c r="M207" s="61" t="n">
        <f aca="false">L207*H207</f>
        <v>0</v>
      </c>
      <c r="N207" s="62" t="n">
        <f aca="false">L207/G207</f>
        <v>0</v>
      </c>
      <c r="O207" s="63" t="n">
        <f aca="false">I207+L207</f>
        <v>0</v>
      </c>
      <c r="P207" s="64" t="n">
        <f aca="false">J207+M207</f>
        <v>0</v>
      </c>
      <c r="Q207" s="65" t="n">
        <f aca="false">K207+N207</f>
        <v>0</v>
      </c>
    </row>
    <row r="208" customFormat="false" ht="22.35" hidden="false" customHeight="false" outlineLevel="0" collapsed="false">
      <c r="A208" s="52" t="s">
        <v>406</v>
      </c>
      <c r="B208" s="53" t="s">
        <v>407</v>
      </c>
      <c r="C208" s="54" t="s">
        <v>57</v>
      </c>
      <c r="D208" s="55" t="n">
        <v>10</v>
      </c>
      <c r="E208" s="55" t="n">
        <v>0</v>
      </c>
      <c r="F208" s="55"/>
      <c r="G208" s="55" t="n">
        <f aca="false">D208+E208-F208</f>
        <v>10</v>
      </c>
      <c r="H208" s="57" t="n">
        <v>157.970316</v>
      </c>
      <c r="I208" s="58" t="n">
        <v>0</v>
      </c>
      <c r="J208" s="59" t="n">
        <f aca="false">I208*H208</f>
        <v>0</v>
      </c>
      <c r="K208" s="60" t="n">
        <f aca="false">I208/G208</f>
        <v>0</v>
      </c>
      <c r="L208" s="55" t="n">
        <f aca="false">IFERROR(VLOOKUP(A208,'MEMO CALCULO 04'!$B$2:$E$504,4,0),0)</f>
        <v>0</v>
      </c>
      <c r="M208" s="61" t="n">
        <f aca="false">L208*H208</f>
        <v>0</v>
      </c>
      <c r="N208" s="62" t="n">
        <f aca="false">L208/G208</f>
        <v>0</v>
      </c>
      <c r="O208" s="63" t="n">
        <f aca="false">I208+L208</f>
        <v>0</v>
      </c>
      <c r="P208" s="64" t="n">
        <f aca="false">J208+M208</f>
        <v>0</v>
      </c>
      <c r="Q208" s="65" t="n">
        <f aca="false">K208+N208</f>
        <v>0</v>
      </c>
    </row>
    <row r="209" customFormat="false" ht="22.35" hidden="false" customHeight="false" outlineLevel="0" collapsed="false">
      <c r="A209" s="52" t="s">
        <v>408</v>
      </c>
      <c r="B209" s="53" t="s">
        <v>409</v>
      </c>
      <c r="C209" s="54" t="s">
        <v>57</v>
      </c>
      <c r="D209" s="55" t="n">
        <v>1</v>
      </c>
      <c r="E209" s="55" t="n">
        <v>0</v>
      </c>
      <c r="F209" s="55"/>
      <c r="G209" s="55" t="n">
        <f aca="false">D209+E209-F209</f>
        <v>1</v>
      </c>
      <c r="H209" s="57" t="n">
        <v>319.160912</v>
      </c>
      <c r="I209" s="58" t="n">
        <v>0</v>
      </c>
      <c r="J209" s="59" t="n">
        <f aca="false">I209*H209</f>
        <v>0</v>
      </c>
      <c r="K209" s="60" t="n">
        <f aca="false">I209/G209</f>
        <v>0</v>
      </c>
      <c r="L209" s="55" t="n">
        <f aca="false">IFERROR(VLOOKUP(A209,'MEMO CALCULO 04'!$B$2:$E$504,4,0),0)</f>
        <v>0</v>
      </c>
      <c r="M209" s="61" t="n">
        <f aca="false">L209*H209</f>
        <v>0</v>
      </c>
      <c r="N209" s="62" t="n">
        <f aca="false">L209/G209</f>
        <v>0</v>
      </c>
      <c r="O209" s="63" t="n">
        <f aca="false">I209+L209</f>
        <v>0</v>
      </c>
      <c r="P209" s="64" t="n">
        <f aca="false">J209+M209</f>
        <v>0</v>
      </c>
      <c r="Q209" s="65" t="n">
        <f aca="false">K209+N209</f>
        <v>0</v>
      </c>
    </row>
    <row r="210" customFormat="false" ht="13.8" hidden="false" customHeight="false" outlineLevel="0" collapsed="false">
      <c r="A210" s="52" t="s">
        <v>410</v>
      </c>
      <c r="B210" s="53" t="s">
        <v>411</v>
      </c>
      <c r="C210" s="54" t="s">
        <v>57</v>
      </c>
      <c r="D210" s="55" t="n">
        <v>6</v>
      </c>
      <c r="E210" s="55" t="n">
        <v>0</v>
      </c>
      <c r="F210" s="55"/>
      <c r="G210" s="55" t="n">
        <f aca="false">D210+E210-F210</f>
        <v>6</v>
      </c>
      <c r="H210" s="57" t="n">
        <v>44.8394552132408</v>
      </c>
      <c r="I210" s="58" t="n">
        <v>0</v>
      </c>
      <c r="J210" s="59" t="n">
        <f aca="false">I210*H210</f>
        <v>0</v>
      </c>
      <c r="K210" s="60" t="n">
        <f aca="false">I210/G210</f>
        <v>0</v>
      </c>
      <c r="L210" s="55" t="n">
        <f aca="false">IFERROR(VLOOKUP(A210,'MEMO CALCULO 04'!$B$2:$E$504,4,0),0)</f>
        <v>0</v>
      </c>
      <c r="M210" s="61" t="n">
        <f aca="false">L210*H210</f>
        <v>0</v>
      </c>
      <c r="N210" s="62" t="n">
        <f aca="false">L210/G210</f>
        <v>0</v>
      </c>
      <c r="O210" s="63" t="n">
        <f aca="false">I210+L210</f>
        <v>0</v>
      </c>
      <c r="P210" s="64" t="n">
        <f aca="false">J210+M210</f>
        <v>0</v>
      </c>
      <c r="Q210" s="65" t="n">
        <f aca="false">K210+N210</f>
        <v>0</v>
      </c>
    </row>
    <row r="211" customFormat="false" ht="13.8" hidden="false" customHeight="false" outlineLevel="0" collapsed="false">
      <c r="A211" s="52" t="s">
        <v>412</v>
      </c>
      <c r="B211" s="53" t="s">
        <v>413</v>
      </c>
      <c r="C211" s="54" t="s">
        <v>57</v>
      </c>
      <c r="D211" s="55" t="n">
        <v>6</v>
      </c>
      <c r="E211" s="55" t="n">
        <v>0</v>
      </c>
      <c r="F211" s="55"/>
      <c r="G211" s="55" t="n">
        <f aca="false">D211+E211-F211</f>
        <v>6</v>
      </c>
      <c r="H211" s="57" t="n">
        <v>83.6490232132408</v>
      </c>
      <c r="I211" s="58" t="n">
        <v>0</v>
      </c>
      <c r="J211" s="59" t="n">
        <f aca="false">I211*H211</f>
        <v>0</v>
      </c>
      <c r="K211" s="60" t="n">
        <f aca="false">I211/G211</f>
        <v>0</v>
      </c>
      <c r="L211" s="55" t="n">
        <f aca="false">IFERROR(VLOOKUP(A211,'MEMO CALCULO 04'!$B$2:$E$504,4,0),0)</f>
        <v>0</v>
      </c>
      <c r="M211" s="61" t="n">
        <f aca="false">L211*H211</f>
        <v>0</v>
      </c>
      <c r="N211" s="62" t="n">
        <f aca="false">L211/G211</f>
        <v>0</v>
      </c>
      <c r="O211" s="63" t="n">
        <f aca="false">I211+L211</f>
        <v>0</v>
      </c>
      <c r="P211" s="64" t="n">
        <f aca="false">J211+M211</f>
        <v>0</v>
      </c>
      <c r="Q211" s="65" t="n">
        <f aca="false">K211+N211</f>
        <v>0</v>
      </c>
    </row>
    <row r="212" customFormat="false" ht="22.35" hidden="false" customHeight="false" outlineLevel="0" collapsed="false">
      <c r="A212" s="52" t="s">
        <v>414</v>
      </c>
      <c r="B212" s="53" t="s">
        <v>415</v>
      </c>
      <c r="C212" s="54" t="s">
        <v>57</v>
      </c>
      <c r="D212" s="55" t="n">
        <v>6</v>
      </c>
      <c r="E212" s="55" t="n">
        <v>0</v>
      </c>
      <c r="F212" s="55"/>
      <c r="G212" s="55" t="n">
        <f aca="false">D212+E212-F212</f>
        <v>6</v>
      </c>
      <c r="H212" s="57" t="n">
        <v>80.7299952132408</v>
      </c>
      <c r="I212" s="58" t="n">
        <v>0</v>
      </c>
      <c r="J212" s="59" t="n">
        <f aca="false">I212*H212</f>
        <v>0</v>
      </c>
      <c r="K212" s="60" t="n">
        <f aca="false">I212/G212</f>
        <v>0</v>
      </c>
      <c r="L212" s="55" t="n">
        <f aca="false">IFERROR(VLOOKUP(A212,'MEMO CALCULO 04'!$B$2:$E$504,4,0),0)</f>
        <v>0</v>
      </c>
      <c r="M212" s="61" t="n">
        <f aca="false">L212*H212</f>
        <v>0</v>
      </c>
      <c r="N212" s="62" t="n">
        <f aca="false">L212/G212</f>
        <v>0</v>
      </c>
      <c r="O212" s="63" t="n">
        <f aca="false">I212+L212</f>
        <v>0</v>
      </c>
      <c r="P212" s="64" t="n">
        <f aca="false">J212+M212</f>
        <v>0</v>
      </c>
      <c r="Q212" s="65" t="n">
        <f aca="false">K212+N212</f>
        <v>0</v>
      </c>
    </row>
    <row r="213" customFormat="false" ht="13.8" hidden="false" customHeight="false" outlineLevel="0" collapsed="false">
      <c r="A213" s="43" t="s">
        <v>416</v>
      </c>
      <c r="B213" s="44" t="s">
        <v>417</v>
      </c>
      <c r="C213" s="45"/>
      <c r="D213" s="46"/>
      <c r="E213" s="46"/>
      <c r="F213" s="46"/>
      <c r="G213" s="46"/>
      <c r="H213" s="66"/>
      <c r="I213" s="47"/>
      <c r="J213" s="48"/>
      <c r="K213" s="49"/>
      <c r="L213" s="80"/>
      <c r="M213" s="51" t="n">
        <f aca="false">SUM(M214:M215)</f>
        <v>0</v>
      </c>
      <c r="N213" s="48"/>
      <c r="O213" s="48"/>
      <c r="P213" s="51" t="n">
        <f aca="false">SUM(P214:P215)</f>
        <v>0</v>
      </c>
      <c r="Q213" s="49"/>
    </row>
    <row r="214" customFormat="false" ht="43.25" hidden="false" customHeight="false" outlineLevel="0" collapsed="false">
      <c r="A214" s="52" t="s">
        <v>418</v>
      </c>
      <c r="B214" s="53" t="s">
        <v>419</v>
      </c>
      <c r="C214" s="54" t="s">
        <v>57</v>
      </c>
      <c r="D214" s="55" t="n">
        <v>1</v>
      </c>
      <c r="E214" s="55" t="n">
        <v>0</v>
      </c>
      <c r="F214" s="55"/>
      <c r="G214" s="55" t="n">
        <f aca="false">D214+E214-F214</f>
        <v>1</v>
      </c>
      <c r="H214" s="57" t="n">
        <v>613.25558</v>
      </c>
      <c r="I214" s="58" t="n">
        <v>0</v>
      </c>
      <c r="J214" s="59" t="n">
        <f aca="false">I214*H214</f>
        <v>0</v>
      </c>
      <c r="K214" s="60" t="n">
        <f aca="false">I214/G214</f>
        <v>0</v>
      </c>
      <c r="L214" s="55" t="n">
        <f aca="false">IFERROR(VLOOKUP(A214,'MEMO CALCULO 04'!$B$2:$E$504,4,0),0)</f>
        <v>0</v>
      </c>
      <c r="M214" s="61" t="n">
        <f aca="false">L214*H214</f>
        <v>0</v>
      </c>
      <c r="N214" s="62" t="n">
        <f aca="false">L214/G214</f>
        <v>0</v>
      </c>
      <c r="O214" s="63" t="n">
        <f aca="false">I214+L214</f>
        <v>0</v>
      </c>
      <c r="P214" s="64" t="n">
        <f aca="false">J214+M214</f>
        <v>0</v>
      </c>
      <c r="Q214" s="65" t="n">
        <f aca="false">K214+N214</f>
        <v>0</v>
      </c>
    </row>
    <row r="215" customFormat="false" ht="32.8" hidden="false" customHeight="false" outlineLevel="0" collapsed="false">
      <c r="A215" s="52" t="s">
        <v>420</v>
      </c>
      <c r="B215" s="53" t="s">
        <v>421</v>
      </c>
      <c r="C215" s="54" t="s">
        <v>57</v>
      </c>
      <c r="D215" s="55" t="n">
        <v>5</v>
      </c>
      <c r="E215" s="55" t="n">
        <v>0</v>
      </c>
      <c r="F215" s="55"/>
      <c r="G215" s="55" t="n">
        <f aca="false">D215+E215-F215</f>
        <v>5</v>
      </c>
      <c r="H215" s="57" t="n">
        <v>138.378548</v>
      </c>
      <c r="I215" s="58" t="n">
        <v>0</v>
      </c>
      <c r="J215" s="59" t="n">
        <f aca="false">I215*H215</f>
        <v>0</v>
      </c>
      <c r="K215" s="60" t="n">
        <f aca="false">I215/G215</f>
        <v>0</v>
      </c>
      <c r="L215" s="55" t="n">
        <f aca="false">IFERROR(VLOOKUP(A215,'MEMO CALCULO 04'!$B$2:$E$504,4,0),0)</f>
        <v>0</v>
      </c>
      <c r="M215" s="61" t="n">
        <f aca="false">L215*H215</f>
        <v>0</v>
      </c>
      <c r="N215" s="62" t="n">
        <f aca="false">L215/G215</f>
        <v>0</v>
      </c>
      <c r="O215" s="63" t="n">
        <f aca="false">I215+L215</f>
        <v>0</v>
      </c>
      <c r="P215" s="64" t="n">
        <f aca="false">J215+M215</f>
        <v>0</v>
      </c>
      <c r="Q215" s="65" t="n">
        <f aca="false">K215+N215</f>
        <v>0</v>
      </c>
    </row>
    <row r="216" customFormat="false" ht="13.8" hidden="false" customHeight="false" outlineLevel="0" collapsed="false">
      <c r="A216" s="43" t="s">
        <v>422</v>
      </c>
      <c r="B216" s="44" t="s">
        <v>423</v>
      </c>
      <c r="C216" s="45"/>
      <c r="D216" s="46"/>
      <c r="E216" s="46"/>
      <c r="F216" s="46"/>
      <c r="G216" s="46"/>
      <c r="H216" s="66"/>
      <c r="I216" s="47"/>
      <c r="J216" s="48"/>
      <c r="K216" s="49"/>
      <c r="L216" s="80"/>
      <c r="M216" s="51" t="n">
        <f aca="false">SUM(M217:M218)</f>
        <v>1429.7287473</v>
      </c>
      <c r="N216" s="48"/>
      <c r="O216" s="48"/>
      <c r="P216" s="51" t="n">
        <f aca="false">SUM(P217:P218)</f>
        <v>3512.03492682</v>
      </c>
      <c r="Q216" s="49"/>
    </row>
    <row r="217" customFormat="false" ht="13.8" hidden="false" customHeight="false" outlineLevel="0" collapsed="false">
      <c r="A217" s="52" t="s">
        <v>424</v>
      </c>
      <c r="B217" s="53" t="s">
        <v>425</v>
      </c>
      <c r="C217" s="54" t="s">
        <v>34</v>
      </c>
      <c r="D217" s="55" t="n">
        <v>5.14</v>
      </c>
      <c r="E217" s="55" t="n">
        <v>3.815</v>
      </c>
      <c r="F217" s="55"/>
      <c r="G217" s="55" t="n">
        <f aca="false">D217+E217-F217</f>
        <v>8.955</v>
      </c>
      <c r="H217" s="57" t="n">
        <v>456.646092</v>
      </c>
      <c r="I217" s="58" t="n">
        <v>4.56</v>
      </c>
      <c r="J217" s="59" t="n">
        <f aca="false">I217*H217</f>
        <v>2082.30617952</v>
      </c>
      <c r="K217" s="60" t="n">
        <f aca="false">I217/G217</f>
        <v>0.509212730318258</v>
      </c>
      <c r="L217" s="55" t="n">
        <f aca="false">IFERROR(VLOOKUP(A217,'MEMO CALCULO 04'!$B$2:$E$504,4,0),0)</f>
        <v>1.815</v>
      </c>
      <c r="M217" s="61" t="n">
        <f aca="false">L217*H217</f>
        <v>828.81265698</v>
      </c>
      <c r="N217" s="62" t="n">
        <f aca="false">L217/G217</f>
        <v>0.202680067001675</v>
      </c>
      <c r="O217" s="63" t="n">
        <f aca="false">I217+L217</f>
        <v>6.375</v>
      </c>
      <c r="P217" s="64" t="n">
        <f aca="false">J217+M217</f>
        <v>2911.1188365</v>
      </c>
      <c r="Q217" s="65" t="n">
        <f aca="false">K217+N217</f>
        <v>0.711892797319933</v>
      </c>
    </row>
    <row r="218" customFormat="false" ht="32.8" hidden="false" customHeight="false" outlineLevel="0" collapsed="false">
      <c r="A218" s="52" t="s">
        <v>426</v>
      </c>
      <c r="B218" s="53" t="s">
        <v>427</v>
      </c>
      <c r="C218" s="54" t="s">
        <v>37</v>
      </c>
      <c r="D218" s="55" t="n">
        <v>12.57</v>
      </c>
      <c r="E218" s="55" t="n">
        <v>0</v>
      </c>
      <c r="F218" s="55"/>
      <c r="G218" s="55" t="n">
        <f aca="false">D218+E218-F218</f>
        <v>12.57</v>
      </c>
      <c r="H218" s="57" t="n">
        <v>47.805576</v>
      </c>
      <c r="I218" s="58" t="n">
        <v>0</v>
      </c>
      <c r="J218" s="59" t="n">
        <f aca="false">I218*H218</f>
        <v>0</v>
      </c>
      <c r="K218" s="60" t="n">
        <f aca="false">I218/G218</f>
        <v>0</v>
      </c>
      <c r="L218" s="55" t="n">
        <f aca="false">IFERROR(VLOOKUP(A218,'MEMO CALCULO 04'!$B$2:$E$504,4,0),0)</f>
        <v>12.57</v>
      </c>
      <c r="M218" s="61" t="n">
        <f aca="false">L218*H218</f>
        <v>600.91609032</v>
      </c>
      <c r="N218" s="62" t="n">
        <f aca="false">L218/G218</f>
        <v>1</v>
      </c>
      <c r="O218" s="63" t="n">
        <f aca="false">I218+L218</f>
        <v>12.57</v>
      </c>
      <c r="P218" s="64" t="n">
        <f aca="false">J218+M218</f>
        <v>600.91609032</v>
      </c>
      <c r="Q218" s="65" t="n">
        <f aca="false">K218+N218</f>
        <v>1</v>
      </c>
    </row>
    <row r="219" customFormat="false" ht="13.8" hidden="false" customHeight="false" outlineLevel="0" collapsed="false">
      <c r="A219" s="43" t="s">
        <v>428</v>
      </c>
      <c r="B219" s="44" t="s">
        <v>429</v>
      </c>
      <c r="C219" s="45"/>
      <c r="D219" s="46"/>
      <c r="E219" s="46"/>
      <c r="F219" s="46"/>
      <c r="G219" s="46"/>
      <c r="H219" s="66"/>
      <c r="I219" s="47"/>
      <c r="J219" s="48"/>
      <c r="K219" s="49"/>
      <c r="L219" s="80"/>
      <c r="M219" s="51" t="n">
        <f aca="false">SUM(M220:M229)</f>
        <v>1184.21615928</v>
      </c>
      <c r="N219" s="48"/>
      <c r="O219" s="48"/>
      <c r="P219" s="51" t="n">
        <f aca="false">SUM(P220:P229)</f>
        <v>33077.7749456</v>
      </c>
      <c r="Q219" s="49"/>
    </row>
    <row r="220" customFormat="false" ht="13.8" hidden="false" customHeight="false" outlineLevel="0" collapsed="false">
      <c r="A220" s="52" t="s">
        <v>430</v>
      </c>
      <c r="B220" s="53" t="s">
        <v>431</v>
      </c>
      <c r="C220" s="54" t="s">
        <v>34</v>
      </c>
      <c r="D220" s="55" t="n">
        <v>0</v>
      </c>
      <c r="E220" s="55" t="n">
        <v>0</v>
      </c>
      <c r="F220" s="55"/>
      <c r="G220" s="55" t="n">
        <f aca="false">D220+E220-F220</f>
        <v>0</v>
      </c>
      <c r="H220" s="57" t="n">
        <v>1.288112</v>
      </c>
      <c r="I220" s="58" t="n">
        <v>0</v>
      </c>
      <c r="J220" s="59" t="n">
        <f aca="false">I220*H220</f>
        <v>0</v>
      </c>
      <c r="K220" s="60" t="n">
        <v>0</v>
      </c>
      <c r="L220" s="55" t="n">
        <f aca="false">IFERROR(VLOOKUP(A220,'MEMO CALCULO 04'!$B$2:$E$504,4,0),0)</f>
        <v>0</v>
      </c>
      <c r="M220" s="61" t="n">
        <f aca="false">L220*H220</f>
        <v>0</v>
      </c>
      <c r="N220" s="62" t="n">
        <v>0</v>
      </c>
      <c r="O220" s="63" t="n">
        <f aca="false">I220+L220</f>
        <v>0</v>
      </c>
      <c r="P220" s="64" t="n">
        <f aca="false">J220+M220</f>
        <v>0</v>
      </c>
      <c r="Q220" s="65" t="n">
        <f aca="false">K220+N220</f>
        <v>0</v>
      </c>
    </row>
    <row r="221" customFormat="false" ht="32.8" hidden="false" customHeight="false" outlineLevel="0" collapsed="false">
      <c r="A221" s="52" t="s">
        <v>432</v>
      </c>
      <c r="B221" s="53" t="s">
        <v>433</v>
      </c>
      <c r="C221" s="54" t="s">
        <v>34</v>
      </c>
      <c r="D221" s="55" t="n">
        <v>0</v>
      </c>
      <c r="E221" s="55" t="n">
        <v>0</v>
      </c>
      <c r="F221" s="55"/>
      <c r="G221" s="55" t="n">
        <f aca="false">D221+E221-F221</f>
        <v>0</v>
      </c>
      <c r="H221" s="57" t="n">
        <v>48.865152</v>
      </c>
      <c r="I221" s="58" t="n">
        <v>0</v>
      </c>
      <c r="J221" s="59" t="n">
        <f aca="false">I221*H221</f>
        <v>0</v>
      </c>
      <c r="K221" s="60" t="n">
        <v>0</v>
      </c>
      <c r="L221" s="55" t="n">
        <f aca="false">IFERROR(VLOOKUP(A221,'MEMO CALCULO 04'!$B$2:$E$504,4,0),0)</f>
        <v>0</v>
      </c>
      <c r="M221" s="61" t="n">
        <f aca="false">L221*H221</f>
        <v>0</v>
      </c>
      <c r="N221" s="62" t="n">
        <v>0</v>
      </c>
      <c r="O221" s="63" t="n">
        <f aca="false">I221+L221</f>
        <v>0</v>
      </c>
      <c r="P221" s="64" t="n">
        <f aca="false">J221+M221</f>
        <v>0</v>
      </c>
      <c r="Q221" s="65" t="n">
        <f aca="false">K221+N221</f>
        <v>0</v>
      </c>
    </row>
    <row r="222" customFormat="false" ht="13.8" hidden="false" customHeight="false" outlineLevel="0" collapsed="false">
      <c r="A222" s="52" t="s">
        <v>434</v>
      </c>
      <c r="B222" s="53" t="s">
        <v>435</v>
      </c>
      <c r="C222" s="54" t="s">
        <v>37</v>
      </c>
      <c r="D222" s="55" t="n">
        <v>42.3</v>
      </c>
      <c r="E222" s="55" t="n">
        <v>0</v>
      </c>
      <c r="F222" s="55"/>
      <c r="G222" s="55" t="n">
        <f aca="false">D222+E222-F222</f>
        <v>42.3</v>
      </c>
      <c r="H222" s="57" t="n">
        <v>228.993072</v>
      </c>
      <c r="I222" s="58" t="n">
        <v>39.81</v>
      </c>
      <c r="J222" s="59" t="n">
        <f aca="false">I222*H222</f>
        <v>9116.21419632</v>
      </c>
      <c r="K222" s="60" t="n">
        <f aca="false">I222/G222</f>
        <v>0.94113475177305</v>
      </c>
      <c r="L222" s="55" t="n">
        <f aca="false">IFERROR(VLOOKUP(A222,'MEMO CALCULO 04'!$B$2:$E$504,4,0),0)</f>
        <v>2.49</v>
      </c>
      <c r="M222" s="61" t="n">
        <f aca="false">L222*H222</f>
        <v>570.19274928</v>
      </c>
      <c r="N222" s="62" t="n">
        <f aca="false">L222/G222</f>
        <v>0.0588652482269504</v>
      </c>
      <c r="O222" s="63" t="n">
        <f aca="false">I222+L222</f>
        <v>42.3</v>
      </c>
      <c r="P222" s="64" t="n">
        <f aca="false">J222+M222</f>
        <v>9686.4069456</v>
      </c>
      <c r="Q222" s="65" t="n">
        <f aca="false">K222+N222</f>
        <v>1</v>
      </c>
    </row>
    <row r="223" customFormat="false" ht="22.35" hidden="false" customHeight="false" outlineLevel="0" collapsed="false">
      <c r="A223" s="52" t="s">
        <v>436</v>
      </c>
      <c r="B223" s="53" t="s">
        <v>437</v>
      </c>
      <c r="C223" s="54" t="s">
        <v>34</v>
      </c>
      <c r="D223" s="55" t="n">
        <v>0</v>
      </c>
      <c r="E223" s="55" t="n">
        <v>0</v>
      </c>
      <c r="F223" s="55"/>
      <c r="G223" s="55" t="n">
        <f aca="false">D223+E223-F223</f>
        <v>0</v>
      </c>
      <c r="H223" s="57" t="n">
        <v>137.609836</v>
      </c>
      <c r="I223" s="58" t="n">
        <v>0</v>
      </c>
      <c r="J223" s="59" t="n">
        <f aca="false">I223*H223</f>
        <v>0</v>
      </c>
      <c r="K223" s="60" t="n">
        <v>0</v>
      </c>
      <c r="L223" s="55" t="n">
        <f aca="false">IFERROR(VLOOKUP(A223,'MEMO CALCULO 04'!$B$2:$E$504,4,0),0)</f>
        <v>0</v>
      </c>
      <c r="M223" s="61" t="n">
        <f aca="false">L223*H223</f>
        <v>0</v>
      </c>
      <c r="N223" s="62" t="n">
        <v>0</v>
      </c>
      <c r="O223" s="63" t="n">
        <f aca="false">I223+L223</f>
        <v>0</v>
      </c>
      <c r="P223" s="64" t="n">
        <f aca="false">J223+M223</f>
        <v>0</v>
      </c>
      <c r="Q223" s="65" t="n">
        <f aca="false">K223+N223</f>
        <v>0</v>
      </c>
    </row>
    <row r="224" customFormat="false" ht="32.8" hidden="false" customHeight="false" outlineLevel="0" collapsed="false">
      <c r="A224" s="52" t="s">
        <v>438</v>
      </c>
      <c r="B224" s="53" t="s">
        <v>439</v>
      </c>
      <c r="C224" s="54" t="s">
        <v>108</v>
      </c>
      <c r="D224" s="55" t="n">
        <v>0</v>
      </c>
      <c r="E224" s="55" t="n">
        <v>0</v>
      </c>
      <c r="F224" s="55"/>
      <c r="G224" s="55" t="n">
        <f aca="false">D224+E224-F224</f>
        <v>0</v>
      </c>
      <c r="H224" s="57" t="n">
        <v>35.547736</v>
      </c>
      <c r="I224" s="58" t="n">
        <v>0</v>
      </c>
      <c r="J224" s="59" t="n">
        <f aca="false">I224*H224</f>
        <v>0</v>
      </c>
      <c r="K224" s="60" t="n">
        <v>0</v>
      </c>
      <c r="L224" s="55" t="n">
        <f aca="false">IFERROR(VLOOKUP(A224,'MEMO CALCULO 04'!$B$2:$E$504,4,0),0)</f>
        <v>0</v>
      </c>
      <c r="M224" s="61" t="n">
        <f aca="false">L224*H224</f>
        <v>0</v>
      </c>
      <c r="N224" s="62" t="n">
        <v>0</v>
      </c>
      <c r="O224" s="63" t="n">
        <f aca="false">I224+L224</f>
        <v>0</v>
      </c>
      <c r="P224" s="64" t="n">
        <f aca="false">J224+M224</f>
        <v>0</v>
      </c>
      <c r="Q224" s="65" t="n">
        <f aca="false">K224+N224</f>
        <v>0</v>
      </c>
    </row>
    <row r="225" customFormat="false" ht="32.8" hidden="false" customHeight="false" outlineLevel="0" collapsed="false">
      <c r="A225" s="52" t="s">
        <v>440</v>
      </c>
      <c r="B225" s="53" t="s">
        <v>441</v>
      </c>
      <c r="C225" s="54" t="s">
        <v>34</v>
      </c>
      <c r="D225" s="55" t="n">
        <v>0</v>
      </c>
      <c r="E225" s="55" t="n">
        <v>0</v>
      </c>
      <c r="F225" s="55"/>
      <c r="G225" s="55" t="n">
        <f aca="false">D225+E225-F225</f>
        <v>0</v>
      </c>
      <c r="H225" s="57" t="n">
        <v>36.2351444957363</v>
      </c>
      <c r="I225" s="58" t="n">
        <v>0</v>
      </c>
      <c r="J225" s="59" t="n">
        <f aca="false">I225*H225</f>
        <v>0</v>
      </c>
      <c r="K225" s="60" t="n">
        <v>0</v>
      </c>
      <c r="L225" s="55" t="n">
        <f aca="false">IFERROR(VLOOKUP(A225,'MEMO CALCULO 04'!$B$2:$E$504,4,0),0)</f>
        <v>0</v>
      </c>
      <c r="M225" s="61" t="n">
        <f aca="false">L225*H225</f>
        <v>0</v>
      </c>
      <c r="N225" s="62" t="n">
        <v>0</v>
      </c>
      <c r="O225" s="63" t="n">
        <f aca="false">I225+L225</f>
        <v>0</v>
      </c>
      <c r="P225" s="64" t="n">
        <f aca="false">J225+M225</f>
        <v>0</v>
      </c>
      <c r="Q225" s="65" t="n">
        <f aca="false">K225+N225</f>
        <v>0</v>
      </c>
    </row>
    <row r="226" customFormat="false" ht="32.8" hidden="false" customHeight="false" outlineLevel="0" collapsed="false">
      <c r="A226" s="52" t="s">
        <v>442</v>
      </c>
      <c r="B226" s="53" t="s">
        <v>443</v>
      </c>
      <c r="C226" s="54" t="s">
        <v>34</v>
      </c>
      <c r="D226" s="55" t="n">
        <v>0</v>
      </c>
      <c r="E226" s="55" t="n">
        <v>0</v>
      </c>
      <c r="F226" s="55"/>
      <c r="G226" s="55" t="n">
        <f aca="false">D226+E226-F226</f>
        <v>0</v>
      </c>
      <c r="H226" s="57" t="n">
        <v>75.5756245615067</v>
      </c>
      <c r="I226" s="58" t="n">
        <v>0</v>
      </c>
      <c r="J226" s="59" t="n">
        <f aca="false">I226*H226</f>
        <v>0</v>
      </c>
      <c r="K226" s="60" t="n">
        <v>0</v>
      </c>
      <c r="L226" s="55" t="n">
        <f aca="false">IFERROR(VLOOKUP(A226,'MEMO CALCULO 04'!$B$2:$E$504,4,0),0)</f>
        <v>0</v>
      </c>
      <c r="M226" s="61" t="n">
        <f aca="false">L226*H226</f>
        <v>0</v>
      </c>
      <c r="N226" s="62" t="n">
        <v>0</v>
      </c>
      <c r="O226" s="63" t="n">
        <f aca="false">I226+L226</f>
        <v>0</v>
      </c>
      <c r="P226" s="64" t="n">
        <f aca="false">J226+M226</f>
        <v>0</v>
      </c>
      <c r="Q226" s="65" t="n">
        <f aca="false">K226+N226</f>
        <v>0</v>
      </c>
    </row>
    <row r="227" customFormat="false" ht="22.35" hidden="false" customHeight="false" outlineLevel="0" collapsed="false">
      <c r="A227" s="52" t="s">
        <v>444</v>
      </c>
      <c r="B227" s="53" t="s">
        <v>445</v>
      </c>
      <c r="C227" s="54" t="s">
        <v>34</v>
      </c>
      <c r="D227" s="55" t="n">
        <v>0</v>
      </c>
      <c r="E227" s="55" t="n">
        <v>0</v>
      </c>
      <c r="F227" s="55"/>
      <c r="G227" s="55" t="n">
        <f aca="false">D227+E227-F227</f>
        <v>0</v>
      </c>
      <c r="H227" s="57" t="n">
        <v>56.4006524251968</v>
      </c>
      <c r="I227" s="58" t="n">
        <v>0</v>
      </c>
      <c r="J227" s="59" t="n">
        <f aca="false">I227*H227</f>
        <v>0</v>
      </c>
      <c r="K227" s="60" t="n">
        <v>0</v>
      </c>
      <c r="L227" s="55" t="n">
        <f aca="false">IFERROR(VLOOKUP(A227,'MEMO CALCULO 04'!$B$2:$E$504,4,0),0)</f>
        <v>0</v>
      </c>
      <c r="M227" s="61" t="n">
        <f aca="false">L227*H227</f>
        <v>0</v>
      </c>
      <c r="N227" s="62" t="n">
        <v>0</v>
      </c>
      <c r="O227" s="63" t="n">
        <f aca="false">I227+L227</f>
        <v>0</v>
      </c>
      <c r="P227" s="64" t="n">
        <f aca="false">J227+M227</f>
        <v>0</v>
      </c>
      <c r="Q227" s="65" t="n">
        <f aca="false">K227+N227</f>
        <v>0</v>
      </c>
    </row>
    <row r="228" customFormat="false" ht="22.35" hidden="false" customHeight="false" outlineLevel="0" collapsed="false">
      <c r="A228" s="52" t="s">
        <v>446</v>
      </c>
      <c r="B228" s="53" t="s">
        <v>447</v>
      </c>
      <c r="C228" s="54" t="s">
        <v>57</v>
      </c>
      <c r="D228" s="55" t="n">
        <v>0</v>
      </c>
      <c r="E228" s="55" t="n">
        <v>0</v>
      </c>
      <c r="F228" s="55"/>
      <c r="G228" s="55" t="n">
        <f aca="false">D228+E228-F228</f>
        <v>0</v>
      </c>
      <c r="H228" s="57" t="n">
        <v>1449.68513795728</v>
      </c>
      <c r="I228" s="58" t="n">
        <v>0</v>
      </c>
      <c r="J228" s="59" t="n">
        <f aca="false">I228*H228</f>
        <v>0</v>
      </c>
      <c r="K228" s="60" t="n">
        <v>0</v>
      </c>
      <c r="L228" s="55" t="n">
        <f aca="false">IFERROR(VLOOKUP(A228,'MEMO CALCULO 04'!$B$2:$E$504,4,0),0)</f>
        <v>0</v>
      </c>
      <c r="M228" s="61" t="n">
        <f aca="false">L228*H228</f>
        <v>0</v>
      </c>
      <c r="N228" s="62" t="n">
        <v>0</v>
      </c>
      <c r="O228" s="63" t="n">
        <f aca="false">I228+L228</f>
        <v>0</v>
      </c>
      <c r="P228" s="64" t="n">
        <f aca="false">J228+M228</f>
        <v>0</v>
      </c>
      <c r="Q228" s="65" t="n">
        <f aca="false">K228+N228</f>
        <v>0</v>
      </c>
    </row>
    <row r="229" customFormat="false" ht="32.8" hidden="false" customHeight="false" outlineLevel="0" collapsed="false">
      <c r="A229" s="52" t="s">
        <v>448</v>
      </c>
      <c r="B229" s="53" t="s">
        <v>449</v>
      </c>
      <c r="C229" s="54" t="s">
        <v>34</v>
      </c>
      <c r="D229" s="55" t="n">
        <v>56</v>
      </c>
      <c r="E229" s="55" t="n">
        <v>0</v>
      </c>
      <c r="F229" s="55"/>
      <c r="G229" s="55" t="n">
        <f aca="false">D229+E229-F229</f>
        <v>56</v>
      </c>
      <c r="H229" s="57" t="n">
        <v>417.703</v>
      </c>
      <c r="I229" s="58" t="n">
        <v>54.53</v>
      </c>
      <c r="J229" s="59" t="n">
        <f aca="false">I229*H229</f>
        <v>22777.34459</v>
      </c>
      <c r="K229" s="60" t="n">
        <f aca="false">I229/G229</f>
        <v>0.97375</v>
      </c>
      <c r="L229" s="55" t="n">
        <f aca="false">IFERROR(VLOOKUP(A229,'MEMO CALCULO 04'!$B$2:$E$504,4,0),0)</f>
        <v>1.47</v>
      </c>
      <c r="M229" s="61" t="n">
        <f aca="false">L229*H229</f>
        <v>614.02341</v>
      </c>
      <c r="N229" s="62" t="n">
        <f aca="false">L229/G229</f>
        <v>0.02625</v>
      </c>
      <c r="O229" s="63" t="n">
        <f aca="false">I229+L229</f>
        <v>56</v>
      </c>
      <c r="P229" s="64" t="n">
        <f aca="false">J229+M229</f>
        <v>23391.368</v>
      </c>
      <c r="Q229" s="65" t="n">
        <f aca="false">K229+N229</f>
        <v>1</v>
      </c>
    </row>
    <row r="230" customFormat="false" ht="13.8" hidden="false" customHeight="false" outlineLevel="0" collapsed="false">
      <c r="A230" s="43" t="s">
        <v>450</v>
      </c>
      <c r="B230" s="44" t="s">
        <v>451</v>
      </c>
      <c r="C230" s="45"/>
      <c r="D230" s="46"/>
      <c r="E230" s="46"/>
      <c r="F230" s="46"/>
      <c r="G230" s="46"/>
      <c r="H230" s="66"/>
      <c r="I230" s="47"/>
      <c r="J230" s="48"/>
      <c r="K230" s="49"/>
      <c r="L230" s="80"/>
      <c r="M230" s="51" t="n">
        <f aca="false">SUM(M231:M235)</f>
        <v>0</v>
      </c>
      <c r="N230" s="48"/>
      <c r="O230" s="48"/>
      <c r="P230" s="51" t="n">
        <f aca="false">SUM(P231:P235)</f>
        <v>21167.562122487</v>
      </c>
      <c r="Q230" s="49"/>
    </row>
    <row r="231" customFormat="false" ht="32.8" hidden="false" customHeight="false" outlineLevel="0" collapsed="false">
      <c r="A231" s="52" t="s">
        <v>452</v>
      </c>
      <c r="B231" s="53" t="s">
        <v>453</v>
      </c>
      <c r="C231" s="54" t="s">
        <v>37</v>
      </c>
      <c r="D231" s="55" t="n">
        <v>12.31</v>
      </c>
      <c r="E231" s="55" t="n">
        <v>0</v>
      </c>
      <c r="F231" s="55"/>
      <c r="G231" s="55" t="n">
        <f aca="false">D231+E231-F231</f>
        <v>12.31</v>
      </c>
      <c r="H231" s="57" t="n">
        <v>1009.173424</v>
      </c>
      <c r="I231" s="58" t="n">
        <v>9.8</v>
      </c>
      <c r="J231" s="59" t="n">
        <f aca="false">I231*H231</f>
        <v>9889.8995552</v>
      </c>
      <c r="K231" s="60" t="n">
        <f aca="false">I231/G231</f>
        <v>0.796100731112916</v>
      </c>
      <c r="L231" s="55" t="n">
        <f aca="false">IFERROR(VLOOKUP(A231,'MEMO CALCULO 04'!$B$2:$E$504,4,0),0)</f>
        <v>0</v>
      </c>
      <c r="M231" s="61" t="n">
        <f aca="false">L231*H231</f>
        <v>0</v>
      </c>
      <c r="N231" s="62" t="n">
        <f aca="false">L231/G231</f>
        <v>0</v>
      </c>
      <c r="O231" s="63" t="n">
        <f aca="false">I231+L231</f>
        <v>9.8</v>
      </c>
      <c r="P231" s="64" t="n">
        <f aca="false">J231+M231</f>
        <v>9889.8995552</v>
      </c>
      <c r="Q231" s="65" t="n">
        <f aca="false">K231+N231</f>
        <v>0.796100731112916</v>
      </c>
    </row>
    <row r="232" customFormat="false" ht="32.8" hidden="false" customHeight="false" outlineLevel="0" collapsed="false">
      <c r="A232" s="52" t="s">
        <v>454</v>
      </c>
      <c r="B232" s="53" t="s">
        <v>455</v>
      </c>
      <c r="C232" s="54" t="s">
        <v>34</v>
      </c>
      <c r="D232" s="55" t="n">
        <v>21.52</v>
      </c>
      <c r="E232" s="55" t="n">
        <v>5.1</v>
      </c>
      <c r="F232" s="55"/>
      <c r="G232" s="55" t="n">
        <f aca="false">D232+E232-F232</f>
        <v>26.62</v>
      </c>
      <c r="H232" s="57" t="n">
        <v>365.335572</v>
      </c>
      <c r="I232" s="58" t="n">
        <v>21.52</v>
      </c>
      <c r="J232" s="59" t="n">
        <f aca="false">I232*H232</f>
        <v>7862.02150944</v>
      </c>
      <c r="K232" s="60" t="n">
        <f aca="false">I232/G232</f>
        <v>0.808414725770098</v>
      </c>
      <c r="L232" s="55" t="n">
        <f aca="false">IFERROR(VLOOKUP(A232,'MEMO CALCULO 04'!$B$2:$E$504,4,0),0)</f>
        <v>0</v>
      </c>
      <c r="M232" s="61" t="n">
        <f aca="false">L232*H232</f>
        <v>0</v>
      </c>
      <c r="N232" s="62" t="n">
        <f aca="false">L232/G232</f>
        <v>0</v>
      </c>
      <c r="O232" s="63" t="n">
        <f aca="false">I232+L232</f>
        <v>21.52</v>
      </c>
      <c r="P232" s="64" t="n">
        <f aca="false">J232+M232</f>
        <v>7862.02150944</v>
      </c>
      <c r="Q232" s="65" t="n">
        <f aca="false">K232+N232</f>
        <v>0.808414725770098</v>
      </c>
    </row>
    <row r="233" customFormat="false" ht="32.8" hidden="false" customHeight="false" outlineLevel="0" collapsed="false">
      <c r="A233" s="52" t="s">
        <v>456</v>
      </c>
      <c r="B233" s="53" t="s">
        <v>457</v>
      </c>
      <c r="C233" s="54" t="s">
        <v>34</v>
      </c>
      <c r="D233" s="55" t="n">
        <v>7.47</v>
      </c>
      <c r="E233" s="55" t="n">
        <v>0</v>
      </c>
      <c r="F233" s="55"/>
      <c r="G233" s="55" t="n">
        <f aca="false">D233+E233-F233</f>
        <v>7.47</v>
      </c>
      <c r="H233" s="57" t="n">
        <v>194.079004</v>
      </c>
      <c r="I233" s="58" t="n">
        <v>7.47</v>
      </c>
      <c r="J233" s="59" t="n">
        <f aca="false">I233*H233</f>
        <v>1449.77015988</v>
      </c>
      <c r="K233" s="60" t="n">
        <f aca="false">I233/G233</f>
        <v>1</v>
      </c>
      <c r="L233" s="55" t="n">
        <f aca="false">IFERROR(VLOOKUP(A233,'MEMO CALCULO 04'!$B$2:$E$504,4,0),0)</f>
        <v>0</v>
      </c>
      <c r="M233" s="61" t="n">
        <f aca="false">L233*H233</f>
        <v>0</v>
      </c>
      <c r="N233" s="62" t="n">
        <f aca="false">L233/G233</f>
        <v>0</v>
      </c>
      <c r="O233" s="63" t="n">
        <f aca="false">I233+L233</f>
        <v>7.47</v>
      </c>
      <c r="P233" s="64" t="n">
        <f aca="false">J233+M233</f>
        <v>1449.77015988</v>
      </c>
      <c r="Q233" s="65" t="n">
        <f aca="false">K233+N233</f>
        <v>1</v>
      </c>
    </row>
    <row r="234" customFormat="false" ht="22.35" hidden="false" customHeight="false" outlineLevel="0" collapsed="false">
      <c r="A234" s="52" t="s">
        <v>458</v>
      </c>
      <c r="B234" s="53" t="s">
        <v>459</v>
      </c>
      <c r="C234" s="54" t="s">
        <v>34</v>
      </c>
      <c r="D234" s="55" t="n">
        <v>1.98</v>
      </c>
      <c r="E234" s="55" t="n">
        <v>0</v>
      </c>
      <c r="F234" s="55"/>
      <c r="G234" s="55" t="n">
        <f aca="false">D234+E234-F234</f>
        <v>1.98</v>
      </c>
      <c r="H234" s="57" t="n">
        <v>908.825344</v>
      </c>
      <c r="I234" s="58" t="n">
        <v>1.89</v>
      </c>
      <c r="J234" s="59" t="n">
        <f aca="false">I234*H234</f>
        <v>1717.67990016</v>
      </c>
      <c r="K234" s="60" t="n">
        <f aca="false">I234/G234</f>
        <v>0.954545454545455</v>
      </c>
      <c r="L234" s="55" t="n">
        <f aca="false">IFERROR(VLOOKUP(A234,'MEMO CALCULO 04'!$B$2:$E$504,4,0),0)</f>
        <v>0</v>
      </c>
      <c r="M234" s="61" t="n">
        <f aca="false">L234*H234</f>
        <v>0</v>
      </c>
      <c r="N234" s="62" t="n">
        <f aca="false">L234/G234</f>
        <v>0</v>
      </c>
      <c r="O234" s="63" t="n">
        <f aca="false">I234+L234</f>
        <v>1.89</v>
      </c>
      <c r="P234" s="64" t="n">
        <f aca="false">J234+M234</f>
        <v>1717.67990016</v>
      </c>
      <c r="Q234" s="65" t="n">
        <f aca="false">K234+N234</f>
        <v>0.954545454545455</v>
      </c>
    </row>
    <row r="235" customFormat="false" ht="13.8" hidden="false" customHeight="false" outlineLevel="0" collapsed="false">
      <c r="A235" s="52" t="s">
        <v>460</v>
      </c>
      <c r="B235" s="53" t="s">
        <v>461</v>
      </c>
      <c r="C235" s="54" t="s">
        <v>462</v>
      </c>
      <c r="D235" s="55" t="n">
        <v>4.27</v>
      </c>
      <c r="E235" s="55" t="n">
        <v>5.55</v>
      </c>
      <c r="F235" s="55"/>
      <c r="G235" s="55" t="n">
        <f aca="false">D235+E235-F235</f>
        <v>9.82</v>
      </c>
      <c r="H235" s="57" t="n">
        <v>213.957756730211</v>
      </c>
      <c r="I235" s="58" t="n">
        <v>1.16</v>
      </c>
      <c r="J235" s="59" t="n">
        <f aca="false">I235*H235</f>
        <v>248.190997807045</v>
      </c>
      <c r="K235" s="60" t="n">
        <f aca="false">I235/G235</f>
        <v>0.118126272912424</v>
      </c>
      <c r="L235" s="55" t="n">
        <f aca="false">IFERROR(VLOOKUP(A235,'MEMO CALCULO 04'!$B$2:$E$504,4,0),0)</f>
        <v>0</v>
      </c>
      <c r="M235" s="61" t="n">
        <f aca="false">L235*H235</f>
        <v>0</v>
      </c>
      <c r="N235" s="62" t="n">
        <f aca="false">L235/G235</f>
        <v>0</v>
      </c>
      <c r="O235" s="63" t="n">
        <f aca="false">I235+L235</f>
        <v>1.16</v>
      </c>
      <c r="P235" s="64" t="n">
        <f aca="false">J235+M235</f>
        <v>248.190997807045</v>
      </c>
      <c r="Q235" s="65" t="n">
        <f aca="false">K235+N235</f>
        <v>0.118126272912424</v>
      </c>
    </row>
    <row r="236" customFormat="false" ht="13.8" hidden="false" customHeight="false" outlineLevel="0" collapsed="false">
      <c r="A236" s="43" t="n">
        <v>21</v>
      </c>
      <c r="B236" s="44" t="s">
        <v>463</v>
      </c>
      <c r="C236" s="45"/>
      <c r="D236" s="46"/>
      <c r="E236" s="46"/>
      <c r="F236" s="46"/>
      <c r="G236" s="46"/>
      <c r="H236" s="66"/>
      <c r="I236" s="47"/>
      <c r="J236" s="48"/>
      <c r="K236" s="49"/>
      <c r="L236" s="80"/>
      <c r="M236" s="51" t="n">
        <f aca="false">SUM(M237:M241)</f>
        <v>446.49673012224</v>
      </c>
      <c r="N236" s="48"/>
      <c r="O236" s="48"/>
      <c r="P236" s="51" t="n">
        <f aca="false">SUM(P237:P241)</f>
        <v>16949.2853396629</v>
      </c>
      <c r="Q236" s="49"/>
    </row>
    <row r="237" customFormat="false" ht="22.35" hidden="false" customHeight="false" outlineLevel="0" collapsed="false">
      <c r="A237" s="52" t="s">
        <v>464</v>
      </c>
      <c r="B237" s="53" t="s">
        <v>465</v>
      </c>
      <c r="C237" s="54" t="s">
        <v>57</v>
      </c>
      <c r="D237" s="55" t="n">
        <v>28</v>
      </c>
      <c r="E237" s="55" t="n">
        <v>0</v>
      </c>
      <c r="F237" s="55"/>
      <c r="G237" s="55" t="n">
        <f aca="false">D237+E237-F237</f>
        <v>28</v>
      </c>
      <c r="H237" s="57" t="n">
        <v>27.58014</v>
      </c>
      <c r="I237" s="58" t="n">
        <v>0</v>
      </c>
      <c r="J237" s="59" t="n">
        <f aca="false">I237*H237</f>
        <v>0</v>
      </c>
      <c r="K237" s="60" t="n">
        <f aca="false">I237/G237</f>
        <v>0</v>
      </c>
      <c r="L237" s="55" t="n">
        <f aca="false">IFERROR(VLOOKUP(A237,'MEMO CALCULO 04'!$B$2:$E$504,4,0),0)</f>
        <v>0</v>
      </c>
      <c r="M237" s="61" t="n">
        <f aca="false">L237*H237</f>
        <v>0</v>
      </c>
      <c r="N237" s="62" t="n">
        <f aca="false">L237/G237</f>
        <v>0</v>
      </c>
      <c r="O237" s="63" t="n">
        <f aca="false">I237+L237</f>
        <v>0</v>
      </c>
      <c r="P237" s="64" t="n">
        <f aca="false">J237+M237</f>
        <v>0</v>
      </c>
      <c r="Q237" s="65" t="n">
        <f aca="false">K237+N237</f>
        <v>0</v>
      </c>
    </row>
    <row r="238" customFormat="false" ht="32.8" hidden="false" customHeight="false" outlineLevel="0" collapsed="false">
      <c r="A238" s="52" t="s">
        <v>466</v>
      </c>
      <c r="B238" s="53" t="s">
        <v>467</v>
      </c>
      <c r="C238" s="54" t="s">
        <v>57</v>
      </c>
      <c r="D238" s="55" t="n">
        <v>5</v>
      </c>
      <c r="E238" s="55" t="n">
        <v>0</v>
      </c>
      <c r="F238" s="55"/>
      <c r="G238" s="55" t="n">
        <f aca="false">D238+E238-F238</f>
        <v>5</v>
      </c>
      <c r="H238" s="57" t="n">
        <v>221.5241</v>
      </c>
      <c r="I238" s="58" t="n">
        <v>0</v>
      </c>
      <c r="J238" s="59" t="n">
        <f aca="false">I238*H238</f>
        <v>0</v>
      </c>
      <c r="K238" s="60" t="n">
        <f aca="false">I238/G238</f>
        <v>0</v>
      </c>
      <c r="L238" s="55" t="n">
        <f aca="false">IFERROR(VLOOKUP(A238,'MEMO CALCULO 04'!$B$2:$E$504,4,0),0)</f>
        <v>0</v>
      </c>
      <c r="M238" s="61" t="n">
        <f aca="false">L238*H238</f>
        <v>0</v>
      </c>
      <c r="N238" s="62" t="n">
        <f aca="false">L238/G238</f>
        <v>0</v>
      </c>
      <c r="O238" s="63" t="n">
        <f aca="false">I238+L238</f>
        <v>0</v>
      </c>
      <c r="P238" s="64" t="n">
        <f aca="false">J238+M238</f>
        <v>0</v>
      </c>
      <c r="Q238" s="65" t="n">
        <f aca="false">K238+N238</f>
        <v>0</v>
      </c>
    </row>
    <row r="239" customFormat="false" ht="22.35" hidden="false" customHeight="false" outlineLevel="0" collapsed="false">
      <c r="A239" s="52" t="s">
        <v>468</v>
      </c>
      <c r="B239" s="53" t="s">
        <v>469</v>
      </c>
      <c r="C239" s="54" t="s">
        <v>37</v>
      </c>
      <c r="D239" s="55" t="n">
        <v>82.3</v>
      </c>
      <c r="E239" s="55" t="n">
        <v>8</v>
      </c>
      <c r="F239" s="55"/>
      <c r="G239" s="55" t="n">
        <f aca="false">D239+E239-F239</f>
        <v>90.3</v>
      </c>
      <c r="H239" s="57" t="n">
        <v>152.849032</v>
      </c>
      <c r="I239" s="58" t="n">
        <v>82.3</v>
      </c>
      <c r="J239" s="59" t="n">
        <f aca="false">I239*H239</f>
        <v>12579.4753336</v>
      </c>
      <c r="K239" s="60" t="n">
        <f aca="false">I239/G239</f>
        <v>0.91140642303433</v>
      </c>
      <c r="L239" s="55" t="n">
        <f aca="false">IFERROR(VLOOKUP(A239,'MEMO CALCULO 04'!$B$2:$E$504,4,0),0)</f>
        <v>0</v>
      </c>
      <c r="M239" s="61" t="n">
        <f aca="false">L239*H239</f>
        <v>0</v>
      </c>
      <c r="N239" s="62" t="n">
        <f aca="false">L239/G239</f>
        <v>0</v>
      </c>
      <c r="O239" s="63" t="n">
        <f aca="false">I239+L239</f>
        <v>82.3</v>
      </c>
      <c r="P239" s="64" t="n">
        <f aca="false">J239+M239</f>
        <v>12579.4753336</v>
      </c>
      <c r="Q239" s="65" t="n">
        <f aca="false">K239+N239</f>
        <v>0.91140642303433</v>
      </c>
    </row>
    <row r="240" customFormat="false" ht="43.25" hidden="false" customHeight="false" outlineLevel="0" collapsed="false">
      <c r="A240" s="52" t="s">
        <v>470</v>
      </c>
      <c r="B240" s="53" t="s">
        <v>471</v>
      </c>
      <c r="C240" s="54" t="s">
        <v>37</v>
      </c>
      <c r="D240" s="55" t="n">
        <v>8.01</v>
      </c>
      <c r="E240" s="55" t="n">
        <v>0</v>
      </c>
      <c r="F240" s="55"/>
      <c r="G240" s="55" t="n">
        <f aca="false">D240+E240-F240</f>
        <v>8.01</v>
      </c>
      <c r="H240" s="57" t="n">
        <v>560.820402385754</v>
      </c>
      <c r="I240" s="58" t="n">
        <v>6.1</v>
      </c>
      <c r="J240" s="59" t="n">
        <f aca="false">I240*H240</f>
        <v>3421.0044545531</v>
      </c>
      <c r="K240" s="60" t="n">
        <f aca="false">I240/G240</f>
        <v>0.761548064918851</v>
      </c>
      <c r="L240" s="55" t="n">
        <f aca="false">IFERROR(VLOOKUP(A240,'MEMO CALCULO 04'!$B$2:$E$504,4,0),0)</f>
        <v>0</v>
      </c>
      <c r="M240" s="61" t="n">
        <f aca="false">L240*H240</f>
        <v>0</v>
      </c>
      <c r="N240" s="62" t="n">
        <f aca="false">L240/G240</f>
        <v>0</v>
      </c>
      <c r="O240" s="63" t="n">
        <f aca="false">I240+L240</f>
        <v>6.1</v>
      </c>
      <c r="P240" s="64" t="n">
        <f aca="false">J240+M240</f>
        <v>3421.0044545531</v>
      </c>
      <c r="Q240" s="65" t="n">
        <f aca="false">K240+N240</f>
        <v>0.761548064918851</v>
      </c>
    </row>
    <row r="241" customFormat="false" ht="13.8" hidden="false" customHeight="false" outlineLevel="0" collapsed="false">
      <c r="A241" s="52" t="s">
        <v>472</v>
      </c>
      <c r="B241" s="53" t="s">
        <v>473</v>
      </c>
      <c r="C241" s="54" t="s">
        <v>57</v>
      </c>
      <c r="D241" s="55" t="n">
        <v>20</v>
      </c>
      <c r="E241" s="55" t="n">
        <v>0</v>
      </c>
      <c r="F241" s="55"/>
      <c r="G241" s="55" t="n">
        <f aca="false">D241+E241-F241</f>
        <v>20</v>
      </c>
      <c r="H241" s="57" t="n">
        <v>55.81209126528</v>
      </c>
      <c r="I241" s="58" t="n">
        <v>9</v>
      </c>
      <c r="J241" s="59" t="n">
        <f aca="false">I241*H241</f>
        <v>502.30882138752</v>
      </c>
      <c r="K241" s="60" t="n">
        <f aca="false">I241/G241</f>
        <v>0.45</v>
      </c>
      <c r="L241" s="55" t="n">
        <f aca="false">IFERROR(VLOOKUP(A241,'MEMO CALCULO 04'!$B$2:$E$504,4,0),0)</f>
        <v>8</v>
      </c>
      <c r="M241" s="61" t="n">
        <f aca="false">L241*H241</f>
        <v>446.49673012224</v>
      </c>
      <c r="N241" s="62" t="n">
        <f aca="false">L241/G241</f>
        <v>0.4</v>
      </c>
      <c r="O241" s="63" t="n">
        <f aca="false">I241+L241</f>
        <v>17</v>
      </c>
      <c r="P241" s="64" t="n">
        <f aca="false">J241+M241</f>
        <v>948.80555150976</v>
      </c>
      <c r="Q241" s="65" t="n">
        <f aca="false">K241+N241</f>
        <v>0.85</v>
      </c>
    </row>
    <row r="242" customFormat="false" ht="13.8" hidden="false" customHeight="false" outlineLevel="0" collapsed="false">
      <c r="A242" s="43" t="n">
        <v>22</v>
      </c>
      <c r="B242" s="44" t="s">
        <v>474</v>
      </c>
      <c r="C242" s="45"/>
      <c r="D242" s="46"/>
      <c r="E242" s="46"/>
      <c r="F242" s="46"/>
      <c r="G242" s="46"/>
      <c r="H242" s="66"/>
      <c r="I242" s="47"/>
      <c r="J242" s="48"/>
      <c r="K242" s="49"/>
      <c r="L242" s="80"/>
      <c r="M242" s="51" t="n">
        <f aca="false">SUM(M243:M244)</f>
        <v>2675.678712</v>
      </c>
      <c r="N242" s="48"/>
      <c r="O242" s="48"/>
      <c r="P242" s="51" t="n">
        <f aca="false">SUM(P243:P244)</f>
        <v>4013.518068</v>
      </c>
      <c r="Q242" s="49"/>
    </row>
    <row r="243" customFormat="false" ht="32.8" hidden="false" customHeight="false" outlineLevel="0" collapsed="false">
      <c r="A243" s="52" t="s">
        <v>475</v>
      </c>
      <c r="B243" s="53" t="s">
        <v>476</v>
      </c>
      <c r="C243" s="54" t="s">
        <v>57</v>
      </c>
      <c r="D243" s="55" t="n">
        <v>0.75</v>
      </c>
      <c r="E243" s="55" t="n">
        <v>0</v>
      </c>
      <c r="F243" s="55"/>
      <c r="G243" s="55" t="n">
        <f aca="false">D243+E243-F243</f>
        <v>0.75</v>
      </c>
      <c r="H243" s="57" t="n">
        <v>8918.92904</v>
      </c>
      <c r="I243" s="58" t="n">
        <v>0.15</v>
      </c>
      <c r="J243" s="59" t="n">
        <f aca="false">I243*H243</f>
        <v>1337.839356</v>
      </c>
      <c r="K243" s="60" t="n">
        <f aca="false">I243/G243</f>
        <v>0.2</v>
      </c>
      <c r="L243" s="55" t="n">
        <f aca="false">IFERROR(VLOOKUP(A243,'MEMO CALCULO 04'!$B$2:$E$504,4,0),0)</f>
        <v>0.3</v>
      </c>
      <c r="M243" s="61" t="n">
        <f aca="false">L243*H243</f>
        <v>2675.678712</v>
      </c>
      <c r="N243" s="62" t="n">
        <f aca="false">L243/G243</f>
        <v>0.4</v>
      </c>
      <c r="O243" s="63" t="n">
        <f aca="false">I243+L243</f>
        <v>0.45</v>
      </c>
      <c r="P243" s="64" t="n">
        <f aca="false">J243+M243</f>
        <v>4013.518068</v>
      </c>
      <c r="Q243" s="65" t="n">
        <f aca="false">K243+N243</f>
        <v>0.6</v>
      </c>
    </row>
    <row r="244" customFormat="false" ht="32.8" hidden="false" customHeight="false" outlineLevel="0" collapsed="false">
      <c r="A244" s="52" t="s">
        <v>477</v>
      </c>
      <c r="B244" s="53" t="s">
        <v>478</v>
      </c>
      <c r="C244" s="54" t="s">
        <v>37</v>
      </c>
      <c r="D244" s="55" t="n">
        <v>0</v>
      </c>
      <c r="E244" s="55" t="n">
        <v>0</v>
      </c>
      <c r="F244" s="55"/>
      <c r="G244" s="55" t="n">
        <f aca="false">D244+E244-F244</f>
        <v>0</v>
      </c>
      <c r="H244" s="57" t="n">
        <v>39.1323924552316</v>
      </c>
      <c r="I244" s="58" t="n">
        <v>0</v>
      </c>
      <c r="J244" s="59" t="n">
        <f aca="false">I244*H244</f>
        <v>0</v>
      </c>
      <c r="K244" s="60" t="n">
        <v>0</v>
      </c>
      <c r="L244" s="55" t="n">
        <f aca="false">IFERROR(VLOOKUP(A244,'MEMO CALCULO 04'!$B$2:$E$504,4,0),0)</f>
        <v>0</v>
      </c>
      <c r="M244" s="61" t="n">
        <f aca="false">L244*H244</f>
        <v>0</v>
      </c>
      <c r="N244" s="62" t="n">
        <v>0</v>
      </c>
      <c r="O244" s="63" t="n">
        <f aca="false">I244+L244</f>
        <v>0</v>
      </c>
      <c r="P244" s="64" t="n">
        <f aca="false">J244+M244</f>
        <v>0</v>
      </c>
      <c r="Q244" s="65" t="n">
        <f aca="false">K244+N244</f>
        <v>0</v>
      </c>
    </row>
    <row r="245" customFormat="false" ht="13.8" hidden="false" customHeight="false" outlineLevel="0" collapsed="false">
      <c r="A245" s="43" t="n">
        <v>23</v>
      </c>
      <c r="B245" s="44" t="s">
        <v>479</v>
      </c>
      <c r="C245" s="45"/>
      <c r="D245" s="46"/>
      <c r="E245" s="46"/>
      <c r="F245" s="46"/>
      <c r="G245" s="46"/>
      <c r="H245" s="66"/>
      <c r="I245" s="47"/>
      <c r="J245" s="48"/>
      <c r="K245" s="49"/>
      <c r="L245" s="80"/>
      <c r="M245" s="51" t="n">
        <f aca="false">SUM(M246:M247)</f>
        <v>0</v>
      </c>
      <c r="N245" s="48"/>
      <c r="O245" s="48"/>
      <c r="P245" s="51" t="n">
        <f aca="false">SUM(P246:P247)</f>
        <v>0</v>
      </c>
      <c r="Q245" s="49"/>
    </row>
    <row r="246" customFormat="false" ht="32.8" hidden="false" customHeight="false" outlineLevel="0" collapsed="false">
      <c r="A246" s="52" t="s">
        <v>480</v>
      </c>
      <c r="B246" s="53" t="s">
        <v>481</v>
      </c>
      <c r="C246" s="54" t="s">
        <v>64</v>
      </c>
      <c r="D246" s="55" t="n">
        <v>0</v>
      </c>
      <c r="E246" s="55" t="n">
        <v>0</v>
      </c>
      <c r="F246" s="55"/>
      <c r="G246" s="55" t="n">
        <f aca="false">D246+E246-F246</f>
        <v>0</v>
      </c>
      <c r="H246" s="57" t="n">
        <v>89.305636</v>
      </c>
      <c r="I246" s="58" t="n">
        <v>0</v>
      </c>
      <c r="J246" s="59" t="n">
        <f aca="false">I246*H246</f>
        <v>0</v>
      </c>
      <c r="K246" s="60" t="n">
        <v>0</v>
      </c>
      <c r="L246" s="55" t="n">
        <f aca="false">IFERROR(VLOOKUP(A246,'MEMO CALCULO 04'!$B$2:$E$504,4,0),0)</f>
        <v>0</v>
      </c>
      <c r="M246" s="61" t="n">
        <f aca="false">L246*H246</f>
        <v>0</v>
      </c>
      <c r="N246" s="62" t="n">
        <v>0</v>
      </c>
      <c r="O246" s="63" t="n">
        <f aca="false">I246+L246</f>
        <v>0</v>
      </c>
      <c r="P246" s="64" t="n">
        <f aca="false">J246+M246</f>
        <v>0</v>
      </c>
      <c r="Q246" s="65" t="n">
        <f aca="false">K246+N246</f>
        <v>0</v>
      </c>
    </row>
    <row r="247" customFormat="false" ht="13.8" hidden="false" customHeight="false" outlineLevel="0" collapsed="false">
      <c r="A247" s="52" t="s">
        <v>482</v>
      </c>
      <c r="B247" s="53" t="s">
        <v>483</v>
      </c>
      <c r="C247" s="54" t="s">
        <v>34</v>
      </c>
      <c r="D247" s="55" t="n">
        <v>509.41</v>
      </c>
      <c r="E247" s="55" t="n">
        <v>0</v>
      </c>
      <c r="F247" s="55"/>
      <c r="G247" s="55" t="n">
        <f aca="false">D247+E247-F247</f>
        <v>509.41</v>
      </c>
      <c r="H247" s="57" t="n">
        <v>12.891508</v>
      </c>
      <c r="I247" s="58" t="n">
        <v>0</v>
      </c>
      <c r="J247" s="59" t="n">
        <f aca="false">I247*H247</f>
        <v>0</v>
      </c>
      <c r="K247" s="60" t="n">
        <f aca="false">I247/G247</f>
        <v>0</v>
      </c>
      <c r="L247" s="55" t="n">
        <f aca="false">IFERROR(VLOOKUP(A247,'MEMO CALCULO 04'!$B$2:$E$504,4,0),0)</f>
        <v>0</v>
      </c>
      <c r="M247" s="61" t="n">
        <f aca="false">L247*H247</f>
        <v>0</v>
      </c>
      <c r="N247" s="62" t="n">
        <f aca="false">L247/G247</f>
        <v>0</v>
      </c>
      <c r="O247" s="63" t="n">
        <f aca="false">I247+L247</f>
        <v>0</v>
      </c>
      <c r="P247" s="64" t="n">
        <f aca="false">J247+M247</f>
        <v>0</v>
      </c>
      <c r="Q247" s="65" t="n">
        <f aca="false">K247+N247</f>
        <v>0</v>
      </c>
    </row>
    <row r="248" customFormat="false" ht="13.8" hidden="false" customHeight="false" outlineLevel="0" collapsed="false">
      <c r="A248" s="43" t="n">
        <v>24</v>
      </c>
      <c r="B248" s="44" t="s">
        <v>484</v>
      </c>
      <c r="C248" s="45"/>
      <c r="D248" s="46"/>
      <c r="E248" s="46"/>
      <c r="F248" s="46"/>
      <c r="G248" s="46"/>
      <c r="H248" s="66"/>
      <c r="I248" s="47"/>
      <c r="J248" s="48"/>
      <c r="K248" s="49"/>
      <c r="L248" s="80"/>
      <c r="M248" s="51" t="n">
        <f aca="false">SUM(M249:M301)</f>
        <v>42357.3161520876</v>
      </c>
      <c r="N248" s="48"/>
      <c r="O248" s="48"/>
      <c r="P248" s="51" t="n">
        <f aca="false">SUM(P249:P301)</f>
        <v>66382.6665677316</v>
      </c>
      <c r="Q248" s="49"/>
    </row>
    <row r="249" customFormat="false" ht="13.8" hidden="false" customHeight="false" outlineLevel="0" collapsed="false">
      <c r="A249" s="52" t="s">
        <v>485</v>
      </c>
      <c r="B249" s="53" t="s">
        <v>486</v>
      </c>
      <c r="C249" s="54" t="s">
        <v>57</v>
      </c>
      <c r="D249" s="55" t="n">
        <v>3</v>
      </c>
      <c r="E249" s="55" t="n">
        <v>0</v>
      </c>
      <c r="F249" s="55"/>
      <c r="G249" s="55" t="n">
        <f aca="false">D249+E249-F249</f>
        <v>3</v>
      </c>
      <c r="H249" s="57" t="n">
        <v>55.253772</v>
      </c>
      <c r="I249" s="58" t="n">
        <v>0</v>
      </c>
      <c r="J249" s="59" t="n">
        <f aca="false">I249*H249</f>
        <v>0</v>
      </c>
      <c r="K249" s="60" t="n">
        <f aca="false">I249/G249</f>
        <v>0</v>
      </c>
      <c r="L249" s="55" t="n">
        <f aca="false">IFERROR(VLOOKUP(A249,'MEMO CALCULO 04'!$B$2:$E$504,4,0),0)</f>
        <v>0</v>
      </c>
      <c r="M249" s="61" t="n">
        <f aca="false">L249*H249</f>
        <v>0</v>
      </c>
      <c r="N249" s="62" t="n">
        <f aca="false">L249/G249</f>
        <v>0</v>
      </c>
      <c r="O249" s="63" t="n">
        <f aca="false">I249+L249</f>
        <v>0</v>
      </c>
      <c r="P249" s="64" t="n">
        <f aca="false">J249+M249</f>
        <v>0</v>
      </c>
      <c r="Q249" s="65" t="n">
        <f aca="false">K249+N249</f>
        <v>0</v>
      </c>
    </row>
    <row r="250" customFormat="false" ht="13.8" hidden="false" customHeight="false" outlineLevel="0" collapsed="false">
      <c r="A250" s="52" t="s">
        <v>487</v>
      </c>
      <c r="B250" s="53" t="s">
        <v>488</v>
      </c>
      <c r="C250" s="54" t="s">
        <v>34</v>
      </c>
      <c r="D250" s="55" t="n">
        <v>85.54</v>
      </c>
      <c r="E250" s="55" t="n">
        <v>0</v>
      </c>
      <c r="F250" s="55"/>
      <c r="G250" s="55" t="n">
        <f aca="false">D250+E250-F250</f>
        <v>85.54</v>
      </c>
      <c r="H250" s="57" t="n">
        <v>1.39027811465964</v>
      </c>
      <c r="I250" s="58" t="n">
        <v>0</v>
      </c>
      <c r="J250" s="59" t="n">
        <f aca="false">I250*H250</f>
        <v>0</v>
      </c>
      <c r="K250" s="60" t="n">
        <f aca="false">I250/G250</f>
        <v>0</v>
      </c>
      <c r="L250" s="55" t="n">
        <f aca="false">IFERROR(VLOOKUP(A250,'MEMO CALCULO 04'!$B$2:$E$504,4,0),0)</f>
        <v>0</v>
      </c>
      <c r="M250" s="61" t="n">
        <f aca="false">L250*H250</f>
        <v>0</v>
      </c>
      <c r="N250" s="62" t="n">
        <f aca="false">L250/G250</f>
        <v>0</v>
      </c>
      <c r="O250" s="63" t="n">
        <f aca="false">I250+L250</f>
        <v>0</v>
      </c>
      <c r="P250" s="64" t="n">
        <f aca="false">J250+M250</f>
        <v>0</v>
      </c>
      <c r="Q250" s="65" t="n">
        <f aca="false">K250+N250</f>
        <v>0</v>
      </c>
    </row>
    <row r="251" customFormat="false" ht="22.35" hidden="false" customHeight="false" outlineLevel="0" collapsed="false">
      <c r="A251" s="52" t="s">
        <v>489</v>
      </c>
      <c r="B251" s="53" t="s">
        <v>490</v>
      </c>
      <c r="C251" s="54" t="s">
        <v>37</v>
      </c>
      <c r="D251" s="55" t="n">
        <v>89.4</v>
      </c>
      <c r="E251" s="55" t="n">
        <v>0</v>
      </c>
      <c r="F251" s="55"/>
      <c r="G251" s="55" t="n">
        <f aca="false">D251+E251-F251</f>
        <v>89.4</v>
      </c>
      <c r="H251" s="57" t="n">
        <v>14.945014290948</v>
      </c>
      <c r="I251" s="58" t="n">
        <v>24</v>
      </c>
      <c r="J251" s="59" t="n">
        <f aca="false">I251*H251</f>
        <v>358.680342982752</v>
      </c>
      <c r="K251" s="60" t="n">
        <f aca="false">I251/G251</f>
        <v>0.268456375838926</v>
      </c>
      <c r="L251" s="55" t="n">
        <f aca="false">IFERROR(VLOOKUP(A251,'MEMO CALCULO 04'!$B$2:$E$504,4,0),0)</f>
        <v>0</v>
      </c>
      <c r="M251" s="61" t="n">
        <f aca="false">L251*H251</f>
        <v>0</v>
      </c>
      <c r="N251" s="62" t="n">
        <f aca="false">L251/G251</f>
        <v>0</v>
      </c>
      <c r="O251" s="63" t="n">
        <f aca="false">I251+L251</f>
        <v>24</v>
      </c>
      <c r="P251" s="64" t="n">
        <f aca="false">J251+M251</f>
        <v>358.680342982752</v>
      </c>
      <c r="Q251" s="65" t="n">
        <f aca="false">K251+N251</f>
        <v>0.268456375838926</v>
      </c>
    </row>
    <row r="252" customFormat="false" ht="22.35" hidden="false" customHeight="false" outlineLevel="0" collapsed="false">
      <c r="A252" s="52" t="s">
        <v>491</v>
      </c>
      <c r="B252" s="53" t="s">
        <v>492</v>
      </c>
      <c r="C252" s="54" t="s">
        <v>37</v>
      </c>
      <c r="D252" s="55" t="n">
        <v>24.13</v>
      </c>
      <c r="E252" s="55" t="n">
        <v>0</v>
      </c>
      <c r="F252" s="55"/>
      <c r="G252" s="55" t="n">
        <f aca="false">D252+E252-F252</f>
        <v>24.13</v>
      </c>
      <c r="H252" s="57" t="n">
        <v>14.8546163535277</v>
      </c>
      <c r="I252" s="58" t="n">
        <v>7.41</v>
      </c>
      <c r="J252" s="59" t="n">
        <f aca="false">I252*H252</f>
        <v>110.07270717964</v>
      </c>
      <c r="K252" s="60" t="n">
        <f aca="false">I252/G252</f>
        <v>0.307086614173228</v>
      </c>
      <c r="L252" s="55" t="n">
        <f aca="false">IFERROR(VLOOKUP(A252,'MEMO CALCULO 04'!$B$2:$E$504,4,0),0)</f>
        <v>0</v>
      </c>
      <c r="M252" s="61" t="n">
        <f aca="false">L252*H252</f>
        <v>0</v>
      </c>
      <c r="N252" s="62" t="n">
        <f aca="false">L252/G252</f>
        <v>0</v>
      </c>
      <c r="O252" s="63" t="n">
        <f aca="false">I252+L252</f>
        <v>7.41</v>
      </c>
      <c r="P252" s="64" t="n">
        <f aca="false">J252+M252</f>
        <v>110.07270717964</v>
      </c>
      <c r="Q252" s="65" t="n">
        <f aca="false">K252+N252</f>
        <v>0.307086614173228</v>
      </c>
    </row>
    <row r="253" customFormat="false" ht="13.8" hidden="false" customHeight="false" outlineLevel="0" collapsed="false">
      <c r="A253" s="52" t="s">
        <v>493</v>
      </c>
      <c r="B253" s="53" t="s">
        <v>494</v>
      </c>
      <c r="C253" s="54" t="s">
        <v>37</v>
      </c>
      <c r="D253" s="55" t="n">
        <v>27.36</v>
      </c>
      <c r="E253" s="55" t="n">
        <v>79.38</v>
      </c>
      <c r="F253" s="55"/>
      <c r="G253" s="55" t="n">
        <f aca="false">D253+E253-F253</f>
        <v>106.74</v>
      </c>
      <c r="H253" s="57" t="n">
        <v>25.60642</v>
      </c>
      <c r="I253" s="58" t="n">
        <v>27.36</v>
      </c>
      <c r="J253" s="59" t="n">
        <f aca="false">I253*H253</f>
        <v>700.5916512</v>
      </c>
      <c r="K253" s="60" t="n">
        <f aca="false">I253/G253</f>
        <v>0.256323777403035</v>
      </c>
      <c r="L253" s="55" t="n">
        <f aca="false">IFERROR(VLOOKUP(A253,'MEMO CALCULO 04'!$B$2:$E$504,4,0),0)</f>
        <v>79.38</v>
      </c>
      <c r="M253" s="61" t="n">
        <f aca="false">L253*H253</f>
        <v>2032.6376196</v>
      </c>
      <c r="N253" s="62" t="n">
        <f aca="false">L253/G253</f>
        <v>0.743676222596965</v>
      </c>
      <c r="O253" s="63" t="n">
        <f aca="false">I253+L253</f>
        <v>106.74</v>
      </c>
      <c r="P253" s="64" t="n">
        <f aca="false">J253+M253</f>
        <v>2733.2292708</v>
      </c>
      <c r="Q253" s="65" t="n">
        <f aca="false">K253+N253</f>
        <v>1</v>
      </c>
    </row>
    <row r="254" customFormat="false" ht="13.8" hidden="false" customHeight="false" outlineLevel="0" collapsed="false">
      <c r="A254" s="52" t="s">
        <v>495</v>
      </c>
      <c r="B254" s="53" t="s">
        <v>496</v>
      </c>
      <c r="C254" s="54" t="s">
        <v>37</v>
      </c>
      <c r="D254" s="55" t="n">
        <v>6.29</v>
      </c>
      <c r="E254" s="55" t="n">
        <v>5.29</v>
      </c>
      <c r="F254" s="55"/>
      <c r="G254" s="55" t="n">
        <f aca="false">D254+E254-F254</f>
        <v>11.58</v>
      </c>
      <c r="H254" s="57" t="n">
        <v>34.893292</v>
      </c>
      <c r="I254" s="58" t="n">
        <v>6.29</v>
      </c>
      <c r="J254" s="59" t="n">
        <f aca="false">I254*H254</f>
        <v>219.47880668</v>
      </c>
      <c r="K254" s="60" t="n">
        <f aca="false">I254/G254</f>
        <v>0.543177892918826</v>
      </c>
      <c r="L254" s="55" t="n">
        <f aca="false">IFERROR(VLOOKUP(A254,'MEMO CALCULO 04'!$B$2:$E$504,4,0),0)</f>
        <v>5.29</v>
      </c>
      <c r="M254" s="61" t="n">
        <f aca="false">L254*H254</f>
        <v>184.58551468</v>
      </c>
      <c r="N254" s="62" t="n">
        <f aca="false">L254/G254</f>
        <v>0.456822107081174</v>
      </c>
      <c r="O254" s="63" t="n">
        <f aca="false">I254+L254</f>
        <v>11.58</v>
      </c>
      <c r="P254" s="64" t="n">
        <f aca="false">J254+M254</f>
        <v>404.06432136</v>
      </c>
      <c r="Q254" s="65" t="n">
        <f aca="false">K254+N254</f>
        <v>1</v>
      </c>
    </row>
    <row r="255" customFormat="false" ht="13.8" hidden="false" customHeight="false" outlineLevel="0" collapsed="false">
      <c r="A255" s="52" t="s">
        <v>497</v>
      </c>
      <c r="B255" s="53" t="s">
        <v>498</v>
      </c>
      <c r="C255" s="54" t="s">
        <v>37</v>
      </c>
      <c r="D255" s="55" t="n">
        <v>27.36</v>
      </c>
      <c r="E255" s="55" t="n">
        <v>79.38</v>
      </c>
      <c r="F255" s="55"/>
      <c r="G255" s="55" t="n">
        <f aca="false">D255+E255-F255</f>
        <v>106.74</v>
      </c>
      <c r="H255" s="57" t="n">
        <v>43.83736</v>
      </c>
      <c r="I255" s="58" t="n">
        <v>27.36</v>
      </c>
      <c r="J255" s="59" t="n">
        <f aca="false">I255*H255</f>
        <v>1199.3901696</v>
      </c>
      <c r="K255" s="60" t="n">
        <f aca="false">I255/G255</f>
        <v>0.256323777403035</v>
      </c>
      <c r="L255" s="55" t="n">
        <f aca="false">IFERROR(VLOOKUP(A255,'MEMO CALCULO 04'!$B$2:$E$504,4,0),0)</f>
        <v>79.38</v>
      </c>
      <c r="M255" s="61" t="n">
        <f aca="false">L255*H255</f>
        <v>3479.8096368</v>
      </c>
      <c r="N255" s="62" t="n">
        <f aca="false">L255/G255</f>
        <v>0.743676222596965</v>
      </c>
      <c r="O255" s="63" t="n">
        <f aca="false">I255+L255</f>
        <v>106.74</v>
      </c>
      <c r="P255" s="64" t="n">
        <f aca="false">J255+M255</f>
        <v>4679.1998064</v>
      </c>
      <c r="Q255" s="65" t="n">
        <f aca="false">K255+N255</f>
        <v>1</v>
      </c>
    </row>
    <row r="256" customFormat="false" ht="13.8" hidden="false" customHeight="false" outlineLevel="0" collapsed="false">
      <c r="A256" s="52" t="s">
        <v>499</v>
      </c>
      <c r="B256" s="53" t="s">
        <v>500</v>
      </c>
      <c r="C256" s="54" t="s">
        <v>37</v>
      </c>
      <c r="D256" s="55" t="n">
        <v>6.29</v>
      </c>
      <c r="E256" s="55" t="n">
        <v>5.29</v>
      </c>
      <c r="F256" s="55"/>
      <c r="G256" s="55" t="n">
        <f aca="false">D256+E256-F256</f>
        <v>11.58</v>
      </c>
      <c r="H256" s="57" t="n">
        <v>56.064036</v>
      </c>
      <c r="I256" s="58" t="n">
        <v>6.29</v>
      </c>
      <c r="J256" s="59" t="n">
        <f aca="false">I256*H256</f>
        <v>352.64278644</v>
      </c>
      <c r="K256" s="60" t="n">
        <f aca="false">I256/G256</f>
        <v>0.543177892918826</v>
      </c>
      <c r="L256" s="55" t="n">
        <f aca="false">IFERROR(VLOOKUP(A256,'MEMO CALCULO 04'!$B$2:$E$504,4,0),0)</f>
        <v>5.29</v>
      </c>
      <c r="M256" s="61" t="n">
        <f aca="false">L256*H256</f>
        <v>296.57875044</v>
      </c>
      <c r="N256" s="62" t="n">
        <f aca="false">L256/G256</f>
        <v>0.456822107081174</v>
      </c>
      <c r="O256" s="63" t="n">
        <f aca="false">I256+L256</f>
        <v>11.58</v>
      </c>
      <c r="P256" s="64" t="n">
        <f aca="false">J256+M256</f>
        <v>649.22153688</v>
      </c>
      <c r="Q256" s="65" t="n">
        <f aca="false">K256+N256</f>
        <v>1</v>
      </c>
    </row>
    <row r="257" customFormat="false" ht="22.35" hidden="false" customHeight="false" outlineLevel="0" collapsed="false">
      <c r="A257" s="52" t="s">
        <v>501</v>
      </c>
      <c r="B257" s="53" t="s">
        <v>502</v>
      </c>
      <c r="C257" s="54" t="s">
        <v>37</v>
      </c>
      <c r="D257" s="55" t="n">
        <v>21.1</v>
      </c>
      <c r="E257" s="55" t="n">
        <v>0</v>
      </c>
      <c r="F257" s="55"/>
      <c r="G257" s="55" t="n">
        <f aca="false">D257+E257-F257</f>
        <v>21.1</v>
      </c>
      <c r="H257" s="57" t="n">
        <v>115.421068</v>
      </c>
      <c r="I257" s="58" t="n">
        <v>0</v>
      </c>
      <c r="J257" s="59" t="n">
        <f aca="false">I257*H257</f>
        <v>0</v>
      </c>
      <c r="K257" s="60" t="n">
        <f aca="false">I257/G257</f>
        <v>0</v>
      </c>
      <c r="L257" s="55" t="n">
        <f aca="false">IFERROR(VLOOKUP(A257,'MEMO CALCULO 04'!$B$2:$E$504,4,0),0)</f>
        <v>0</v>
      </c>
      <c r="M257" s="61" t="n">
        <f aca="false">L257*H257</f>
        <v>0</v>
      </c>
      <c r="N257" s="62" t="n">
        <f aca="false">L257/G257</f>
        <v>0</v>
      </c>
      <c r="O257" s="63" t="n">
        <f aca="false">I257+L257</f>
        <v>0</v>
      </c>
      <c r="P257" s="64" t="n">
        <f aca="false">J257+M257</f>
        <v>0</v>
      </c>
      <c r="Q257" s="65" t="n">
        <f aca="false">K257+N257</f>
        <v>0</v>
      </c>
    </row>
    <row r="258" customFormat="false" ht="22.35" hidden="false" customHeight="false" outlineLevel="0" collapsed="false">
      <c r="A258" s="52" t="s">
        <v>503</v>
      </c>
      <c r="B258" s="53" t="s">
        <v>504</v>
      </c>
      <c r="C258" s="54" t="s">
        <v>57</v>
      </c>
      <c r="D258" s="55" t="n">
        <v>13</v>
      </c>
      <c r="E258" s="55" t="n">
        <v>0</v>
      </c>
      <c r="F258" s="55"/>
      <c r="G258" s="55" t="n">
        <f aca="false">D258+E258-F258</f>
        <v>13</v>
      </c>
      <c r="H258" s="57" t="n">
        <v>31.704176</v>
      </c>
      <c r="I258" s="58" t="n">
        <v>0</v>
      </c>
      <c r="J258" s="59" t="n">
        <f aca="false">I258*H258</f>
        <v>0</v>
      </c>
      <c r="K258" s="60" t="n">
        <f aca="false">I258/G258</f>
        <v>0</v>
      </c>
      <c r="L258" s="55" t="n">
        <f aca="false">IFERROR(VLOOKUP(A258,'MEMO CALCULO 04'!$B$2:$E$504,4,0),0)</f>
        <v>0</v>
      </c>
      <c r="M258" s="61" t="n">
        <f aca="false">L258*H258</f>
        <v>0</v>
      </c>
      <c r="N258" s="62" t="n">
        <f aca="false">L258/G258</f>
        <v>0</v>
      </c>
      <c r="O258" s="63" t="n">
        <f aca="false">I258+L258</f>
        <v>0</v>
      </c>
      <c r="P258" s="64" t="n">
        <f aca="false">J258+M258</f>
        <v>0</v>
      </c>
      <c r="Q258" s="65" t="n">
        <f aca="false">K258+N258</f>
        <v>0</v>
      </c>
    </row>
    <row r="259" customFormat="false" ht="22.35" hidden="false" customHeight="false" outlineLevel="0" collapsed="false">
      <c r="A259" s="52" t="s">
        <v>505</v>
      </c>
      <c r="B259" s="53" t="s">
        <v>506</v>
      </c>
      <c r="C259" s="54" t="s">
        <v>34</v>
      </c>
      <c r="D259" s="55" t="n">
        <v>2.18</v>
      </c>
      <c r="E259" s="55" t="n">
        <v>0</v>
      </c>
      <c r="F259" s="55"/>
      <c r="G259" s="55" t="n">
        <f aca="false">D259+E259-F259</f>
        <v>2.18</v>
      </c>
      <c r="H259" s="57" t="n">
        <v>197.610924</v>
      </c>
      <c r="I259" s="58" t="n">
        <v>2.18</v>
      </c>
      <c r="J259" s="59" t="n">
        <f aca="false">I259*H259</f>
        <v>430.79181432</v>
      </c>
      <c r="K259" s="60" t="n">
        <f aca="false">I259/G259</f>
        <v>1</v>
      </c>
      <c r="L259" s="55" t="n">
        <f aca="false">IFERROR(VLOOKUP(A259,'MEMO CALCULO 04'!$B$2:$E$504,4,0),0)</f>
        <v>0</v>
      </c>
      <c r="M259" s="61" t="n">
        <f aca="false">L259*H259</f>
        <v>0</v>
      </c>
      <c r="N259" s="62" t="n">
        <f aca="false">L259/G259</f>
        <v>0</v>
      </c>
      <c r="O259" s="63" t="n">
        <f aca="false">I259+L259</f>
        <v>2.18</v>
      </c>
      <c r="P259" s="64" t="n">
        <f aca="false">J259+M259</f>
        <v>430.79181432</v>
      </c>
      <c r="Q259" s="65" t="n">
        <f aca="false">K259+N259</f>
        <v>1</v>
      </c>
    </row>
    <row r="260" customFormat="false" ht="32.8" hidden="false" customHeight="false" outlineLevel="0" collapsed="false">
      <c r="A260" s="52" t="s">
        <v>507</v>
      </c>
      <c r="B260" s="53" t="s">
        <v>508</v>
      </c>
      <c r="C260" s="54" t="s">
        <v>37</v>
      </c>
      <c r="D260" s="55" t="n">
        <v>1</v>
      </c>
      <c r="E260" s="55" t="n">
        <v>0</v>
      </c>
      <c r="F260" s="55"/>
      <c r="G260" s="55" t="n">
        <f aca="false">D260+E260-F260</f>
        <v>1</v>
      </c>
      <c r="H260" s="57" t="n">
        <v>285.856984</v>
      </c>
      <c r="I260" s="58" t="n">
        <v>0</v>
      </c>
      <c r="J260" s="59" t="n">
        <f aca="false">I260*H260</f>
        <v>0</v>
      </c>
      <c r="K260" s="60" t="n">
        <f aca="false">I260/G260</f>
        <v>0</v>
      </c>
      <c r="L260" s="55" t="n">
        <f aca="false">IFERROR(VLOOKUP(A260,'MEMO CALCULO 04'!$B$2:$E$504,4,0),0)</f>
        <v>0</v>
      </c>
      <c r="M260" s="61" t="n">
        <f aca="false">L260*H260</f>
        <v>0</v>
      </c>
      <c r="N260" s="62" t="n">
        <f aca="false">L260/G260</f>
        <v>0</v>
      </c>
      <c r="O260" s="63" t="n">
        <f aca="false">I260+L260</f>
        <v>0</v>
      </c>
      <c r="P260" s="64" t="n">
        <f aca="false">J260+M260</f>
        <v>0</v>
      </c>
      <c r="Q260" s="65" t="n">
        <f aca="false">K260+N260</f>
        <v>0</v>
      </c>
    </row>
    <row r="261" customFormat="false" ht="22.35" hidden="false" customHeight="false" outlineLevel="0" collapsed="false">
      <c r="A261" s="52" t="s">
        <v>509</v>
      </c>
      <c r="B261" s="53" t="s">
        <v>510</v>
      </c>
      <c r="C261" s="54" t="s">
        <v>108</v>
      </c>
      <c r="D261" s="55" t="n">
        <v>23.4</v>
      </c>
      <c r="E261" s="55" t="n">
        <v>0</v>
      </c>
      <c r="F261" s="55"/>
      <c r="G261" s="55" t="n">
        <f aca="false">D261+E261-F261</f>
        <v>23.4</v>
      </c>
      <c r="H261" s="57" t="n">
        <v>12.766852</v>
      </c>
      <c r="I261" s="58" t="n">
        <v>0</v>
      </c>
      <c r="J261" s="59" t="n">
        <f aca="false">I261*H261</f>
        <v>0</v>
      </c>
      <c r="K261" s="60" t="n">
        <f aca="false">I261/G261</f>
        <v>0</v>
      </c>
      <c r="L261" s="55" t="n">
        <f aca="false">IFERROR(VLOOKUP(A261,'MEMO CALCULO 04'!$B$2:$E$504,4,0),0)</f>
        <v>0</v>
      </c>
      <c r="M261" s="61" t="n">
        <f aca="false">L261*H261</f>
        <v>0</v>
      </c>
      <c r="N261" s="62" t="n">
        <f aca="false">L261/G261</f>
        <v>0</v>
      </c>
      <c r="O261" s="63" t="n">
        <f aca="false">I261+L261</f>
        <v>0</v>
      </c>
      <c r="P261" s="64" t="n">
        <f aca="false">J261+M261</f>
        <v>0</v>
      </c>
      <c r="Q261" s="65" t="n">
        <f aca="false">K261+N261</f>
        <v>0</v>
      </c>
    </row>
    <row r="262" customFormat="false" ht="22.35" hidden="false" customHeight="false" outlineLevel="0" collapsed="false">
      <c r="A262" s="52" t="s">
        <v>511</v>
      </c>
      <c r="B262" s="53" t="s">
        <v>512</v>
      </c>
      <c r="C262" s="54" t="s">
        <v>64</v>
      </c>
      <c r="D262" s="55" t="n">
        <v>0.0756</v>
      </c>
      <c r="E262" s="55" t="n">
        <v>0.89</v>
      </c>
      <c r="F262" s="55"/>
      <c r="G262" s="55" t="n">
        <f aca="false">D262+E262-F262</f>
        <v>0.9656</v>
      </c>
      <c r="H262" s="57" t="n">
        <v>8885.884812</v>
      </c>
      <c r="I262" s="58" t="n">
        <v>0</v>
      </c>
      <c r="J262" s="59" t="n">
        <f aca="false">I262*H262</f>
        <v>0</v>
      </c>
      <c r="K262" s="60" t="n">
        <f aca="false">I262/G262</f>
        <v>0</v>
      </c>
      <c r="L262" s="55" t="n">
        <f aca="false">IFERROR(VLOOKUP(A262,'MEMO CALCULO 04'!$B$2:$E$504,4,0),0)</f>
        <v>0.9656</v>
      </c>
      <c r="M262" s="61" t="n">
        <f aca="false">L262*H262</f>
        <v>8580.2103744672</v>
      </c>
      <c r="N262" s="62" t="n">
        <f aca="false">L262/G262</f>
        <v>1</v>
      </c>
      <c r="O262" s="63" t="n">
        <f aca="false">I262+L262</f>
        <v>0.9656</v>
      </c>
      <c r="P262" s="64" t="n">
        <f aca="false">J262+M262</f>
        <v>8580.2103744672</v>
      </c>
      <c r="Q262" s="65" t="n">
        <f aca="false">K262+N262</f>
        <v>1</v>
      </c>
    </row>
    <row r="263" customFormat="false" ht="32.8" hidden="false" customHeight="false" outlineLevel="0" collapsed="false">
      <c r="A263" s="52" t="s">
        <v>513</v>
      </c>
      <c r="B263" s="53" t="s">
        <v>514</v>
      </c>
      <c r="C263" s="54" t="s">
        <v>34</v>
      </c>
      <c r="D263" s="55" t="n">
        <v>39.92</v>
      </c>
      <c r="E263" s="55" t="n">
        <v>0</v>
      </c>
      <c r="F263" s="55"/>
      <c r="G263" s="55" t="n">
        <f aca="false">D263+E263-F263</f>
        <v>39.92</v>
      </c>
      <c r="H263" s="57" t="n">
        <v>256.801748</v>
      </c>
      <c r="I263" s="58" t="n">
        <v>0</v>
      </c>
      <c r="J263" s="59" t="n">
        <f aca="false">I263*H263</f>
        <v>0</v>
      </c>
      <c r="K263" s="60" t="n">
        <f aca="false">I263/G263</f>
        <v>0</v>
      </c>
      <c r="L263" s="55" t="n">
        <f aca="false">IFERROR(VLOOKUP(A263,'MEMO CALCULO 04'!$B$2:$E$504,4,0),0)</f>
        <v>39.92</v>
      </c>
      <c r="M263" s="61" t="n">
        <f aca="false">L263*H263</f>
        <v>10251.52578016</v>
      </c>
      <c r="N263" s="62" t="n">
        <f aca="false">L263/G263</f>
        <v>1</v>
      </c>
      <c r="O263" s="63" t="n">
        <f aca="false">I263+L263</f>
        <v>39.92</v>
      </c>
      <c r="P263" s="64" t="n">
        <f aca="false">J263+M263</f>
        <v>10251.52578016</v>
      </c>
      <c r="Q263" s="65" t="n">
        <f aca="false">K263+N263</f>
        <v>1</v>
      </c>
    </row>
    <row r="264" customFormat="false" ht="13.8" hidden="false" customHeight="false" outlineLevel="0" collapsed="false">
      <c r="A264" s="52" t="s">
        <v>515</v>
      </c>
      <c r="B264" s="53" t="s">
        <v>516</v>
      </c>
      <c r="C264" s="54" t="s">
        <v>64</v>
      </c>
      <c r="D264" s="55" t="n">
        <v>0.021</v>
      </c>
      <c r="E264" s="55" t="n">
        <v>0.89</v>
      </c>
      <c r="F264" s="55"/>
      <c r="G264" s="55" t="n">
        <f aca="false">D264+E264-F264</f>
        <v>0.911</v>
      </c>
      <c r="H264" s="57" t="n">
        <v>3106.250924</v>
      </c>
      <c r="I264" s="58" t="n">
        <v>0</v>
      </c>
      <c r="J264" s="59" t="n">
        <f aca="false">I264*H264</f>
        <v>0</v>
      </c>
      <c r="K264" s="60" t="n">
        <f aca="false">I264/G264</f>
        <v>0</v>
      </c>
      <c r="L264" s="55" t="n">
        <f aca="false">IFERROR(VLOOKUP(A264,'MEMO CALCULO 04'!$B$2:$E$504,4,0),0)</f>
        <v>0.911</v>
      </c>
      <c r="M264" s="61" t="n">
        <f aca="false">L264*H264</f>
        <v>2829.794591764</v>
      </c>
      <c r="N264" s="62" t="n">
        <f aca="false">L264/G264</f>
        <v>1</v>
      </c>
      <c r="O264" s="63" t="n">
        <f aca="false">I264+L264</f>
        <v>0.911</v>
      </c>
      <c r="P264" s="64" t="n">
        <f aca="false">J264+M264</f>
        <v>2829.794591764</v>
      </c>
      <c r="Q264" s="65" t="n">
        <f aca="false">K264+N264</f>
        <v>1</v>
      </c>
    </row>
    <row r="265" customFormat="false" ht="43.25" hidden="false" customHeight="false" outlineLevel="0" collapsed="false">
      <c r="A265" s="52" t="s">
        <v>517</v>
      </c>
      <c r="B265" s="53" t="s">
        <v>518</v>
      </c>
      <c r="C265" s="54" t="s">
        <v>57</v>
      </c>
      <c r="D265" s="55" t="n">
        <v>1</v>
      </c>
      <c r="E265" s="55" t="n">
        <v>0</v>
      </c>
      <c r="F265" s="55"/>
      <c r="G265" s="55" t="n">
        <f aca="false">D265+E265-F265</f>
        <v>1</v>
      </c>
      <c r="H265" s="57" t="n">
        <v>2647.2741568</v>
      </c>
      <c r="I265" s="58" t="n">
        <v>0</v>
      </c>
      <c r="J265" s="59" t="n">
        <f aca="false">I265*H265</f>
        <v>0</v>
      </c>
      <c r="K265" s="60" t="n">
        <f aca="false">I265/G265</f>
        <v>0</v>
      </c>
      <c r="L265" s="55" t="n">
        <f aca="false">IFERROR(VLOOKUP(A265,'MEMO CALCULO 04'!$B$2:$E$504,4,0),0)</f>
        <v>0</v>
      </c>
      <c r="M265" s="61" t="n">
        <f aca="false">L265*H265</f>
        <v>0</v>
      </c>
      <c r="N265" s="62" t="n">
        <f aca="false">L265/G265</f>
        <v>0</v>
      </c>
      <c r="O265" s="63" t="n">
        <f aca="false">I265+L265</f>
        <v>0</v>
      </c>
      <c r="P265" s="64" t="n">
        <f aca="false">J265+M265</f>
        <v>0</v>
      </c>
      <c r="Q265" s="65" t="n">
        <f aca="false">K265+N265</f>
        <v>0</v>
      </c>
    </row>
    <row r="266" customFormat="false" ht="43.25" hidden="false" customHeight="false" outlineLevel="0" collapsed="false">
      <c r="A266" s="52" t="s">
        <v>519</v>
      </c>
      <c r="B266" s="53" t="s">
        <v>520</v>
      </c>
      <c r="C266" s="54" t="s">
        <v>57</v>
      </c>
      <c r="D266" s="55" t="n">
        <v>2</v>
      </c>
      <c r="E266" s="55" t="n">
        <v>0</v>
      </c>
      <c r="F266" s="55"/>
      <c r="G266" s="55" t="n">
        <f aca="false">D266+E266-F266</f>
        <v>2</v>
      </c>
      <c r="H266" s="57" t="n">
        <v>2983.8047512</v>
      </c>
      <c r="I266" s="58" t="n">
        <v>0</v>
      </c>
      <c r="J266" s="59" t="n">
        <f aca="false">I266*H266</f>
        <v>0</v>
      </c>
      <c r="K266" s="60" t="n">
        <f aca="false">I266/G266</f>
        <v>0</v>
      </c>
      <c r="L266" s="55" t="n">
        <f aca="false">IFERROR(VLOOKUP(A266,'MEMO CALCULO 04'!$B$2:$E$504,4,0),0)</f>
        <v>0</v>
      </c>
      <c r="M266" s="61" t="n">
        <f aca="false">L266*H266</f>
        <v>0</v>
      </c>
      <c r="N266" s="62" t="n">
        <f aca="false">L266/G266</f>
        <v>0</v>
      </c>
      <c r="O266" s="63" t="n">
        <f aca="false">I266+L266</f>
        <v>0</v>
      </c>
      <c r="P266" s="64" t="n">
        <f aca="false">J266+M266</f>
        <v>0</v>
      </c>
      <c r="Q266" s="65" t="n">
        <f aca="false">K266+N266</f>
        <v>0</v>
      </c>
    </row>
    <row r="267" customFormat="false" ht="43.25" hidden="false" customHeight="false" outlineLevel="0" collapsed="false">
      <c r="A267" s="52" t="s">
        <v>521</v>
      </c>
      <c r="B267" s="53" t="s">
        <v>522</v>
      </c>
      <c r="C267" s="54" t="s">
        <v>57</v>
      </c>
      <c r="D267" s="55" t="n">
        <v>6</v>
      </c>
      <c r="E267" s="55" t="n">
        <v>0</v>
      </c>
      <c r="F267" s="55"/>
      <c r="G267" s="55" t="n">
        <f aca="false">D267+E267-F267</f>
        <v>6</v>
      </c>
      <c r="H267" s="57" t="n">
        <v>4243.1941552</v>
      </c>
      <c r="I267" s="58" t="n">
        <v>0</v>
      </c>
      <c r="J267" s="59" t="n">
        <f aca="false">I267*H267</f>
        <v>0</v>
      </c>
      <c r="K267" s="60" t="n">
        <f aca="false">I267/G267</f>
        <v>0</v>
      </c>
      <c r="L267" s="55" t="n">
        <f aca="false">IFERROR(VLOOKUP(A267,'MEMO CALCULO 04'!$B$2:$E$504,4,0),0)</f>
        <v>0</v>
      </c>
      <c r="M267" s="61" t="n">
        <f aca="false">L267*H267</f>
        <v>0</v>
      </c>
      <c r="N267" s="62" t="n">
        <f aca="false">L267/G267</f>
        <v>0</v>
      </c>
      <c r="O267" s="63" t="n">
        <f aca="false">I267+L267</f>
        <v>0</v>
      </c>
      <c r="P267" s="64" t="n">
        <f aca="false">J267+M267</f>
        <v>0</v>
      </c>
      <c r="Q267" s="65" t="n">
        <f aca="false">K267+N267</f>
        <v>0</v>
      </c>
    </row>
    <row r="268" customFormat="false" ht="43.25" hidden="false" customHeight="false" outlineLevel="0" collapsed="false">
      <c r="A268" s="52" t="s">
        <v>523</v>
      </c>
      <c r="B268" s="53" t="s">
        <v>524</v>
      </c>
      <c r="C268" s="54" t="s">
        <v>57</v>
      </c>
      <c r="D268" s="55" t="n">
        <v>1</v>
      </c>
      <c r="E268" s="55" t="n">
        <v>0</v>
      </c>
      <c r="F268" s="55"/>
      <c r="G268" s="55" t="n">
        <f aca="false">D268+E268-F268</f>
        <v>1</v>
      </c>
      <c r="H268" s="57" t="n">
        <v>5269.6499128</v>
      </c>
      <c r="I268" s="58" t="n">
        <v>0</v>
      </c>
      <c r="J268" s="59" t="n">
        <f aca="false">I268*H268</f>
        <v>0</v>
      </c>
      <c r="K268" s="60" t="n">
        <f aca="false">I268/G268</f>
        <v>0</v>
      </c>
      <c r="L268" s="55" t="n">
        <f aca="false">IFERROR(VLOOKUP(A268,'MEMO CALCULO 04'!$B$2:$E$504,4,0),0)</f>
        <v>0</v>
      </c>
      <c r="M268" s="61" t="n">
        <f aca="false">L268*H268</f>
        <v>0</v>
      </c>
      <c r="N268" s="62" t="n">
        <f aca="false">L268/G268</f>
        <v>0</v>
      </c>
      <c r="O268" s="63" t="n">
        <f aca="false">I268+L268</f>
        <v>0</v>
      </c>
      <c r="P268" s="64" t="n">
        <f aca="false">J268+M268</f>
        <v>0</v>
      </c>
      <c r="Q268" s="65" t="n">
        <f aca="false">K268+N268</f>
        <v>0</v>
      </c>
    </row>
    <row r="269" customFormat="false" ht="43.25" hidden="false" customHeight="false" outlineLevel="0" collapsed="false">
      <c r="A269" s="52" t="s">
        <v>525</v>
      </c>
      <c r="B269" s="53" t="s">
        <v>526</v>
      </c>
      <c r="C269" s="54" t="s">
        <v>57</v>
      </c>
      <c r="D269" s="55" t="n">
        <v>1</v>
      </c>
      <c r="E269" s="55" t="n">
        <v>0</v>
      </c>
      <c r="F269" s="55"/>
      <c r="G269" s="55" t="n">
        <f aca="false">D269+E269-F269</f>
        <v>1</v>
      </c>
      <c r="H269" s="57" t="n">
        <v>7383.1755816</v>
      </c>
      <c r="I269" s="58" t="n">
        <v>0</v>
      </c>
      <c r="J269" s="59" t="n">
        <f aca="false">I269*H269</f>
        <v>0</v>
      </c>
      <c r="K269" s="60" t="n">
        <f aca="false">I269/G269</f>
        <v>0</v>
      </c>
      <c r="L269" s="55" t="n">
        <f aca="false">IFERROR(VLOOKUP(A269,'MEMO CALCULO 04'!$B$2:$E$504,4,0),0)</f>
        <v>0</v>
      </c>
      <c r="M269" s="61" t="n">
        <f aca="false">L269*H269</f>
        <v>0</v>
      </c>
      <c r="N269" s="62" t="n">
        <f aca="false">L269/G269</f>
        <v>0</v>
      </c>
      <c r="O269" s="63" t="n">
        <f aca="false">I269+L269</f>
        <v>0</v>
      </c>
      <c r="P269" s="64" t="n">
        <f aca="false">J269+M269</f>
        <v>0</v>
      </c>
      <c r="Q269" s="65" t="n">
        <f aca="false">K269+N269</f>
        <v>0</v>
      </c>
    </row>
    <row r="270" customFormat="false" ht="13.8" hidden="false" customHeight="false" outlineLevel="0" collapsed="false">
      <c r="A270" s="52" t="s">
        <v>527</v>
      </c>
      <c r="B270" s="53" t="s">
        <v>528</v>
      </c>
      <c r="C270" s="54" t="s">
        <v>34</v>
      </c>
      <c r="D270" s="55" t="n">
        <v>8.08</v>
      </c>
      <c r="E270" s="55" t="n">
        <v>10.22</v>
      </c>
      <c r="F270" s="55"/>
      <c r="G270" s="55" t="n">
        <f aca="false">D270+E270-F270</f>
        <v>18.3</v>
      </c>
      <c r="H270" s="57" t="n">
        <v>65.4207118183153</v>
      </c>
      <c r="I270" s="58" t="n">
        <v>8.08</v>
      </c>
      <c r="J270" s="59" t="n">
        <f aca="false">I270*H270</f>
        <v>528.599351491988</v>
      </c>
      <c r="K270" s="60" t="n">
        <f aca="false">I270/G270</f>
        <v>0.441530054644809</v>
      </c>
      <c r="L270" s="55" t="n">
        <f aca="false">IFERROR(VLOOKUP(A270,'MEMO CALCULO 04'!$B$2:$E$504,4,0),0)</f>
        <v>3.05</v>
      </c>
      <c r="M270" s="61" t="n">
        <f aca="false">L270*H270</f>
        <v>199.533171045862</v>
      </c>
      <c r="N270" s="62" t="n">
        <f aca="false">L270/G270</f>
        <v>0.166666666666667</v>
      </c>
      <c r="O270" s="63" t="n">
        <f aca="false">I270+L270</f>
        <v>11.13</v>
      </c>
      <c r="P270" s="64" t="n">
        <f aca="false">J270+M270</f>
        <v>728.13252253785</v>
      </c>
      <c r="Q270" s="65" t="n">
        <f aca="false">K270+N270</f>
        <v>0.608196721311476</v>
      </c>
    </row>
    <row r="271" customFormat="false" ht="22.35" hidden="false" customHeight="false" outlineLevel="0" collapsed="false">
      <c r="A271" s="52" t="s">
        <v>529</v>
      </c>
      <c r="B271" s="53" t="s">
        <v>530</v>
      </c>
      <c r="C271" s="54" t="s">
        <v>37</v>
      </c>
      <c r="D271" s="55" t="n">
        <v>47.35</v>
      </c>
      <c r="E271" s="55" t="n">
        <v>0</v>
      </c>
      <c r="F271" s="55"/>
      <c r="G271" s="55" t="n">
        <f aca="false">D271+E271-F271</f>
        <v>47.35</v>
      </c>
      <c r="H271" s="57" t="n">
        <v>123.490492230801</v>
      </c>
      <c r="I271" s="58" t="n">
        <v>46.25</v>
      </c>
      <c r="J271" s="59" t="n">
        <f aca="false">I271*H271</f>
        <v>5711.43526567455</v>
      </c>
      <c r="K271" s="60" t="n">
        <f aca="false">I271/G271</f>
        <v>0.976768743400211</v>
      </c>
      <c r="L271" s="55" t="n">
        <f aca="false">IFERROR(VLOOKUP(A271,'MEMO CALCULO 04'!$B$2:$E$504,4,0),0)</f>
        <v>0</v>
      </c>
      <c r="M271" s="61" t="n">
        <f aca="false">L271*H271</f>
        <v>0</v>
      </c>
      <c r="N271" s="62" t="n">
        <f aca="false">L271/G271</f>
        <v>0</v>
      </c>
      <c r="O271" s="63" t="n">
        <f aca="false">I271+L271</f>
        <v>46.25</v>
      </c>
      <c r="P271" s="64" t="n">
        <f aca="false">J271+M271</f>
        <v>5711.43526567455</v>
      </c>
      <c r="Q271" s="65" t="n">
        <f aca="false">K271+N271</f>
        <v>0.976768743400211</v>
      </c>
    </row>
    <row r="272" customFormat="false" ht="32.8" hidden="false" customHeight="false" outlineLevel="0" collapsed="false">
      <c r="A272" s="52" t="s">
        <v>531</v>
      </c>
      <c r="B272" s="53" t="s">
        <v>532</v>
      </c>
      <c r="C272" s="54" t="s">
        <v>57</v>
      </c>
      <c r="D272" s="55" t="n">
        <v>11</v>
      </c>
      <c r="E272" s="55" t="n">
        <v>0</v>
      </c>
      <c r="F272" s="55"/>
      <c r="G272" s="55" t="n">
        <f aca="false">D272+E272-F272</f>
        <v>11</v>
      </c>
      <c r="H272" s="57" t="n">
        <v>34.2067396363636</v>
      </c>
      <c r="I272" s="58" t="n">
        <v>0</v>
      </c>
      <c r="J272" s="59" t="n">
        <f aca="false">I272*H272</f>
        <v>0</v>
      </c>
      <c r="K272" s="60" t="n">
        <f aca="false">I272/G272</f>
        <v>0</v>
      </c>
      <c r="L272" s="55" t="n">
        <f aca="false">IFERROR(VLOOKUP(A272,'MEMO CALCULO 04'!$B$2:$E$504,4,0),0)</f>
        <v>0</v>
      </c>
      <c r="M272" s="61" t="n">
        <f aca="false">L272*H272</f>
        <v>0</v>
      </c>
      <c r="N272" s="62" t="n">
        <f aca="false">L272/G272</f>
        <v>0</v>
      </c>
      <c r="O272" s="63" t="n">
        <f aca="false">I272+L272</f>
        <v>0</v>
      </c>
      <c r="P272" s="64" t="n">
        <f aca="false">J272+M272</f>
        <v>0</v>
      </c>
      <c r="Q272" s="65" t="n">
        <f aca="false">K272+N272</f>
        <v>0</v>
      </c>
    </row>
    <row r="273" customFormat="false" ht="43.25" hidden="false" customHeight="false" outlineLevel="0" collapsed="false">
      <c r="A273" s="52" t="s">
        <v>533</v>
      </c>
      <c r="B273" s="53" t="s">
        <v>534</v>
      </c>
      <c r="C273" s="54" t="s">
        <v>37</v>
      </c>
      <c r="D273" s="55" t="n">
        <v>82.3</v>
      </c>
      <c r="E273" s="55" t="n">
        <v>36.02</v>
      </c>
      <c r="F273" s="55"/>
      <c r="G273" s="55" t="n">
        <f aca="false">D273+E273-F273</f>
        <v>118.32</v>
      </c>
      <c r="H273" s="57" t="n">
        <v>115.431456</v>
      </c>
      <c r="I273" s="58" t="n">
        <v>82.3</v>
      </c>
      <c r="J273" s="59" t="n">
        <f aca="false">I273*H273</f>
        <v>9500.0088288</v>
      </c>
      <c r="K273" s="60" t="n">
        <f aca="false">I273/G273</f>
        <v>0.695571331981068</v>
      </c>
      <c r="L273" s="55" t="n">
        <f aca="false">IFERROR(VLOOKUP(A273,'MEMO CALCULO 04'!$B$2:$E$504,4,0),0)</f>
        <v>36.02</v>
      </c>
      <c r="M273" s="61" t="n">
        <f aca="false">L273*H273</f>
        <v>4157.84104512</v>
      </c>
      <c r="N273" s="62" t="n">
        <f aca="false">L273/G273</f>
        <v>0.304428668018932</v>
      </c>
      <c r="O273" s="63" t="n">
        <f aca="false">I273+L273</f>
        <v>118.32</v>
      </c>
      <c r="P273" s="64" t="n">
        <f aca="false">J273+M273</f>
        <v>13657.84987392</v>
      </c>
      <c r="Q273" s="65" t="n">
        <f aca="false">K273+N273</f>
        <v>1</v>
      </c>
    </row>
    <row r="274" customFormat="false" ht="13.8" hidden="false" customHeight="false" outlineLevel="0" collapsed="false">
      <c r="A274" s="52" t="s">
        <v>535</v>
      </c>
      <c r="B274" s="53" t="s">
        <v>536</v>
      </c>
      <c r="C274" s="54" t="s">
        <v>108</v>
      </c>
      <c r="D274" s="55" t="n">
        <v>0.37</v>
      </c>
      <c r="E274" s="55" t="n">
        <v>0</v>
      </c>
      <c r="F274" s="55"/>
      <c r="G274" s="55" t="n">
        <f aca="false">D274+E274-F274</f>
        <v>0.37</v>
      </c>
      <c r="H274" s="57" t="n">
        <v>74.855928</v>
      </c>
      <c r="I274" s="58" t="n">
        <v>0</v>
      </c>
      <c r="J274" s="59" t="n">
        <f aca="false">I274*H274</f>
        <v>0</v>
      </c>
      <c r="K274" s="60" t="n">
        <f aca="false">I274/G274</f>
        <v>0</v>
      </c>
      <c r="L274" s="55" t="n">
        <f aca="false">IFERROR(VLOOKUP(A274,'MEMO CALCULO 04'!$B$2:$E$504,4,0),0)</f>
        <v>0</v>
      </c>
      <c r="M274" s="61" t="n">
        <f aca="false">L274*H274</f>
        <v>0</v>
      </c>
      <c r="N274" s="62" t="n">
        <f aca="false">L274/G274</f>
        <v>0</v>
      </c>
      <c r="O274" s="63" t="n">
        <f aca="false">I274+L274</f>
        <v>0</v>
      </c>
      <c r="P274" s="64" t="n">
        <f aca="false">J274+M274</f>
        <v>0</v>
      </c>
      <c r="Q274" s="65" t="n">
        <f aca="false">K274+N274</f>
        <v>0</v>
      </c>
    </row>
    <row r="275" customFormat="false" ht="22.35" hidden="false" customHeight="false" outlineLevel="0" collapsed="false">
      <c r="A275" s="52" t="s">
        <v>537</v>
      </c>
      <c r="B275" s="53" t="s">
        <v>538</v>
      </c>
      <c r="C275" s="54" t="s">
        <v>57</v>
      </c>
      <c r="D275" s="55" t="n">
        <v>6</v>
      </c>
      <c r="E275" s="55" t="n">
        <v>0</v>
      </c>
      <c r="F275" s="55"/>
      <c r="G275" s="55" t="n">
        <f aca="false">D275+E275-F275</f>
        <v>6</v>
      </c>
      <c r="H275" s="57" t="n">
        <v>37.4715928198612</v>
      </c>
      <c r="I275" s="58" t="n">
        <v>0</v>
      </c>
      <c r="J275" s="59" t="n">
        <f aca="false">I275*H275</f>
        <v>0</v>
      </c>
      <c r="K275" s="60" t="n">
        <f aca="false">I275/G275</f>
        <v>0</v>
      </c>
      <c r="L275" s="55" t="n">
        <f aca="false">IFERROR(VLOOKUP(A275,'MEMO CALCULO 04'!$B$2:$E$504,4,0),0)</f>
        <v>0</v>
      </c>
      <c r="M275" s="61" t="n">
        <f aca="false">L275*H275</f>
        <v>0</v>
      </c>
      <c r="N275" s="62" t="n">
        <f aca="false">L275/G275</f>
        <v>0</v>
      </c>
      <c r="O275" s="63" t="n">
        <f aca="false">I275+L275</f>
        <v>0</v>
      </c>
      <c r="P275" s="64" t="n">
        <f aca="false">J275+M275</f>
        <v>0</v>
      </c>
      <c r="Q275" s="65" t="n">
        <f aca="false">K275+N275</f>
        <v>0</v>
      </c>
    </row>
    <row r="276" customFormat="false" ht="32.8" hidden="false" customHeight="false" outlineLevel="0" collapsed="false">
      <c r="A276" s="52" t="s">
        <v>539</v>
      </c>
      <c r="B276" s="53" t="s">
        <v>540</v>
      </c>
      <c r="C276" s="54" t="s">
        <v>34</v>
      </c>
      <c r="D276" s="55" t="n">
        <v>50.62</v>
      </c>
      <c r="E276" s="55" t="n">
        <v>0</v>
      </c>
      <c r="F276" s="55"/>
      <c r="G276" s="55" t="n">
        <f aca="false">D276+E276-F276</f>
        <v>50.62</v>
      </c>
      <c r="H276" s="57" t="n">
        <v>95.9046088</v>
      </c>
      <c r="I276" s="58" t="n">
        <v>50.62</v>
      </c>
      <c r="J276" s="59" t="n">
        <f aca="false">I276*H276</f>
        <v>4854.691297456</v>
      </c>
      <c r="K276" s="60" t="n">
        <f aca="false">I276/G276</f>
        <v>1</v>
      </c>
      <c r="L276" s="55" t="n">
        <f aca="false">IFERROR(VLOOKUP(A276,'MEMO CALCULO 04'!$B$2:$E$504,4,0),0)</f>
        <v>0</v>
      </c>
      <c r="M276" s="61" t="n">
        <f aca="false">L276*H276</f>
        <v>0</v>
      </c>
      <c r="N276" s="62" t="n">
        <f aca="false">L276/G276</f>
        <v>0</v>
      </c>
      <c r="O276" s="63" t="n">
        <f aca="false">I276+L276</f>
        <v>50.62</v>
      </c>
      <c r="P276" s="64" t="n">
        <f aca="false">J276+M276</f>
        <v>4854.691297456</v>
      </c>
      <c r="Q276" s="65" t="n">
        <f aca="false">K276+N276</f>
        <v>1</v>
      </c>
    </row>
    <row r="277" customFormat="false" ht="32.8" hidden="false" customHeight="false" outlineLevel="0" collapsed="false">
      <c r="A277" s="52" t="s">
        <v>541</v>
      </c>
      <c r="B277" s="53" t="s">
        <v>542</v>
      </c>
      <c r="C277" s="54" t="s">
        <v>34</v>
      </c>
      <c r="D277" s="55" t="n">
        <v>8.08</v>
      </c>
      <c r="E277" s="55" t="n">
        <v>0</v>
      </c>
      <c r="F277" s="55"/>
      <c r="G277" s="55" t="n">
        <f aca="false">D277+E277-F277</f>
        <v>8.08</v>
      </c>
      <c r="H277" s="57" t="n">
        <v>26.375132</v>
      </c>
      <c r="I277" s="58" t="n">
        <v>0</v>
      </c>
      <c r="J277" s="59" t="n">
        <f aca="false">I277*H277</f>
        <v>0</v>
      </c>
      <c r="K277" s="60" t="n">
        <f aca="false">I277/G277</f>
        <v>0</v>
      </c>
      <c r="L277" s="55" t="n">
        <f aca="false">IFERROR(VLOOKUP(A277,'MEMO CALCULO 04'!$B$2:$E$504,4,0),0)</f>
        <v>8.08</v>
      </c>
      <c r="M277" s="61" t="n">
        <f aca="false">L277*H277</f>
        <v>213.11106656</v>
      </c>
      <c r="N277" s="62" t="n">
        <f aca="false">L277/G277</f>
        <v>1</v>
      </c>
      <c r="O277" s="63" t="n">
        <f aca="false">I277+L277</f>
        <v>8.08</v>
      </c>
      <c r="P277" s="64" t="n">
        <f aca="false">J277+M277</f>
        <v>213.11106656</v>
      </c>
      <c r="Q277" s="65" t="n">
        <f aca="false">K277+N277</f>
        <v>1</v>
      </c>
    </row>
    <row r="278" customFormat="false" ht="13.8" hidden="false" customHeight="false" outlineLevel="0" collapsed="false">
      <c r="A278" s="52" t="s">
        <v>543</v>
      </c>
      <c r="B278" s="53" t="s">
        <v>544</v>
      </c>
      <c r="C278" s="54" t="s">
        <v>57</v>
      </c>
      <c r="D278" s="55" t="n">
        <v>1</v>
      </c>
      <c r="E278" s="55" t="n">
        <v>0</v>
      </c>
      <c r="F278" s="55"/>
      <c r="G278" s="55" t="n">
        <f aca="false">D278+E278-F278</f>
        <v>1</v>
      </c>
      <c r="H278" s="57" t="n">
        <v>1404.6253314002</v>
      </c>
      <c r="I278" s="58" t="n">
        <v>0</v>
      </c>
      <c r="J278" s="59" t="n">
        <f aca="false">I278*H278</f>
        <v>0</v>
      </c>
      <c r="K278" s="60" t="n">
        <f aca="false">I278/G278</f>
        <v>0</v>
      </c>
      <c r="L278" s="55" t="n">
        <f aca="false">IFERROR(VLOOKUP(A278,'MEMO CALCULO 04'!$B$2:$E$504,4,0),0)</f>
        <v>0</v>
      </c>
      <c r="M278" s="61" t="n">
        <f aca="false">L278*H278</f>
        <v>0</v>
      </c>
      <c r="N278" s="62" t="n">
        <f aca="false">L278/G278</f>
        <v>0</v>
      </c>
      <c r="O278" s="63" t="n">
        <f aca="false">I278+L278</f>
        <v>0</v>
      </c>
      <c r="P278" s="64" t="n">
        <f aca="false">J278+M278</f>
        <v>0</v>
      </c>
      <c r="Q278" s="65" t="n">
        <f aca="false">K278+N278</f>
        <v>0</v>
      </c>
    </row>
    <row r="279" customFormat="false" ht="32.8" hidden="false" customHeight="false" outlineLevel="0" collapsed="false">
      <c r="A279" s="52" t="s">
        <v>545</v>
      </c>
      <c r="B279" s="53" t="s">
        <v>546</v>
      </c>
      <c r="C279" s="54" t="s">
        <v>37</v>
      </c>
      <c r="D279" s="55" t="n">
        <v>0</v>
      </c>
      <c r="E279" s="55" t="n">
        <v>0</v>
      </c>
      <c r="F279" s="55"/>
      <c r="G279" s="55" t="n">
        <f aca="false">D279+E279-F279</f>
        <v>0</v>
      </c>
      <c r="H279" s="57" t="n">
        <v>38.34893951238</v>
      </c>
      <c r="I279" s="58" t="n">
        <v>0</v>
      </c>
      <c r="J279" s="59" t="n">
        <f aca="false">I279*H279</f>
        <v>0</v>
      </c>
      <c r="K279" s="60" t="n">
        <v>0</v>
      </c>
      <c r="L279" s="55" t="n">
        <f aca="false">IFERROR(VLOOKUP(A279,'MEMO CALCULO 04'!$B$2:$E$504,4,0),0)</f>
        <v>0</v>
      </c>
      <c r="M279" s="61" t="n">
        <f aca="false">L279*H279</f>
        <v>0</v>
      </c>
      <c r="N279" s="62" t="n">
        <v>0</v>
      </c>
      <c r="O279" s="63" t="n">
        <f aca="false">I279+L279</f>
        <v>0</v>
      </c>
      <c r="P279" s="64" t="n">
        <f aca="false">J279+M279</f>
        <v>0</v>
      </c>
      <c r="Q279" s="65" t="n">
        <f aca="false">K279+N279</f>
        <v>0</v>
      </c>
    </row>
    <row r="280" customFormat="false" ht="13.8" hidden="false" customHeight="false" outlineLevel="0" collapsed="false">
      <c r="A280" s="52" t="s">
        <v>547</v>
      </c>
      <c r="B280" s="53" t="s">
        <v>548</v>
      </c>
      <c r="C280" s="54" t="s">
        <v>34</v>
      </c>
      <c r="D280" s="55" t="n">
        <v>25.92</v>
      </c>
      <c r="E280" s="55" t="n">
        <v>0</v>
      </c>
      <c r="F280" s="55"/>
      <c r="G280" s="55" t="n">
        <f aca="false">D280+E280-F280</f>
        <v>25.92</v>
      </c>
      <c r="H280" s="57" t="n">
        <v>1.6688897152396</v>
      </c>
      <c r="I280" s="58" t="n">
        <v>25.92</v>
      </c>
      <c r="J280" s="59" t="n">
        <f aca="false">I280*H280</f>
        <v>43.2576214190104</v>
      </c>
      <c r="K280" s="60" t="n">
        <f aca="false">I280/G280</f>
        <v>1</v>
      </c>
      <c r="L280" s="55" t="n">
        <f aca="false">IFERROR(VLOOKUP(A280,'MEMO CALCULO 04'!$B$2:$E$504,4,0),0)</f>
        <v>0</v>
      </c>
      <c r="M280" s="61" t="n">
        <f aca="false">L280*H280</f>
        <v>0</v>
      </c>
      <c r="N280" s="62" t="n">
        <f aca="false">L280/G280</f>
        <v>0</v>
      </c>
      <c r="O280" s="63" t="n">
        <f aca="false">I280+L280</f>
        <v>25.92</v>
      </c>
      <c r="P280" s="64" t="n">
        <f aca="false">J280+M280</f>
        <v>43.2576214190104</v>
      </c>
      <c r="Q280" s="65" t="n">
        <f aca="false">K280+N280</f>
        <v>1</v>
      </c>
    </row>
    <row r="281" customFormat="false" ht="22.35" hidden="false" customHeight="false" outlineLevel="0" collapsed="false">
      <c r="A281" s="52" t="s">
        <v>549</v>
      </c>
      <c r="B281" s="53" t="s">
        <v>550</v>
      </c>
      <c r="C281" s="54" t="s">
        <v>34</v>
      </c>
      <c r="D281" s="55" t="n">
        <v>60</v>
      </c>
      <c r="E281" s="55" t="n">
        <v>0</v>
      </c>
      <c r="F281" s="55"/>
      <c r="G281" s="55" t="n">
        <f aca="false">D281+E281-F281</f>
        <v>60</v>
      </c>
      <c r="H281" s="57" t="n">
        <v>30.138286989384</v>
      </c>
      <c r="I281" s="58" t="n">
        <v>0</v>
      </c>
      <c r="J281" s="59" t="n">
        <f aca="false">I281*H281</f>
        <v>0</v>
      </c>
      <c r="K281" s="60" t="n">
        <f aca="false">I281/G281</f>
        <v>0</v>
      </c>
      <c r="L281" s="55" t="n">
        <f aca="false">IFERROR(VLOOKUP(A281,'MEMO CALCULO 04'!$B$2:$E$504,4,0),0)</f>
        <v>60</v>
      </c>
      <c r="M281" s="61" t="n">
        <f aca="false">L281*H281</f>
        <v>1808.29721936304</v>
      </c>
      <c r="N281" s="62" t="n">
        <f aca="false">L281/G281</f>
        <v>1</v>
      </c>
      <c r="O281" s="63" t="n">
        <f aca="false">I281+L281</f>
        <v>60</v>
      </c>
      <c r="P281" s="64" t="n">
        <f aca="false">J281+M281</f>
        <v>1808.29721936304</v>
      </c>
      <c r="Q281" s="65" t="n">
        <f aca="false">K281+N281</f>
        <v>1</v>
      </c>
    </row>
    <row r="282" customFormat="false" ht="13.8" hidden="false" customHeight="false" outlineLevel="0" collapsed="false">
      <c r="A282" s="52" t="s">
        <v>551</v>
      </c>
      <c r="B282" s="53" t="s">
        <v>552</v>
      </c>
      <c r="C282" s="54" t="s">
        <v>34</v>
      </c>
      <c r="D282" s="55" t="n">
        <v>4.26</v>
      </c>
      <c r="E282" s="55" t="n">
        <v>0</v>
      </c>
      <c r="F282" s="55"/>
      <c r="G282" s="55" t="n">
        <f aca="false">D282+E282-F282</f>
        <v>4.26</v>
      </c>
      <c r="H282" s="57" t="n">
        <v>3.68774</v>
      </c>
      <c r="I282" s="58" t="n">
        <v>4.26</v>
      </c>
      <c r="J282" s="59" t="n">
        <f aca="false">I282*H282</f>
        <v>15.7097724</v>
      </c>
      <c r="K282" s="60" t="n">
        <f aca="false">I282/G282</f>
        <v>1</v>
      </c>
      <c r="L282" s="55" t="n">
        <f aca="false">IFERROR(VLOOKUP(A282,'MEMO CALCULO 04'!$B$2:$E$504,4,0),0)</f>
        <v>0</v>
      </c>
      <c r="M282" s="61" t="n">
        <f aca="false">L282*H282</f>
        <v>0</v>
      </c>
      <c r="N282" s="62" t="n">
        <f aca="false">L282/G282</f>
        <v>0</v>
      </c>
      <c r="O282" s="63" t="n">
        <f aca="false">I282+L282</f>
        <v>4.26</v>
      </c>
      <c r="P282" s="64" t="n">
        <f aca="false">J282+M282</f>
        <v>15.7097724</v>
      </c>
      <c r="Q282" s="65" t="n">
        <f aca="false">K282+N282</f>
        <v>1</v>
      </c>
    </row>
    <row r="283" customFormat="false" ht="13.8" hidden="false" customHeight="false" outlineLevel="0" collapsed="false">
      <c r="A283" s="52" t="s">
        <v>553</v>
      </c>
      <c r="B283" s="53" t="s">
        <v>554</v>
      </c>
      <c r="C283" s="54" t="s">
        <v>57</v>
      </c>
      <c r="D283" s="55" t="n">
        <v>1</v>
      </c>
      <c r="E283" s="55" t="n">
        <v>0</v>
      </c>
      <c r="F283" s="55"/>
      <c r="G283" s="55" t="n">
        <f aca="false">D283+E283-F283</f>
        <v>1</v>
      </c>
      <c r="H283" s="57" t="n">
        <v>105.9730672</v>
      </c>
      <c r="I283" s="58" t="n">
        <v>0</v>
      </c>
      <c r="J283" s="59" t="n">
        <f aca="false">I283*H283</f>
        <v>0</v>
      </c>
      <c r="K283" s="60" t="n">
        <f aca="false">I283/G283</f>
        <v>0</v>
      </c>
      <c r="L283" s="55" t="n">
        <f aca="false">IFERROR(VLOOKUP(A283,'MEMO CALCULO 04'!$B$2:$E$504,4,0),0)</f>
        <v>0</v>
      </c>
      <c r="M283" s="61" t="n">
        <f aca="false">L283*H283</f>
        <v>0</v>
      </c>
      <c r="N283" s="62" t="n">
        <f aca="false">L283/G283</f>
        <v>0</v>
      </c>
      <c r="O283" s="63" t="n">
        <f aca="false">I283+L283</f>
        <v>0</v>
      </c>
      <c r="P283" s="64" t="n">
        <f aca="false">J283+M283</f>
        <v>0</v>
      </c>
      <c r="Q283" s="65" t="n">
        <f aca="false">K283+N283</f>
        <v>0</v>
      </c>
    </row>
    <row r="284" customFormat="false" ht="13.8" hidden="false" customHeight="false" outlineLevel="0" collapsed="false">
      <c r="A284" s="52" t="s">
        <v>555</v>
      </c>
      <c r="B284" s="53" t="s">
        <v>556</v>
      </c>
      <c r="C284" s="54" t="s">
        <v>57</v>
      </c>
      <c r="D284" s="55" t="n">
        <v>1</v>
      </c>
      <c r="E284" s="55" t="n">
        <v>0</v>
      </c>
      <c r="F284" s="55"/>
      <c r="G284" s="55" t="n">
        <f aca="false">D284+E284-F284</f>
        <v>1</v>
      </c>
      <c r="H284" s="57" t="n">
        <v>231.9351216</v>
      </c>
      <c r="I284" s="58" t="n">
        <v>0</v>
      </c>
      <c r="J284" s="59" t="n">
        <f aca="false">I284*H284</f>
        <v>0</v>
      </c>
      <c r="K284" s="60" t="n">
        <f aca="false">I284/G284</f>
        <v>0</v>
      </c>
      <c r="L284" s="55" t="n">
        <f aca="false">IFERROR(VLOOKUP(A284,'MEMO CALCULO 04'!$B$2:$E$504,4,0),0)</f>
        <v>0</v>
      </c>
      <c r="M284" s="61" t="n">
        <f aca="false">L284*H284</f>
        <v>0</v>
      </c>
      <c r="N284" s="62" t="n">
        <f aca="false">L284/G284</f>
        <v>0</v>
      </c>
      <c r="O284" s="63" t="n">
        <f aca="false">I284+L284</f>
        <v>0</v>
      </c>
      <c r="P284" s="64" t="n">
        <f aca="false">J284+M284</f>
        <v>0</v>
      </c>
      <c r="Q284" s="65" t="n">
        <f aca="false">K284+N284</f>
        <v>0</v>
      </c>
    </row>
    <row r="285" customFormat="false" ht="32.8" hidden="false" customHeight="false" outlineLevel="0" collapsed="false">
      <c r="A285" s="52" t="s">
        <v>557</v>
      </c>
      <c r="B285" s="53" t="s">
        <v>558</v>
      </c>
      <c r="C285" s="54" t="s">
        <v>57</v>
      </c>
      <c r="D285" s="55" t="n">
        <v>1</v>
      </c>
      <c r="E285" s="55" t="n">
        <v>0</v>
      </c>
      <c r="F285" s="55"/>
      <c r="G285" s="55" t="n">
        <f aca="false">D285+E285-F285</f>
        <v>1</v>
      </c>
      <c r="H285" s="57" t="n">
        <v>2043.2776</v>
      </c>
      <c r="I285" s="58" t="n">
        <v>0</v>
      </c>
      <c r="J285" s="59" t="n">
        <f aca="false">I285*H285</f>
        <v>0</v>
      </c>
      <c r="K285" s="60" t="n">
        <f aca="false">I285/G285</f>
        <v>0</v>
      </c>
      <c r="L285" s="55" t="n">
        <f aca="false">IFERROR(VLOOKUP(A285,'MEMO CALCULO 04'!$B$2:$E$504,4,0),0)</f>
        <v>0</v>
      </c>
      <c r="M285" s="61" t="n">
        <f aca="false">L285*H285</f>
        <v>0</v>
      </c>
      <c r="N285" s="62" t="n">
        <f aca="false">L285/G285</f>
        <v>0</v>
      </c>
      <c r="O285" s="63" t="n">
        <f aca="false">I285+L285</f>
        <v>0</v>
      </c>
      <c r="P285" s="64" t="n">
        <f aca="false">J285+M285</f>
        <v>0</v>
      </c>
      <c r="Q285" s="65" t="n">
        <f aca="false">K285+N285</f>
        <v>0</v>
      </c>
    </row>
    <row r="286" customFormat="false" ht="32.8" hidden="false" customHeight="false" outlineLevel="0" collapsed="false">
      <c r="A286" s="52" t="s">
        <v>559</v>
      </c>
      <c r="B286" s="53" t="s">
        <v>560</v>
      </c>
      <c r="C286" s="54" t="s">
        <v>57</v>
      </c>
      <c r="D286" s="55" t="n">
        <v>0</v>
      </c>
      <c r="E286" s="55" t="n">
        <v>1</v>
      </c>
      <c r="F286" s="55"/>
      <c r="G286" s="55" t="n">
        <f aca="false">D286+E286-F286</f>
        <v>1</v>
      </c>
      <c r="H286" s="57" t="n">
        <v>652.875698055074</v>
      </c>
      <c r="I286" s="58" t="n">
        <v>0</v>
      </c>
      <c r="J286" s="81" t="n">
        <v>0</v>
      </c>
      <c r="K286" s="60" t="n">
        <f aca="false">I286/G286</f>
        <v>0</v>
      </c>
      <c r="L286" s="55" t="n">
        <f aca="false">IFERROR(VLOOKUP(A286,'MEMO CALCULO 04'!$B$2:$E$504,4,0),0)</f>
        <v>1</v>
      </c>
      <c r="M286" s="61" t="n">
        <f aca="false">L286*H286</f>
        <v>652.875698055074</v>
      </c>
      <c r="N286" s="62" t="n">
        <f aca="false">L286/G286</f>
        <v>1</v>
      </c>
      <c r="O286" s="63" t="n">
        <f aca="false">I286+L286</f>
        <v>1</v>
      </c>
      <c r="P286" s="64" t="n">
        <f aca="false">J286+M286</f>
        <v>652.875698055074</v>
      </c>
      <c r="Q286" s="65" t="n">
        <f aca="false">K286+N286</f>
        <v>1</v>
      </c>
    </row>
    <row r="287" customFormat="false" ht="32.8" hidden="false" customHeight="false" outlineLevel="0" collapsed="false">
      <c r="A287" s="52" t="s">
        <v>561</v>
      </c>
      <c r="B287" s="53" t="s">
        <v>562</v>
      </c>
      <c r="C287" s="54" t="s">
        <v>34</v>
      </c>
      <c r="D287" s="55" t="n">
        <v>0</v>
      </c>
      <c r="E287" s="55" t="n">
        <v>11.13</v>
      </c>
      <c r="F287" s="55"/>
      <c r="G287" s="55" t="n">
        <f aca="false">D287+E287-F287</f>
        <v>11.13</v>
      </c>
      <c r="H287" s="57" t="n">
        <v>29.6723794852044</v>
      </c>
      <c r="I287" s="58" t="n">
        <v>0</v>
      </c>
      <c r="J287" s="81" t="n">
        <v>0</v>
      </c>
      <c r="K287" s="60" t="n">
        <f aca="false">I287/G287</f>
        <v>0</v>
      </c>
      <c r="L287" s="55" t="n">
        <f aca="false">IFERROR(VLOOKUP(A287,'MEMO CALCULO 04'!$B$2:$E$504,4,0),0)</f>
        <v>0</v>
      </c>
      <c r="M287" s="61" t="n">
        <f aca="false">L287*H287</f>
        <v>0</v>
      </c>
      <c r="N287" s="62" t="n">
        <f aca="false">L287/G287</f>
        <v>0</v>
      </c>
      <c r="O287" s="63" t="n">
        <f aca="false">I287+L287</f>
        <v>0</v>
      </c>
      <c r="P287" s="64" t="n">
        <f aca="false">J287+M287</f>
        <v>0</v>
      </c>
      <c r="Q287" s="65" t="n">
        <f aca="false">K287+N287</f>
        <v>0</v>
      </c>
    </row>
    <row r="288" customFormat="false" ht="13.8" hidden="false" customHeight="false" outlineLevel="0" collapsed="false">
      <c r="A288" s="52" t="s">
        <v>563</v>
      </c>
      <c r="B288" s="53" t="s">
        <v>564</v>
      </c>
      <c r="C288" s="54" t="s">
        <v>64</v>
      </c>
      <c r="D288" s="55" t="n">
        <v>0</v>
      </c>
      <c r="E288" s="55" t="n">
        <v>3.33</v>
      </c>
      <c r="F288" s="55"/>
      <c r="G288" s="55" t="n">
        <f aca="false">D288+E288-F288</f>
        <v>3.33</v>
      </c>
      <c r="H288" s="57" t="n">
        <v>228.408558797099</v>
      </c>
      <c r="I288" s="58" t="n">
        <v>0</v>
      </c>
      <c r="J288" s="81" t="n">
        <v>0</v>
      </c>
      <c r="K288" s="60" t="n">
        <f aca="false">I288/G288</f>
        <v>0</v>
      </c>
      <c r="L288" s="55" t="n">
        <f aca="false">IFERROR(VLOOKUP(A288,'MEMO CALCULO 04'!$B$2:$E$504,4,0),0)</f>
        <v>3.33</v>
      </c>
      <c r="M288" s="61" t="n">
        <f aca="false">L288*H288</f>
        <v>760.60050079434</v>
      </c>
      <c r="N288" s="62" t="n">
        <f aca="false">L288/G288</f>
        <v>1</v>
      </c>
      <c r="O288" s="63" t="n">
        <f aca="false">I288+L288</f>
        <v>3.33</v>
      </c>
      <c r="P288" s="64" t="n">
        <f aca="false">J288+M288</f>
        <v>760.60050079434</v>
      </c>
      <c r="Q288" s="65" t="n">
        <f aca="false">K288+N288</f>
        <v>1</v>
      </c>
    </row>
    <row r="289" customFormat="false" ht="22.35" hidden="false" customHeight="false" outlineLevel="0" collapsed="false">
      <c r="A289" s="52" t="s">
        <v>565</v>
      </c>
      <c r="B289" s="53" t="s">
        <v>566</v>
      </c>
      <c r="C289" s="54" t="s">
        <v>57</v>
      </c>
      <c r="D289" s="55" t="n">
        <v>0</v>
      </c>
      <c r="E289" s="55" t="n">
        <v>1</v>
      </c>
      <c r="F289" s="55"/>
      <c r="G289" s="55" t="n">
        <f aca="false">D289+E289-F289</f>
        <v>1</v>
      </c>
      <c r="H289" s="57" t="n">
        <v>770.856746260992</v>
      </c>
      <c r="I289" s="58" t="n">
        <v>0</v>
      </c>
      <c r="J289" s="81" t="n">
        <v>0</v>
      </c>
      <c r="K289" s="60" t="n">
        <f aca="false">I289/G289</f>
        <v>0</v>
      </c>
      <c r="L289" s="55" t="n">
        <f aca="false">IFERROR(VLOOKUP(A289,'MEMO CALCULO 04'!$B$2:$E$504,4,0),0)</f>
        <v>0</v>
      </c>
      <c r="M289" s="61" t="n">
        <f aca="false">L289*H289</f>
        <v>0</v>
      </c>
      <c r="N289" s="62" t="n">
        <f aca="false">L289/G289</f>
        <v>0</v>
      </c>
      <c r="O289" s="63" t="n">
        <f aca="false">I289+L289</f>
        <v>0</v>
      </c>
      <c r="P289" s="64" t="n">
        <f aca="false">J289+M289</f>
        <v>0</v>
      </c>
      <c r="Q289" s="65" t="n">
        <f aca="false">K289+N289</f>
        <v>0</v>
      </c>
    </row>
    <row r="290" customFormat="false" ht="22.35" hidden="false" customHeight="false" outlineLevel="0" collapsed="false">
      <c r="A290" s="52" t="s">
        <v>567</v>
      </c>
      <c r="B290" s="53" t="s">
        <v>568</v>
      </c>
      <c r="C290" s="54" t="s">
        <v>57</v>
      </c>
      <c r="D290" s="55" t="n">
        <v>0</v>
      </c>
      <c r="E290" s="55" t="n">
        <v>1</v>
      </c>
      <c r="F290" s="55"/>
      <c r="G290" s="55" t="n">
        <f aca="false">D290+E290-F290</f>
        <v>1</v>
      </c>
      <c r="H290" s="57" t="n">
        <v>71.5033498619937</v>
      </c>
      <c r="I290" s="58" t="n">
        <v>0</v>
      </c>
      <c r="J290" s="81" t="n">
        <v>0</v>
      </c>
      <c r="K290" s="60" t="n">
        <f aca="false">I290/G290</f>
        <v>0</v>
      </c>
      <c r="L290" s="55" t="n">
        <f aca="false">IFERROR(VLOOKUP(A290,'MEMO CALCULO 04'!$B$2:$E$504,4,0),0)</f>
        <v>0</v>
      </c>
      <c r="M290" s="61" t="n">
        <f aca="false">L290*H290</f>
        <v>0</v>
      </c>
      <c r="N290" s="62" t="n">
        <f aca="false">L290/G290</f>
        <v>0</v>
      </c>
      <c r="O290" s="63" t="n">
        <f aca="false">I290+L290</f>
        <v>0</v>
      </c>
      <c r="P290" s="64" t="n">
        <f aca="false">J290+M290</f>
        <v>0</v>
      </c>
      <c r="Q290" s="65" t="n">
        <f aca="false">K290+N290</f>
        <v>0</v>
      </c>
    </row>
    <row r="291" customFormat="false" ht="13.8" hidden="false" customHeight="false" outlineLevel="0" collapsed="false">
      <c r="A291" s="52" t="s">
        <v>569</v>
      </c>
      <c r="B291" s="53" t="s">
        <v>570</v>
      </c>
      <c r="C291" s="54" t="s">
        <v>37</v>
      </c>
      <c r="D291" s="55" t="n">
        <v>0</v>
      </c>
      <c r="E291" s="55" t="n">
        <v>5</v>
      </c>
      <c r="F291" s="55"/>
      <c r="G291" s="55" t="n">
        <f aca="false">D291+E291-F291</f>
        <v>5</v>
      </c>
      <c r="H291" s="57" t="n">
        <v>5.98031805635792</v>
      </c>
      <c r="I291" s="58" t="n">
        <v>0</v>
      </c>
      <c r="J291" s="81" t="n">
        <v>0</v>
      </c>
      <c r="K291" s="60" t="n">
        <f aca="false">I291/G291</f>
        <v>0</v>
      </c>
      <c r="L291" s="55" t="n">
        <f aca="false">IFERROR(VLOOKUP(A291,'MEMO CALCULO 04'!$B$2:$E$504,4,0),0)</f>
        <v>0</v>
      </c>
      <c r="M291" s="61" t="n">
        <f aca="false">L291*H291</f>
        <v>0</v>
      </c>
      <c r="N291" s="62" t="n">
        <f aca="false">L291/G291</f>
        <v>0</v>
      </c>
      <c r="O291" s="63" t="n">
        <f aca="false">I291+L291</f>
        <v>0</v>
      </c>
      <c r="P291" s="64" t="n">
        <f aca="false">J291+M291</f>
        <v>0</v>
      </c>
      <c r="Q291" s="65" t="n">
        <f aca="false">K291+N291</f>
        <v>0</v>
      </c>
    </row>
    <row r="292" customFormat="false" ht="32.8" hidden="false" customHeight="false" outlineLevel="0" collapsed="false">
      <c r="A292" s="52" t="s">
        <v>571</v>
      </c>
      <c r="B292" s="53" t="s">
        <v>572</v>
      </c>
      <c r="C292" s="54" t="s">
        <v>57</v>
      </c>
      <c r="D292" s="55" t="n">
        <v>0</v>
      </c>
      <c r="E292" s="55" t="n">
        <v>1</v>
      </c>
      <c r="F292" s="55"/>
      <c r="G292" s="55" t="n">
        <f aca="false">D292+E292-F292</f>
        <v>1</v>
      </c>
      <c r="H292" s="57" t="n">
        <v>2534.12331102767</v>
      </c>
      <c r="I292" s="58" t="n">
        <v>0</v>
      </c>
      <c r="J292" s="81" t="n">
        <v>0</v>
      </c>
      <c r="K292" s="60" t="n">
        <f aca="false">I292/G292</f>
        <v>0</v>
      </c>
      <c r="L292" s="55" t="n">
        <f aca="false">IFERROR(VLOOKUP(A292,'MEMO CALCULO 04'!$B$2:$E$504,4,0),0)</f>
        <v>0</v>
      </c>
      <c r="M292" s="61" t="n">
        <f aca="false">L292*H292</f>
        <v>0</v>
      </c>
      <c r="N292" s="62" t="n">
        <f aca="false">L292/G292</f>
        <v>0</v>
      </c>
      <c r="O292" s="63" t="n">
        <f aca="false">I292+L292</f>
        <v>0</v>
      </c>
      <c r="P292" s="64" t="n">
        <f aca="false">J292+M292</f>
        <v>0</v>
      </c>
      <c r="Q292" s="65" t="n">
        <f aca="false">K292+N292</f>
        <v>0</v>
      </c>
    </row>
    <row r="293" customFormat="false" ht="13.8" hidden="false" customHeight="false" outlineLevel="0" collapsed="false">
      <c r="A293" s="52" t="s">
        <v>573</v>
      </c>
      <c r="B293" s="53" t="s">
        <v>574</v>
      </c>
      <c r="C293" s="54" t="s">
        <v>34</v>
      </c>
      <c r="D293" s="55" t="n">
        <v>0</v>
      </c>
      <c r="E293" s="55" t="n">
        <v>22.78</v>
      </c>
      <c r="F293" s="55"/>
      <c r="G293" s="55" t="n">
        <f aca="false">D293+E293-F293</f>
        <v>22.78</v>
      </c>
      <c r="H293" s="57" t="n">
        <v>453.410211663136</v>
      </c>
      <c r="I293" s="58" t="n">
        <v>0</v>
      </c>
      <c r="J293" s="81" t="n">
        <v>0</v>
      </c>
      <c r="K293" s="60" t="n">
        <f aca="false">I293/G293</f>
        <v>0</v>
      </c>
      <c r="L293" s="55" t="n">
        <f aca="false">IFERROR(VLOOKUP(A293,'MEMO CALCULO 04'!$B$2:$E$504,4,0),0)</f>
        <v>0</v>
      </c>
      <c r="M293" s="61" t="n">
        <f aca="false">L293*H293</f>
        <v>0</v>
      </c>
      <c r="N293" s="62" t="n">
        <f aca="false">L293/G293</f>
        <v>0</v>
      </c>
      <c r="O293" s="63" t="n">
        <f aca="false">I293+L293</f>
        <v>0</v>
      </c>
      <c r="P293" s="64" t="n">
        <f aca="false">J293+M293</f>
        <v>0</v>
      </c>
      <c r="Q293" s="65" t="n">
        <f aca="false">K293+N293</f>
        <v>0</v>
      </c>
    </row>
    <row r="294" customFormat="false" ht="32.8" hidden="false" customHeight="false" outlineLevel="0" collapsed="false">
      <c r="A294" s="52" t="s">
        <v>575</v>
      </c>
      <c r="B294" s="53" t="s">
        <v>576</v>
      </c>
      <c r="C294" s="54" t="s">
        <v>57</v>
      </c>
      <c r="D294" s="55" t="n">
        <v>0</v>
      </c>
      <c r="E294" s="55" t="n">
        <v>2</v>
      </c>
      <c r="F294" s="55"/>
      <c r="G294" s="55" t="n">
        <f aca="false">D294+E294-F294</f>
        <v>2</v>
      </c>
      <c r="H294" s="57" t="n">
        <v>497.130182239252</v>
      </c>
      <c r="I294" s="58" t="n">
        <v>0</v>
      </c>
      <c r="J294" s="81" t="n">
        <v>0</v>
      </c>
      <c r="K294" s="60" t="n">
        <f aca="false">I294/G294</f>
        <v>0</v>
      </c>
      <c r="L294" s="55" t="n">
        <f aca="false">IFERROR(VLOOKUP(A294,'MEMO CALCULO 04'!$B$2:$E$504,4,0),0)</f>
        <v>2</v>
      </c>
      <c r="M294" s="61" t="n">
        <f aca="false">L294*H294</f>
        <v>994.260364478504</v>
      </c>
      <c r="N294" s="62" t="n">
        <f aca="false">L294/G294</f>
        <v>1</v>
      </c>
      <c r="O294" s="63" t="n">
        <f aca="false">I294+L294</f>
        <v>2</v>
      </c>
      <c r="P294" s="64" t="n">
        <f aca="false">J294+M294</f>
        <v>994.260364478504</v>
      </c>
      <c r="Q294" s="65" t="n">
        <f aca="false">K294+N294</f>
        <v>1</v>
      </c>
    </row>
    <row r="295" customFormat="false" ht="13.8" hidden="false" customHeight="false" outlineLevel="0" collapsed="false">
      <c r="A295" s="52" t="s">
        <v>577</v>
      </c>
      <c r="B295" s="53" t="s">
        <v>578</v>
      </c>
      <c r="C295" s="54" t="s">
        <v>34</v>
      </c>
      <c r="D295" s="55" t="n">
        <v>0</v>
      </c>
      <c r="E295" s="55" t="n">
        <v>41.6</v>
      </c>
      <c r="F295" s="55"/>
      <c r="G295" s="55" t="n">
        <f aca="false">D295+E295-F295</f>
        <v>41.6</v>
      </c>
      <c r="H295" s="57" t="n">
        <v>72.3993557031902</v>
      </c>
      <c r="I295" s="58" t="n">
        <v>0</v>
      </c>
      <c r="J295" s="81" t="n">
        <v>0</v>
      </c>
      <c r="K295" s="60" t="n">
        <f aca="false">I295/G295</f>
        <v>0</v>
      </c>
      <c r="L295" s="55" t="n">
        <f aca="false">IFERROR(VLOOKUP(A295,'MEMO CALCULO 04'!$B$2:$E$504,4,0),0)</f>
        <v>41.6</v>
      </c>
      <c r="M295" s="61" t="n">
        <f aca="false">L295*H295</f>
        <v>3011.81319725271</v>
      </c>
      <c r="N295" s="62" t="n">
        <f aca="false">L295/G295</f>
        <v>1</v>
      </c>
      <c r="O295" s="63" t="n">
        <f aca="false">I295+L295</f>
        <v>41.6</v>
      </c>
      <c r="P295" s="64" t="n">
        <f aca="false">J295+M295</f>
        <v>3011.81319725271</v>
      </c>
      <c r="Q295" s="65" t="n">
        <f aca="false">K295+N295</f>
        <v>1</v>
      </c>
    </row>
    <row r="296" customFormat="false" ht="13.8" hidden="false" customHeight="false" outlineLevel="0" collapsed="false">
      <c r="A296" s="52" t="s">
        <v>579</v>
      </c>
      <c r="B296" s="53" t="s">
        <v>580</v>
      </c>
      <c r="C296" s="54" t="s">
        <v>34</v>
      </c>
      <c r="D296" s="55" t="n">
        <v>0</v>
      </c>
      <c r="E296" s="55" t="n">
        <v>21.04</v>
      </c>
      <c r="F296" s="55"/>
      <c r="G296" s="55" t="n">
        <f aca="false">D296+E296-F296</f>
        <v>21.04</v>
      </c>
      <c r="H296" s="57" t="n">
        <v>65.7986096033786</v>
      </c>
      <c r="I296" s="58" t="n">
        <v>0</v>
      </c>
      <c r="J296" s="81" t="n">
        <v>0</v>
      </c>
      <c r="K296" s="60" t="n">
        <f aca="false">I296/G296</f>
        <v>0</v>
      </c>
      <c r="L296" s="55" t="n">
        <f aca="false">IFERROR(VLOOKUP(A296,'MEMO CALCULO 04'!$B$2:$E$504,4,0),0)</f>
        <v>21.04</v>
      </c>
      <c r="M296" s="61" t="n">
        <f aca="false">L296*H296</f>
        <v>1384.40274605509</v>
      </c>
      <c r="N296" s="62" t="n">
        <f aca="false">L296/G296</f>
        <v>1</v>
      </c>
      <c r="O296" s="63" t="n">
        <f aca="false">I296+L296</f>
        <v>21.04</v>
      </c>
      <c r="P296" s="64" t="n">
        <f aca="false">J296+M296</f>
        <v>1384.40274605509</v>
      </c>
      <c r="Q296" s="65" t="n">
        <f aca="false">K296+N296</f>
        <v>1</v>
      </c>
    </row>
    <row r="297" customFormat="false" ht="43.25" hidden="false" customHeight="false" outlineLevel="0" collapsed="false">
      <c r="A297" s="52" t="s">
        <v>581</v>
      </c>
      <c r="B297" s="53" t="s">
        <v>582</v>
      </c>
      <c r="C297" s="54" t="s">
        <v>57</v>
      </c>
      <c r="D297" s="55" t="n">
        <v>0</v>
      </c>
      <c r="E297" s="55" t="n">
        <v>6</v>
      </c>
      <c r="F297" s="55"/>
      <c r="G297" s="55" t="n">
        <f aca="false">D297+E297-F297</f>
        <v>6</v>
      </c>
      <c r="H297" s="57" t="n">
        <v>3499.45278856548</v>
      </c>
      <c r="I297" s="58" t="n">
        <v>0</v>
      </c>
      <c r="J297" s="81" t="n">
        <v>0</v>
      </c>
      <c r="K297" s="60" t="n">
        <f aca="false">I297/G297</f>
        <v>0</v>
      </c>
      <c r="L297" s="55" t="n">
        <f aca="false">IFERROR(VLOOKUP(A297,'MEMO CALCULO 04'!$B$2:$E$504,4,0),0)</f>
        <v>0</v>
      </c>
      <c r="M297" s="61" t="n">
        <f aca="false">L297*H297</f>
        <v>0</v>
      </c>
      <c r="N297" s="62" t="n">
        <f aca="false">L297/G297</f>
        <v>0</v>
      </c>
      <c r="O297" s="63" t="n">
        <f aca="false">I297+L297</f>
        <v>0</v>
      </c>
      <c r="P297" s="64" t="n">
        <f aca="false">J297+M297</f>
        <v>0</v>
      </c>
      <c r="Q297" s="65" t="n">
        <f aca="false">K297+N297</f>
        <v>0</v>
      </c>
    </row>
    <row r="298" customFormat="false" ht="22.35" hidden="false" customHeight="false" outlineLevel="0" collapsed="false">
      <c r="A298" s="52" t="s">
        <v>583</v>
      </c>
      <c r="B298" s="53" t="s">
        <v>584</v>
      </c>
      <c r="C298" s="54" t="s">
        <v>34</v>
      </c>
      <c r="D298" s="55" t="n">
        <v>0</v>
      </c>
      <c r="E298" s="55" t="n">
        <v>4.56</v>
      </c>
      <c r="F298" s="55"/>
      <c r="G298" s="55" t="n">
        <f aca="false">D298+E298-F298</f>
        <v>4.56</v>
      </c>
      <c r="H298" s="57" t="n">
        <v>26.5988710764491</v>
      </c>
      <c r="I298" s="58" t="n">
        <v>0</v>
      </c>
      <c r="J298" s="81" t="n">
        <v>0</v>
      </c>
      <c r="K298" s="60" t="n">
        <f aca="false">I298/G298</f>
        <v>0</v>
      </c>
      <c r="L298" s="55" t="n">
        <f aca="false">IFERROR(VLOOKUP(A298,'MEMO CALCULO 04'!$B$2:$E$504,4,0),0)</f>
        <v>4.56</v>
      </c>
      <c r="M298" s="61" t="n">
        <f aca="false">L298*H298</f>
        <v>121.290852108608</v>
      </c>
      <c r="N298" s="62" t="n">
        <f aca="false">L298/G298</f>
        <v>1</v>
      </c>
      <c r="O298" s="63" t="n">
        <f aca="false">I298+L298</f>
        <v>4.56</v>
      </c>
      <c r="P298" s="64" t="n">
        <f aca="false">J298+M298</f>
        <v>121.290852108608</v>
      </c>
      <c r="Q298" s="65" t="n">
        <f aca="false">K298+N298</f>
        <v>1</v>
      </c>
    </row>
    <row r="299" customFormat="false" ht="32.8" hidden="false" customHeight="false" outlineLevel="0" collapsed="false">
      <c r="A299" s="52" t="s">
        <v>585</v>
      </c>
      <c r="B299" s="53" t="s">
        <v>586</v>
      </c>
      <c r="C299" s="54" t="s">
        <v>34</v>
      </c>
      <c r="D299" s="55" t="n">
        <v>0</v>
      </c>
      <c r="E299" s="55" t="n">
        <v>5.43</v>
      </c>
      <c r="F299" s="55"/>
      <c r="G299" s="55" t="n">
        <f aca="false">D299+E299-F299</f>
        <v>5.43</v>
      </c>
      <c r="H299" s="57" t="n">
        <v>84.4537598690545</v>
      </c>
      <c r="I299" s="58" t="n">
        <v>0</v>
      </c>
      <c r="J299" s="81" t="n">
        <v>0</v>
      </c>
      <c r="K299" s="60" t="n">
        <f aca="false">I299/G299</f>
        <v>0</v>
      </c>
      <c r="L299" s="55" t="n">
        <f aca="false">IFERROR(VLOOKUP(A299,'MEMO CALCULO 04'!$B$2:$E$504,4,0),0)</f>
        <v>5.43</v>
      </c>
      <c r="M299" s="61" t="n">
        <f aca="false">L299*H299</f>
        <v>458.583916088966</v>
      </c>
      <c r="N299" s="62" t="n">
        <f aca="false">L299/G299</f>
        <v>1</v>
      </c>
      <c r="O299" s="63" t="n">
        <f aca="false">I299+L299</f>
        <v>5.43</v>
      </c>
      <c r="P299" s="64" t="n">
        <f aca="false">J299+M299</f>
        <v>458.583916088966</v>
      </c>
      <c r="Q299" s="65" t="n">
        <f aca="false">K299+N299</f>
        <v>1</v>
      </c>
    </row>
    <row r="300" customFormat="false" ht="13.8" hidden="false" customHeight="false" outlineLevel="0" collapsed="false">
      <c r="A300" s="52" t="s">
        <v>587</v>
      </c>
      <c r="B300" s="53" t="s">
        <v>588</v>
      </c>
      <c r="C300" s="54" t="s">
        <v>57</v>
      </c>
      <c r="D300" s="55" t="n">
        <v>0</v>
      </c>
      <c r="E300" s="55" t="n">
        <v>11</v>
      </c>
      <c r="F300" s="55"/>
      <c r="G300" s="55" t="n">
        <f aca="false">D300+E300-F300</f>
        <v>11</v>
      </c>
      <c r="H300" s="57" t="n">
        <v>31.4090665576257</v>
      </c>
      <c r="I300" s="58" t="n">
        <v>0</v>
      </c>
      <c r="J300" s="81" t="n">
        <v>0</v>
      </c>
      <c r="K300" s="60" t="n">
        <f aca="false">I300/G300</f>
        <v>0</v>
      </c>
      <c r="L300" s="55" t="n">
        <f aca="false">IFERROR(VLOOKUP(A300,'MEMO CALCULO 04'!$B$2:$E$504,4,0),0)</f>
        <v>11</v>
      </c>
      <c r="M300" s="61" t="n">
        <f aca="false">L300*H300</f>
        <v>345.499732133883</v>
      </c>
      <c r="N300" s="62" t="n">
        <f aca="false">L300/G300</f>
        <v>1</v>
      </c>
      <c r="O300" s="63" t="n">
        <f aca="false">I300+L300</f>
        <v>11</v>
      </c>
      <c r="P300" s="64" t="n">
        <f aca="false">J300+M300</f>
        <v>345.499732133883</v>
      </c>
      <c r="Q300" s="65" t="n">
        <f aca="false">K300+N300</f>
        <v>1</v>
      </c>
    </row>
    <row r="301" customFormat="false" ht="22.35" hidden="false" customHeight="false" outlineLevel="0" collapsed="false">
      <c r="A301" s="52" t="s">
        <v>589</v>
      </c>
      <c r="B301" s="53" t="s">
        <v>590</v>
      </c>
      <c r="C301" s="54" t="s">
        <v>37</v>
      </c>
      <c r="D301" s="55" t="n">
        <v>0</v>
      </c>
      <c r="E301" s="55" t="n">
        <v>33.6</v>
      </c>
      <c r="F301" s="55"/>
      <c r="G301" s="55" t="n">
        <f aca="false">D301+E301-F301</f>
        <v>33.6</v>
      </c>
      <c r="H301" s="57" t="n">
        <v>17.6804873547725</v>
      </c>
      <c r="I301" s="58" t="n">
        <v>0</v>
      </c>
      <c r="J301" s="81" t="n">
        <v>0</v>
      </c>
      <c r="K301" s="60" t="n">
        <f aca="false">I301/G301</f>
        <v>0</v>
      </c>
      <c r="L301" s="55" t="n">
        <f aca="false">IFERROR(VLOOKUP(A301,'MEMO CALCULO 04'!$B$2:$E$504,4,0),0)</f>
        <v>33.6</v>
      </c>
      <c r="M301" s="61" t="n">
        <f aca="false">L301*H301</f>
        <v>594.064375120356</v>
      </c>
      <c r="N301" s="62" t="n">
        <f aca="false">L301/G301</f>
        <v>1</v>
      </c>
      <c r="O301" s="63" t="n">
        <f aca="false">I301+L301</f>
        <v>33.6</v>
      </c>
      <c r="P301" s="64" t="n">
        <f aca="false">J301+M301</f>
        <v>594.064375120356</v>
      </c>
      <c r="Q301" s="65" t="n">
        <f aca="false">K301+N301</f>
        <v>1</v>
      </c>
    </row>
    <row r="302" customFormat="false" ht="13.8" hidden="false" customHeight="true" outlineLevel="0" collapsed="false">
      <c r="A302" s="82" t="s">
        <v>591</v>
      </c>
      <c r="B302" s="82"/>
      <c r="C302" s="45"/>
      <c r="D302" s="46"/>
      <c r="E302" s="46"/>
      <c r="F302" s="46"/>
      <c r="G302" s="46"/>
      <c r="H302" s="46"/>
      <c r="I302" s="83"/>
      <c r="J302" s="84"/>
      <c r="K302" s="85"/>
      <c r="L302" s="83"/>
      <c r="M302" s="86" t="n">
        <f aca="false">M20+M24+M51+M61+M71+M80+M85+M90+M97+M103+M106+M118+M120+M174+M182+M199+M213+M216+M219+M230+M236+M242+M245+M248</f>
        <v>118603.079775838</v>
      </c>
      <c r="N302" s="85"/>
      <c r="O302" s="84"/>
      <c r="P302" s="86" t="n">
        <f aca="false">P20+P24+P51+P61+P71+P80+P85+P90+P97+P103+P106+P118+P120+P174+P182+P199+P213+P216+P219+P230+P236+P242+P245+P248</f>
        <v>414174.805437951</v>
      </c>
      <c r="Q302" s="85"/>
    </row>
    <row r="303" customFormat="false" ht="13.8" hidden="false" customHeight="false" outlineLevel="0" collapsed="false">
      <c r="A303" s="87"/>
      <c r="B303" s="87"/>
      <c r="C303" s="87"/>
      <c r="D303" s="87"/>
      <c r="E303" s="87"/>
      <c r="F303" s="87"/>
      <c r="G303" s="87"/>
      <c r="H303" s="87"/>
      <c r="I303" s="87"/>
      <c r="J303" s="87"/>
      <c r="K303" s="87"/>
      <c r="L303" s="87"/>
      <c r="M303" s="87"/>
      <c r="N303" s="87"/>
      <c r="O303" s="87"/>
      <c r="P303" s="87"/>
      <c r="Q303" s="87"/>
    </row>
    <row r="304" s="95" customFormat="true" ht="15.75" hidden="false" customHeight="true" outlineLevel="0" collapsed="false">
      <c r="A304" s="88" t="s">
        <v>592</v>
      </c>
      <c r="B304" s="88"/>
      <c r="C304" s="89" t="n">
        <v>484000</v>
      </c>
      <c r="D304" s="89"/>
      <c r="E304" s="89"/>
      <c r="F304" s="90"/>
      <c r="G304" s="90"/>
      <c r="H304" s="91"/>
      <c r="I304" s="92" t="s">
        <v>593</v>
      </c>
      <c r="J304" s="92"/>
      <c r="K304" s="92"/>
      <c r="L304" s="92"/>
      <c r="M304" s="93" t="s">
        <v>594</v>
      </c>
      <c r="N304" s="93"/>
      <c r="O304" s="93"/>
      <c r="P304" s="93"/>
      <c r="Q304" s="93"/>
      <c r="R304" s="0"/>
      <c r="S304" s="0"/>
      <c r="T304" s="0"/>
      <c r="U304" s="0"/>
      <c r="V304" s="0"/>
      <c r="W304" s="0"/>
      <c r="X304" s="94"/>
      <c r="Y304" s="94"/>
      <c r="Z304" s="94"/>
      <c r="AA304" s="94"/>
      <c r="AB304" s="94"/>
      <c r="AC304" s="94"/>
      <c r="AD304" s="94"/>
      <c r="AE304" s="94"/>
      <c r="AF304" s="94"/>
      <c r="AG304" s="94"/>
    </row>
    <row r="305" s="95" customFormat="true" ht="16.5" hidden="false" customHeight="true" outlineLevel="0" collapsed="false">
      <c r="A305" s="96" t="s">
        <v>595</v>
      </c>
      <c r="B305" s="96"/>
      <c r="C305" s="97" t="n">
        <f aca="false">0.2435</f>
        <v>0.2435</v>
      </c>
      <c r="D305" s="98" t="n">
        <v>117834.332674746</v>
      </c>
      <c r="E305" s="98"/>
      <c r="F305" s="91"/>
      <c r="G305" s="91"/>
      <c r="H305" s="91"/>
      <c r="I305" s="99" t="str">
        <f aca="false">L18</f>
        <v>MEDIÇÃO 04</v>
      </c>
      <c r="J305" s="99"/>
      <c r="K305" s="100" t="n">
        <f aca="false">M302/C308</f>
        <v>0.197069315153105</v>
      </c>
      <c r="L305" s="100"/>
      <c r="M305" s="101" t="str">
        <f aca="false">L18</f>
        <v>MEDIÇÃO 04</v>
      </c>
      <c r="N305" s="101"/>
      <c r="O305" s="102" t="n">
        <f aca="false">M302</f>
        <v>118603.079775838</v>
      </c>
      <c r="P305" s="102"/>
      <c r="Q305" s="102"/>
      <c r="R305" s="0"/>
      <c r="S305" s="0"/>
      <c r="T305" s="0"/>
      <c r="U305" s="0"/>
      <c r="V305" s="0"/>
      <c r="W305" s="0"/>
      <c r="X305" s="94"/>
      <c r="Y305" s="94"/>
      <c r="Z305" s="94"/>
      <c r="AA305" s="94"/>
      <c r="AB305" s="94"/>
      <c r="AC305" s="94"/>
      <c r="AD305" s="94"/>
      <c r="AE305" s="94"/>
      <c r="AF305" s="94"/>
      <c r="AG305" s="94"/>
    </row>
    <row r="306" s="95" customFormat="true" ht="13.8" hidden="false" customHeight="true" outlineLevel="0" collapsed="false">
      <c r="A306" s="96" t="s">
        <v>596</v>
      </c>
      <c r="B306" s="96"/>
      <c r="C306" s="97" t="n">
        <f aca="false">K289/C304</f>
        <v>0</v>
      </c>
      <c r="D306" s="103" t="n">
        <f aca="false">K289</f>
        <v>0</v>
      </c>
      <c r="E306" s="103"/>
      <c r="F306" s="104"/>
      <c r="G306" s="104"/>
      <c r="H306" s="105"/>
      <c r="I306" s="106" t="s">
        <v>597</v>
      </c>
      <c r="J306" s="106"/>
      <c r="K306" s="107" t="n">
        <f aca="false">P302/C308</f>
        <v>0.688187401335554</v>
      </c>
      <c r="L306" s="107"/>
      <c r="M306" s="108" t="s">
        <v>598</v>
      </c>
      <c r="N306" s="108"/>
      <c r="O306" s="109" t="n">
        <f aca="false">P302</f>
        <v>414174.805437951</v>
      </c>
      <c r="P306" s="109"/>
      <c r="Q306" s="109"/>
      <c r="R306" s="0"/>
      <c r="S306" s="0"/>
      <c r="T306" s="0"/>
      <c r="U306" s="0"/>
      <c r="V306" s="0"/>
      <c r="W306" s="0"/>
      <c r="X306" s="94"/>
      <c r="Y306" s="94"/>
      <c r="Z306" s="94"/>
      <c r="AA306" s="94"/>
      <c r="AB306" s="94"/>
      <c r="AC306" s="94"/>
      <c r="AD306" s="94"/>
      <c r="AE306" s="94"/>
      <c r="AF306" s="94"/>
      <c r="AG306" s="94"/>
    </row>
    <row r="307" customFormat="false" ht="13.8" hidden="false" customHeight="true" outlineLevel="0" collapsed="false">
      <c r="A307" s="96" t="s">
        <v>599</v>
      </c>
      <c r="B307" s="96"/>
      <c r="C307" s="98" t="n">
        <v>117834.332674746</v>
      </c>
      <c r="D307" s="98"/>
      <c r="E307" s="98"/>
      <c r="F307" s="104"/>
      <c r="G307" s="104"/>
      <c r="H307" s="105"/>
      <c r="I307" s="110" t="s">
        <v>600</v>
      </c>
      <c r="J307" s="110"/>
      <c r="K307" s="111" t="n">
        <f aca="false">100%-K306</f>
        <v>0.311812598664446</v>
      </c>
      <c r="L307" s="111"/>
      <c r="M307" s="112" t="s">
        <v>601</v>
      </c>
      <c r="N307" s="112"/>
      <c r="O307" s="113" t="n">
        <f aca="false">C308-O306</f>
        <v>187659.527236796</v>
      </c>
      <c r="P307" s="113"/>
      <c r="Q307" s="113"/>
    </row>
    <row r="308" customFormat="false" ht="13.8" hidden="false" customHeight="true" outlineLevel="0" collapsed="false">
      <c r="A308" s="114" t="s">
        <v>602</v>
      </c>
      <c r="B308" s="114"/>
      <c r="C308" s="115" t="n">
        <f aca="false">C304+C307</f>
        <v>601834.332674746</v>
      </c>
      <c r="D308" s="115"/>
      <c r="E308" s="115"/>
      <c r="F308" s="104"/>
      <c r="G308" s="104"/>
      <c r="H308" s="105"/>
      <c r="I308" s="116"/>
      <c r="J308" s="117"/>
      <c r="K308" s="117"/>
      <c r="L308" s="118"/>
      <c r="M308" s="118"/>
      <c r="N308" s="119"/>
      <c r="O308" s="120"/>
      <c r="P308" s="120"/>
      <c r="Q308" s="121"/>
    </row>
    <row r="309" customFormat="false" ht="15" hidden="false" customHeight="false" outlineLevel="0" collapsed="false">
      <c r="A309" s="122"/>
      <c r="B309" s="91"/>
      <c r="C309" s="123"/>
      <c r="D309" s="104"/>
      <c r="E309" s="104"/>
      <c r="F309" s="104"/>
      <c r="G309" s="104"/>
      <c r="H309" s="105"/>
      <c r="I309" s="116"/>
      <c r="J309" s="117"/>
      <c r="K309" s="117"/>
      <c r="L309" s="118"/>
      <c r="M309" s="118"/>
      <c r="N309" s="119"/>
      <c r="O309" s="120"/>
      <c r="P309" s="120"/>
      <c r="Q309" s="121"/>
    </row>
    <row r="310" customFormat="false" ht="15" hidden="false" customHeight="false" outlineLevel="0" collapsed="false">
      <c r="A310" s="122"/>
      <c r="B310" s="91"/>
      <c r="C310" s="123"/>
      <c r="D310" s="104"/>
      <c r="E310" s="104"/>
      <c r="F310" s="104"/>
      <c r="G310" s="104"/>
      <c r="H310" s="105"/>
      <c r="I310" s="116"/>
      <c r="J310" s="117"/>
      <c r="K310" s="117"/>
      <c r="L310" s="118"/>
      <c r="M310" s="118"/>
      <c r="N310" s="119"/>
      <c r="O310" s="120"/>
      <c r="P310" s="120"/>
      <c r="Q310" s="121"/>
    </row>
    <row r="311" customFormat="false" ht="15" hidden="false" customHeight="false" outlineLevel="0" collapsed="false">
      <c r="A311" s="122"/>
      <c r="B311" s="91"/>
      <c r="C311" s="123"/>
      <c r="D311" s="104"/>
      <c r="E311" s="104"/>
      <c r="F311" s="104"/>
      <c r="G311" s="104"/>
      <c r="H311" s="105"/>
      <c r="I311" s="116"/>
      <c r="J311" s="117"/>
      <c r="K311" s="117"/>
      <c r="L311" s="118"/>
      <c r="M311" s="118"/>
      <c r="N311" s="119"/>
      <c r="O311" s="120"/>
      <c r="P311" s="120"/>
      <c r="Q311" s="121"/>
    </row>
    <row r="312" customFormat="false" ht="15" hidden="false" customHeight="false" outlineLevel="0" collapsed="false">
      <c r="A312" s="122"/>
      <c r="B312" s="91"/>
      <c r="C312" s="123"/>
      <c r="D312" s="104"/>
      <c r="E312" s="104"/>
      <c r="F312" s="104"/>
      <c r="G312" s="104"/>
      <c r="H312" s="105"/>
      <c r="I312" s="116"/>
      <c r="J312" s="117"/>
      <c r="K312" s="117"/>
      <c r="L312" s="118"/>
      <c r="M312" s="118"/>
      <c r="N312" s="119"/>
      <c r="O312" s="120"/>
      <c r="P312" s="120"/>
      <c r="Q312" s="121"/>
    </row>
    <row r="313" customFormat="false" ht="13.8" hidden="false" customHeight="false" outlineLevel="0" collapsed="false">
      <c r="A313" s="124"/>
      <c r="B313" s="125" t="s">
        <v>603</v>
      </c>
      <c r="C313" s="126"/>
      <c r="D313" s="126"/>
      <c r="E313" s="126"/>
      <c r="F313" s="126"/>
      <c r="G313" s="126"/>
      <c r="H313" s="126"/>
      <c r="I313" s="126"/>
      <c r="J313" s="126"/>
      <c r="L313" s="127"/>
      <c r="M313" s="128"/>
      <c r="N313" s="128"/>
      <c r="O313" s="128"/>
      <c r="P313" s="128"/>
      <c r="Q313" s="129"/>
    </row>
    <row r="314" customFormat="false" ht="13.8" hidden="false" customHeight="false" outlineLevel="0" collapsed="false">
      <c r="A314" s="124"/>
      <c r="B314" s="130" t="s">
        <v>604</v>
      </c>
      <c r="C314" s="131"/>
      <c r="D314" s="127"/>
      <c r="E314" s="127"/>
      <c r="F314" s="127"/>
      <c r="G314" s="127"/>
      <c r="I314" s="128"/>
      <c r="J314" s="128"/>
      <c r="L314" s="127"/>
      <c r="M314" s="128"/>
      <c r="N314" s="128"/>
      <c r="O314" s="128"/>
      <c r="P314" s="128"/>
      <c r="Q314" s="129"/>
    </row>
    <row r="315" customFormat="false" ht="13.8" hidden="false" customHeight="false" outlineLevel="0" collapsed="false">
      <c r="A315" s="124"/>
      <c r="B315" s="130" t="s">
        <v>605</v>
      </c>
      <c r="C315" s="132"/>
      <c r="D315" s="127"/>
      <c r="E315" s="127"/>
      <c r="F315" s="127"/>
      <c r="G315" s="127"/>
      <c r="I315" s="128"/>
      <c r="J315" s="128"/>
      <c r="L315" s="127"/>
      <c r="M315" s="128"/>
      <c r="N315" s="128"/>
      <c r="O315" s="128"/>
      <c r="P315" s="128"/>
      <c r="Q315" s="129"/>
    </row>
    <row r="316" customFormat="false" ht="13.8" hidden="false" customHeight="false" outlineLevel="0" collapsed="false">
      <c r="A316" s="133"/>
      <c r="B316" s="134" t="s">
        <v>606</v>
      </c>
      <c r="C316" s="135"/>
      <c r="D316" s="136"/>
      <c r="E316" s="136"/>
      <c r="F316" s="136"/>
      <c r="G316" s="136"/>
      <c r="H316" s="137"/>
      <c r="I316" s="137"/>
      <c r="J316" s="137"/>
      <c r="K316" s="137"/>
      <c r="L316" s="136"/>
      <c r="M316" s="137"/>
      <c r="N316" s="137"/>
      <c r="O316" s="137"/>
      <c r="P316" s="137"/>
      <c r="Q316" s="138"/>
    </row>
    <row r="317" customFormat="false" ht="13.8" hidden="false" customHeight="false" outlineLevel="0" collapsed="false">
      <c r="B317" s="3"/>
      <c r="C317" s="132"/>
      <c r="D317" s="3"/>
      <c r="E317" s="3"/>
      <c r="F317" s="3"/>
      <c r="G317" s="3"/>
    </row>
    <row r="318" customFormat="false" ht="13.8" hidden="false" customHeight="false" outlineLevel="0" collapsed="false">
      <c r="H318" s="139"/>
      <c r="I318" s="140"/>
      <c r="J318" s="141"/>
      <c r="M318" s="139"/>
    </row>
    <row r="319" s="95" customFormat="true" ht="13.8" hidden="false" customHeight="false" outlineLevel="0" collapsed="false">
      <c r="A319" s="1"/>
      <c r="B319" s="1"/>
      <c r="C319" s="1"/>
      <c r="D319" s="1"/>
      <c r="E319" s="1"/>
      <c r="F319" s="1"/>
      <c r="G319" s="1"/>
      <c r="H319" s="1"/>
      <c r="I319" s="140"/>
      <c r="J319" s="140"/>
      <c r="K319" s="1"/>
      <c r="L319" s="3"/>
      <c r="M319" s="1"/>
      <c r="N319" s="1"/>
      <c r="O319" s="1"/>
      <c r="P319" s="1"/>
      <c r="Q319" s="1"/>
      <c r="R319" s="0"/>
      <c r="S319" s="0"/>
      <c r="T319" s="0"/>
      <c r="U319" s="0"/>
      <c r="V319" s="0"/>
      <c r="W319" s="0"/>
    </row>
    <row r="320" customFormat="false" ht="13.8" hidden="false" customHeight="false" outlineLevel="0" collapsed="false">
      <c r="B320" s="1"/>
      <c r="I320" s="140"/>
      <c r="J320" s="140"/>
      <c r="M320" s="139"/>
    </row>
    <row r="321" customFormat="false" ht="13.8" hidden="false" customHeight="false" outlineLevel="0" collapsed="false">
      <c r="B321" s="1"/>
      <c r="D321" s="142"/>
      <c r="E321" s="142"/>
      <c r="F321" s="142"/>
      <c r="G321" s="142"/>
    </row>
    <row r="322" customFormat="false" ht="13.8" hidden="false" customHeight="false" outlineLevel="0" collapsed="false">
      <c r="B322" s="1"/>
    </row>
    <row r="323" s="143" customFormat="true" ht="13.8" hidden="false" customHeight="false" outlineLevel="0" collapsed="false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3"/>
      <c r="M323" s="1"/>
      <c r="N323" s="1"/>
      <c r="O323" s="1"/>
      <c r="P323" s="1"/>
      <c r="Q323" s="1"/>
      <c r="R323" s="0"/>
      <c r="S323" s="0"/>
      <c r="T323" s="0"/>
      <c r="U323" s="0"/>
      <c r="V323" s="0"/>
      <c r="W323" s="0"/>
    </row>
    <row r="324" customFormat="false" ht="13.8" hidden="false" customHeight="false" outlineLevel="0" collapsed="false">
      <c r="B324" s="1"/>
    </row>
    <row r="325" customFormat="false" ht="13.8" hidden="false" customHeight="false" outlineLevel="0" collapsed="false">
      <c r="B325" s="1"/>
    </row>
    <row r="326" customFormat="false" ht="13.8" hidden="false" customHeight="false" outlineLevel="0" collapsed="false">
      <c r="B326" s="1"/>
    </row>
    <row r="327" customFormat="false" ht="13.8" hidden="false" customHeight="false" outlineLevel="0" collapsed="false">
      <c r="B327" s="1"/>
    </row>
    <row r="328" customFormat="false" ht="13.8" hidden="false" customHeight="false" outlineLevel="0" collapsed="false">
      <c r="B328" s="1"/>
    </row>
    <row r="329" customFormat="false" ht="13.8" hidden="false" customHeight="false" outlineLevel="0" collapsed="false">
      <c r="B329" s="1"/>
    </row>
    <row r="330" customFormat="false" ht="13.8" hidden="false" customHeight="false" outlineLevel="0" collapsed="false">
      <c r="B330" s="1"/>
    </row>
    <row r="331" customFormat="false" ht="13.8" hidden="false" customHeight="false" outlineLevel="0" collapsed="false">
      <c r="B331" s="1"/>
    </row>
    <row r="332" customFormat="false" ht="13.8" hidden="false" customHeight="false" outlineLevel="0" collapsed="false">
      <c r="B332" s="1"/>
    </row>
    <row r="333" s="95" customFormat="true" ht="13.8" hidden="false" customHeight="false" outlineLevel="0" collapsed="false">
      <c r="A333" s="1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3"/>
      <c r="M333" s="1"/>
      <c r="N333" s="1"/>
      <c r="O333" s="1"/>
      <c r="P333" s="1"/>
      <c r="Q333" s="1"/>
      <c r="R333" s="0"/>
      <c r="S333" s="0"/>
      <c r="T333" s="0"/>
      <c r="U333" s="0"/>
      <c r="V333" s="0"/>
      <c r="W333" s="0"/>
    </row>
    <row r="340" s="95" customFormat="true" ht="13.8" hidden="false" customHeight="false" outlineLevel="0" collapsed="false">
      <c r="A340" s="1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3"/>
      <c r="M340" s="1"/>
      <c r="N340" s="1"/>
      <c r="O340" s="1"/>
      <c r="P340" s="1"/>
      <c r="Q340" s="1"/>
      <c r="R340" s="0"/>
      <c r="S340" s="0"/>
      <c r="T340" s="0"/>
      <c r="U340" s="0"/>
      <c r="V340" s="0"/>
      <c r="W340" s="0"/>
    </row>
    <row r="346" s="2" customFormat="true" ht="13.8" hidden="false" customHeight="false" outlineLevel="0" collapsed="false">
      <c r="A346" s="1"/>
      <c r="C346" s="1"/>
      <c r="D346" s="1"/>
      <c r="E346" s="1"/>
      <c r="F346" s="1"/>
      <c r="G346" s="1"/>
      <c r="H346" s="1"/>
      <c r="I346" s="1"/>
      <c r="J346" s="1"/>
      <c r="K346" s="1"/>
      <c r="L346" s="3"/>
      <c r="M346" s="1"/>
      <c r="N346" s="1"/>
      <c r="O346" s="1"/>
      <c r="P346" s="1"/>
      <c r="Q346" s="1"/>
      <c r="R346" s="0"/>
      <c r="S346" s="0"/>
      <c r="T346" s="0"/>
      <c r="U346" s="0"/>
      <c r="V346" s="0"/>
      <c r="W346" s="0"/>
    </row>
    <row r="347" s="2" customFormat="true" ht="13.8" hidden="false" customHeight="false" outlineLevel="0" collapsed="false">
      <c r="A347" s="1"/>
      <c r="C347" s="1"/>
      <c r="D347" s="1"/>
      <c r="E347" s="1"/>
      <c r="F347" s="1"/>
      <c r="G347" s="1"/>
      <c r="H347" s="1"/>
      <c r="I347" s="1"/>
      <c r="J347" s="1"/>
      <c r="K347" s="1"/>
      <c r="L347" s="3"/>
      <c r="M347" s="1"/>
      <c r="N347" s="1"/>
      <c r="O347" s="1"/>
      <c r="P347" s="1"/>
      <c r="Q347" s="1"/>
      <c r="R347" s="0"/>
      <c r="S347" s="0"/>
      <c r="T347" s="0"/>
      <c r="U347" s="0"/>
      <c r="V347" s="0"/>
      <c r="W347" s="0"/>
    </row>
    <row r="348" s="2" customFormat="true" ht="13.8" hidden="false" customHeight="false" outlineLevel="0" collapsed="false">
      <c r="A348" s="1"/>
      <c r="C348" s="1"/>
      <c r="D348" s="1"/>
      <c r="E348" s="1"/>
      <c r="F348" s="1"/>
      <c r="G348" s="1"/>
      <c r="H348" s="1"/>
      <c r="I348" s="1"/>
      <c r="J348" s="1"/>
      <c r="K348" s="1"/>
      <c r="L348" s="3"/>
      <c r="M348" s="1"/>
      <c r="N348" s="1"/>
      <c r="O348" s="1"/>
      <c r="P348" s="1"/>
      <c r="Q348" s="1"/>
      <c r="R348" s="0"/>
      <c r="S348" s="0"/>
      <c r="T348" s="0"/>
      <c r="U348" s="0"/>
      <c r="V348" s="0"/>
      <c r="W348" s="0"/>
    </row>
    <row r="349" s="2" customFormat="true" ht="13.8" hidden="false" customHeight="false" outlineLevel="0" collapsed="false">
      <c r="A349" s="1"/>
      <c r="C349" s="1"/>
      <c r="D349" s="1"/>
      <c r="E349" s="1"/>
      <c r="F349" s="1"/>
      <c r="G349" s="1"/>
      <c r="H349" s="1"/>
      <c r="I349" s="1"/>
      <c r="J349" s="1"/>
      <c r="K349" s="1"/>
      <c r="L349" s="3"/>
      <c r="M349" s="1"/>
      <c r="N349" s="1"/>
      <c r="O349" s="1"/>
      <c r="P349" s="1"/>
      <c r="Q349" s="1"/>
      <c r="R349" s="0"/>
      <c r="S349" s="0"/>
      <c r="T349" s="0"/>
      <c r="U349" s="0"/>
      <c r="V349" s="0"/>
      <c r="W349" s="0"/>
    </row>
  </sheetData>
  <mergeCells count="57">
    <mergeCell ref="A1:Q11"/>
    <mergeCell ref="A12:Q12"/>
    <mergeCell ref="A13:F13"/>
    <mergeCell ref="H13:M13"/>
    <mergeCell ref="N13:Q13"/>
    <mergeCell ref="A14:C15"/>
    <mergeCell ref="D14:H15"/>
    <mergeCell ref="I14:J15"/>
    <mergeCell ref="K14:M15"/>
    <mergeCell ref="N14:O14"/>
    <mergeCell ref="P14:Q14"/>
    <mergeCell ref="N15:O15"/>
    <mergeCell ref="P15:Q15"/>
    <mergeCell ref="A16:C16"/>
    <mergeCell ref="D16:H16"/>
    <mergeCell ref="I16:J16"/>
    <mergeCell ref="L16:M16"/>
    <mergeCell ref="N16:O16"/>
    <mergeCell ref="P16:Q16"/>
    <mergeCell ref="A17:H17"/>
    <mergeCell ref="I17:K17"/>
    <mergeCell ref="L17:M17"/>
    <mergeCell ref="A18:A19"/>
    <mergeCell ref="B18:B19"/>
    <mergeCell ref="C18:C19"/>
    <mergeCell ref="D18:D19"/>
    <mergeCell ref="E18:G18"/>
    <mergeCell ref="H18:H19"/>
    <mergeCell ref="I18:K18"/>
    <mergeCell ref="L18:N18"/>
    <mergeCell ref="O18:Q18"/>
    <mergeCell ref="A302:B302"/>
    <mergeCell ref="A303:Q303"/>
    <mergeCell ref="A304:B304"/>
    <mergeCell ref="C304:E304"/>
    <mergeCell ref="I304:L304"/>
    <mergeCell ref="M304:Q304"/>
    <mergeCell ref="A305:B305"/>
    <mergeCell ref="D305:E305"/>
    <mergeCell ref="I305:J305"/>
    <mergeCell ref="K305:L305"/>
    <mergeCell ref="M305:N305"/>
    <mergeCell ref="O305:Q305"/>
    <mergeCell ref="A306:B306"/>
    <mergeCell ref="D306:E306"/>
    <mergeCell ref="I306:J306"/>
    <mergeCell ref="K306:L306"/>
    <mergeCell ref="M306:N306"/>
    <mergeCell ref="O306:Q306"/>
    <mergeCell ref="A307:B307"/>
    <mergeCell ref="C307:E307"/>
    <mergeCell ref="I307:J307"/>
    <mergeCell ref="K307:L307"/>
    <mergeCell ref="M307:N307"/>
    <mergeCell ref="O307:Q307"/>
    <mergeCell ref="A308:B308"/>
    <mergeCell ref="C308:E308"/>
  </mergeCells>
  <conditionalFormatting sqref="Q20:Q301">
    <cfRule type="cellIs" priority="2" operator="equal" aboveAverage="0" equalAverage="0" bottom="0" percent="0" rank="0" text="" dxfId="0">
      <formula>1</formula>
    </cfRule>
  </conditionalFormatting>
  <conditionalFormatting sqref="Q20:Q301">
    <cfRule type="cellIs" priority="3" operator="between" aboveAverage="0" equalAverage="0" bottom="0" percent="0" rank="0" text="" dxfId="0">
      <formula>0.9</formula>
      <formula>1</formula>
    </cfRule>
  </conditionalFormatting>
  <conditionalFormatting sqref="Q20:Q301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59444444444444" bottom="1.31527777777778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&amp;C&amp;"Arial,Normal"&amp;10&amp;KffffffPREFEITURA MUNICIPAL DE SÃO ROQUE DO CANAÃ
Estado do Espírito Santo
                                                                    SECRETARIA MUNICIPAL DE OBRAS E SERVIÇOS URBANOS – SETOR DE ENGENHARIAITURA MUNICIPAL DE SÃO ROQUE DO CANAÃ
Estado do Espírito Santo
                                                                                   SECRETARIA MUNICIPAL DE OBRAS E SERVIÇOS URBANOS – SETOR DE ENGENHARIAREFEITURA MUNICIPAL DE SÃO ROQUE DO CANAÃ
Estado do Espírito Santo
SECRETARIA MUNICIPAL DE OBRAS E SERVIÇOS URBANOS – SETOR DE ENGENHARIAUE DO CANAÃ
ESTADO DO ESPÍRITO SANTO</oddHeader>
    <oddFooter>&amp;L&amp;"Arial,Normal"&amp;10&amp;KffffffLourenço&amp;C&amp;"Arial,Normal"&amp;12&amp;KffffffRua Lourenço Roldi, 88 – Bairro São Roquinho
                                        CEP: 29665-000 – Telefax (027) 3729-1300 – CNPJ (MF) 01.612.865/0001-71 – São Roque do Canaã – ES&amp;10 Lourenço Roldi, 88 – Bairro São Roquinho
                                 CEP: 29665-000 – Telefax (027) 3729-1300 – CNPJ (MF) 01.612.865/0001-71 – São Roque do Canaã – ES Roldi, 88 – Bairro São Roquinho
                                                         CEP: 29665-000 – Telefax (027) 3729-1300 – CNPJ (MF) 01.612.865/0001-71 – São Roque do Canaã – ESua Lourenço Roldi, 88 – Bairro São Roquinho
                                                            CEP: 29665-000 – Telefax (027) 3729-1300 – CNPJ (MF) 01.612.865/0001-71 – São Roque do Canaã – ES&amp;"Times New Roman,Normal"ua LoRua Loureno Roldi, 88  Bairro So Roquin&amp;12ho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9" manualBreakCount="9">
    <brk id="50" man="true" max="16383" min="0"/>
    <brk id="84" man="true" max="16383" min="0"/>
    <brk id="110" man="true" max="16383" min="0"/>
    <brk id="137" man="true" max="16383" min="0"/>
    <brk id="173" man="true" max="16383" min="0"/>
    <brk id="198" man="true" max="16383" min="0"/>
    <brk id="229" man="true" max="16383" min="0"/>
    <brk id="261" man="true" max="16383" min="0"/>
    <brk id="292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N860"/>
  <sheetViews>
    <sheetView showFormulas="false" showGridLines="true" showRowColHeaders="true" showZeros="true" rightToLeft="false" tabSelected="false" showOutlineSymbols="true" defaultGridColor="true" view="normal" topLeftCell="A391" colorId="64" zoomScale="100" zoomScaleNormal="100" zoomScalePageLayoutView="100" workbookViewId="0">
      <selection pane="topLeft" activeCell="F56" activeCellId="1" sqref="X304:AG306 F56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103.33"/>
    <col collapsed="false" customWidth="true" hidden="false" outlineLevel="0" max="4" min="4" style="1" width="16.93"/>
    <col collapsed="false" customWidth="true" hidden="false" outlineLevel="0" max="5" min="5" style="1" width="16.75"/>
    <col collapsed="false" customWidth="true" hidden="false" outlineLevel="0" max="16384" min="16362" style="0" width="11.53"/>
  </cols>
  <sheetData>
    <row r="2" s="1" customFormat="true" ht="15" hidden="false" customHeight="true" outlineLevel="0" collapsed="false">
      <c r="A2" s="144"/>
      <c r="B2" s="145" t="s">
        <v>607</v>
      </c>
      <c r="C2" s="145"/>
      <c r="D2" s="145"/>
      <c r="E2" s="145"/>
      <c r="F2" s="0"/>
      <c r="G2" s="0"/>
      <c r="H2" s="0"/>
      <c r="I2" s="0"/>
      <c r="J2" s="0"/>
      <c r="K2" s="0"/>
      <c r="L2" s="0"/>
      <c r="M2" s="0"/>
      <c r="N2" s="0"/>
    </row>
    <row r="3" s="1" customFormat="true" ht="13.8" hidden="false" customHeight="false" outlineLevel="0" collapsed="false">
      <c r="B3" s="145"/>
      <c r="C3" s="145"/>
      <c r="D3" s="145"/>
      <c r="E3" s="145"/>
      <c r="F3" s="0"/>
      <c r="G3" s="0"/>
      <c r="H3" s="0"/>
      <c r="I3" s="0"/>
      <c r="J3" s="0"/>
      <c r="K3" s="0"/>
      <c r="L3" s="0"/>
      <c r="M3" s="0"/>
      <c r="N3" s="0"/>
    </row>
    <row r="4" s="1" customFormat="true" ht="13.8" hidden="false" customHeight="false" outlineLevel="0" collapsed="false">
      <c r="B4" s="145"/>
      <c r="C4" s="145"/>
      <c r="D4" s="145"/>
      <c r="E4" s="145"/>
      <c r="F4" s="0"/>
      <c r="G4" s="0"/>
      <c r="H4" s="0"/>
      <c r="I4" s="0"/>
      <c r="J4" s="0"/>
      <c r="K4" s="0"/>
      <c r="L4" s="0"/>
      <c r="M4" s="0"/>
      <c r="N4" s="0"/>
    </row>
    <row r="5" s="1" customFormat="true" ht="13.8" hidden="false" customHeight="false" outlineLevel="0" collapsed="false">
      <c r="B5" s="145"/>
      <c r="C5" s="145"/>
      <c r="D5" s="145"/>
      <c r="E5" s="145"/>
      <c r="F5" s="0"/>
      <c r="G5" s="0"/>
      <c r="H5" s="0"/>
      <c r="I5" s="0"/>
      <c r="J5" s="0"/>
      <c r="K5" s="0"/>
      <c r="L5" s="0"/>
      <c r="M5" s="0"/>
      <c r="N5" s="0"/>
    </row>
    <row r="6" s="1" customFormat="true" ht="13.8" hidden="false" customHeight="false" outlineLevel="0" collapsed="false">
      <c r="B6" s="145"/>
      <c r="C6" s="145"/>
      <c r="D6" s="145"/>
      <c r="E6" s="145"/>
      <c r="F6" s="0"/>
      <c r="G6" s="0"/>
      <c r="H6" s="0"/>
      <c r="I6" s="0"/>
      <c r="J6" s="0"/>
      <c r="K6" s="0"/>
      <c r="L6" s="0"/>
      <c r="M6" s="0"/>
      <c r="N6" s="0"/>
    </row>
    <row r="7" s="1" customFormat="true" ht="14.25" hidden="false" customHeight="true" outlineLevel="0" collapsed="false">
      <c r="B7" s="145"/>
      <c r="C7" s="145"/>
      <c r="D7" s="145"/>
      <c r="E7" s="145"/>
      <c r="F7" s="0"/>
      <c r="G7" s="0"/>
      <c r="H7" s="0"/>
      <c r="I7" s="0"/>
      <c r="J7" s="0"/>
      <c r="K7" s="0"/>
      <c r="L7" s="0"/>
      <c r="M7" s="0"/>
      <c r="N7" s="0"/>
    </row>
    <row r="8" s="1" customFormat="true" ht="15.75" hidden="false" customHeight="true" outlineLevel="0" collapsed="false">
      <c r="B8" s="146" t="s">
        <v>608</v>
      </c>
      <c r="C8" s="146"/>
      <c r="D8" s="146"/>
      <c r="E8" s="146"/>
      <c r="F8" s="0"/>
      <c r="G8" s="0"/>
      <c r="H8" s="0"/>
      <c r="I8" s="0"/>
      <c r="J8" s="0"/>
      <c r="K8" s="0"/>
      <c r="L8" s="0"/>
      <c r="M8" s="0"/>
      <c r="N8" s="0"/>
    </row>
    <row r="9" s="1" customFormat="true" ht="15" hidden="false" customHeight="true" outlineLevel="0" collapsed="false">
      <c r="B9" s="147" t="s">
        <v>609</v>
      </c>
      <c r="C9" s="147"/>
      <c r="D9" s="148" t="s">
        <v>610</v>
      </c>
      <c r="E9" s="148"/>
      <c r="F9" s="0"/>
      <c r="G9" s="0"/>
      <c r="H9" s="0"/>
      <c r="I9" s="0"/>
      <c r="J9" s="0"/>
      <c r="K9" s="0"/>
      <c r="L9" s="0"/>
      <c r="M9" s="0"/>
      <c r="N9" s="0"/>
    </row>
    <row r="10" s="1" customFormat="true" ht="15" hidden="false" customHeight="true" outlineLevel="0" collapsed="false">
      <c r="B10" s="147" t="s">
        <v>611</v>
      </c>
      <c r="C10" s="147"/>
      <c r="D10" s="148"/>
      <c r="E10" s="148"/>
      <c r="F10" s="0"/>
      <c r="G10" s="0"/>
      <c r="H10" s="0"/>
      <c r="I10" s="0"/>
      <c r="J10" s="0"/>
      <c r="K10" s="0"/>
      <c r="L10" s="0"/>
      <c r="M10" s="0"/>
      <c r="N10" s="0"/>
    </row>
    <row r="11" s="1" customFormat="true" ht="13.8" hidden="false" customHeight="false" outlineLevel="0" collapsed="false">
      <c r="B11" s="149" t="s">
        <v>17</v>
      </c>
      <c r="C11" s="150" t="s">
        <v>612</v>
      </c>
      <c r="D11" s="150" t="s">
        <v>613</v>
      </c>
      <c r="E11" s="151" t="s">
        <v>20</v>
      </c>
      <c r="F11" s="0"/>
      <c r="G11" s="0"/>
      <c r="H11" s="0"/>
      <c r="I11" s="0"/>
      <c r="J11" s="0"/>
      <c r="K11" s="0"/>
      <c r="L11" s="0"/>
      <c r="M11" s="0"/>
      <c r="N11" s="0"/>
    </row>
    <row r="12" customFormat="false" ht="15.75" hidden="false" customHeight="true" outlineLevel="0" collapsed="false">
      <c r="B12" s="152" t="n">
        <v>2</v>
      </c>
      <c r="C12" s="153" t="str">
        <f aca="false">VLOOKUP(B12,'MEDIÇÃO 4'!$A$20:$C$302,2,0)</f>
        <v>SERVIÇOS PRELIMINARES</v>
      </c>
      <c r="D12" s="154"/>
      <c r="E12" s="155"/>
    </row>
    <row r="13" s="1" customFormat="true" ht="15.75" hidden="false" customHeight="true" outlineLevel="0" collapsed="false">
      <c r="B13" s="156" t="s">
        <v>49</v>
      </c>
      <c r="C13" s="157" t="str">
        <f aca="false">VLOOKUP($B13,'MEDIÇÃO 4'!$A$20:$C$285,2,0)</f>
        <v>Retirada de revestimento antigo em reboco</v>
      </c>
      <c r="D13" s="158" t="str">
        <f aca="false">VLOOKUP($B13,'MEDIÇÃO 4'!$A$20:$C$285,3,0)</f>
        <v>m2</v>
      </c>
      <c r="E13" s="159" t="n">
        <f aca="false">D14</f>
        <v>83.525</v>
      </c>
      <c r="F13" s="0"/>
      <c r="G13" s="0"/>
      <c r="H13" s="0"/>
      <c r="I13" s="0"/>
      <c r="J13" s="0"/>
      <c r="K13" s="0"/>
      <c r="L13" s="0"/>
      <c r="M13" s="0"/>
      <c r="N13" s="0"/>
    </row>
    <row r="14" s="1" customFormat="true" ht="26.85" hidden="false" customHeight="true" outlineLevel="0" collapsed="false">
      <c r="B14" s="160" t="s">
        <v>614</v>
      </c>
      <c r="C14" s="160"/>
      <c r="D14" s="161" t="n">
        <f aca="false">(2.68+3.52)*8/2+(3.82+3.52)*2.9/2+(3.82+1.6)*6.2/2+(2.03+1.6)*8/2+(2.16+2.03)*8/2</f>
        <v>83.525</v>
      </c>
      <c r="E14" s="159"/>
      <c r="F14" s="0"/>
      <c r="G14" s="0"/>
      <c r="H14" s="0"/>
      <c r="I14" s="0"/>
      <c r="J14" s="0"/>
      <c r="K14" s="0"/>
      <c r="L14" s="0"/>
      <c r="M14" s="0"/>
      <c r="N14" s="0"/>
    </row>
    <row r="15" s="1" customFormat="true" ht="15.75" hidden="false" customHeight="true" outlineLevel="0" collapsed="false">
      <c r="B15" s="156" t="s">
        <v>75</v>
      </c>
      <c r="C15" s="157" t="str">
        <f aca="false">VLOOKUP($B15,'MEDIÇÃO 4'!$A$20:$C$285,2,0)</f>
        <v>Apicoamento de superfície com revestimento em argamassa</v>
      </c>
      <c r="D15" s="158" t="str">
        <f aca="false">VLOOKUP($B15,'MEDIÇÃO 4'!$A$20:$C$285,3,0)</f>
        <v>m2</v>
      </c>
      <c r="E15" s="159" t="n">
        <f aca="false">D16</f>
        <v>19.2</v>
      </c>
      <c r="F15" s="0"/>
      <c r="G15" s="0"/>
      <c r="H15" s="0"/>
      <c r="I15" s="0"/>
      <c r="J15" s="0"/>
      <c r="K15" s="0"/>
      <c r="L15" s="0"/>
      <c r="M15" s="0"/>
      <c r="N15" s="0"/>
    </row>
    <row r="16" s="1" customFormat="true" ht="26.85" hidden="false" customHeight="true" outlineLevel="0" collapsed="false">
      <c r="B16" s="160" t="s">
        <v>615</v>
      </c>
      <c r="C16" s="160"/>
      <c r="D16" s="161" t="n">
        <v>19.2</v>
      </c>
      <c r="E16" s="159"/>
      <c r="F16" s="0"/>
      <c r="G16" s="0"/>
      <c r="H16" s="0"/>
      <c r="I16" s="0"/>
      <c r="J16" s="0"/>
      <c r="K16" s="0"/>
      <c r="L16" s="0"/>
      <c r="M16" s="0"/>
      <c r="N16" s="0"/>
    </row>
    <row r="17" s="1" customFormat="true" ht="15" hidden="false" customHeight="false" outlineLevel="0" collapsed="false">
      <c r="B17" s="162"/>
      <c r="C17" s="162"/>
      <c r="D17" s="162"/>
      <c r="E17" s="162"/>
      <c r="F17" s="0"/>
      <c r="G17" s="0"/>
      <c r="H17" s="0"/>
      <c r="I17" s="0"/>
      <c r="J17" s="0"/>
      <c r="K17" s="0"/>
      <c r="L17" s="0"/>
      <c r="M17" s="0"/>
      <c r="N17" s="0"/>
    </row>
    <row r="18" customFormat="false" ht="15.75" hidden="false" customHeight="true" outlineLevel="0" collapsed="false">
      <c r="B18" s="152" t="n">
        <v>3</v>
      </c>
      <c r="C18" s="153" t="str">
        <f aca="false">VLOOKUP(B18,'MEDIÇÃO 4'!$A$20:$C$302,2,0)</f>
        <v>INFRAESTRUTURA</v>
      </c>
      <c r="D18" s="154"/>
      <c r="E18" s="155"/>
    </row>
    <row r="19" s="1" customFormat="true" ht="15.75" hidden="false" customHeight="true" outlineLevel="0" collapsed="false">
      <c r="B19" s="156" t="s">
        <v>96</v>
      </c>
      <c r="C19" s="157" t="str">
        <f aca="false">VLOOKUP($B19,'MEDIÇÃO 4'!$A$20:$C$285,2,0)</f>
        <v>Escavação manual em material de 1a. categoria, até 1.50 m de profundidade</v>
      </c>
      <c r="D19" s="158" t="str">
        <f aca="false">VLOOKUP($B19,'MEDIÇÃO 4'!$A$20:$C$285,3,0)</f>
        <v>m3</v>
      </c>
      <c r="E19" s="159" t="n">
        <f aca="false">D20</f>
        <v>0.7878</v>
      </c>
      <c r="F19" s="0"/>
      <c r="G19" s="0"/>
      <c r="H19" s="0"/>
      <c r="I19" s="0"/>
      <c r="J19" s="0"/>
      <c r="K19" s="0"/>
      <c r="L19" s="0"/>
      <c r="M19" s="0"/>
      <c r="N19" s="0"/>
    </row>
    <row r="20" s="1" customFormat="true" ht="15.75" hidden="false" customHeight="true" outlineLevel="0" collapsed="false">
      <c r="B20" s="160" t="s">
        <v>616</v>
      </c>
      <c r="C20" s="160"/>
      <c r="D20" s="161" t="n">
        <f aca="false">(8+5.13)*0.3*0.2</f>
        <v>0.7878</v>
      </c>
      <c r="E20" s="159"/>
      <c r="F20" s="0"/>
      <c r="G20" s="0"/>
      <c r="H20" s="0"/>
      <c r="I20" s="0"/>
      <c r="J20" s="0"/>
      <c r="K20" s="0"/>
      <c r="L20" s="0"/>
      <c r="M20" s="0"/>
      <c r="N20" s="0"/>
    </row>
    <row r="21" s="1" customFormat="true" ht="15.75" hidden="false" customHeight="true" outlineLevel="0" collapsed="false">
      <c r="B21" s="156" t="s">
        <v>98</v>
      </c>
      <c r="C21" s="157" t="str">
        <f aca="false">VLOOKUP($B21,'MEDIÇÃO 4'!$A$20:$C$285,2,0)</f>
        <v>Pintura impermeabilizante com igolflex ou equivalente a 3 demãos</v>
      </c>
      <c r="D21" s="158" t="str">
        <f aca="false">VLOOKUP($B21,'MEDIÇÃO 4'!$A$20:$C$285,3,0)</f>
        <v>m2</v>
      </c>
      <c r="E21" s="159" t="n">
        <f aca="false">D22</f>
        <v>12.51</v>
      </c>
      <c r="F21" s="0"/>
      <c r="G21" s="0"/>
      <c r="H21" s="0"/>
      <c r="I21" s="0"/>
      <c r="J21" s="0"/>
      <c r="K21" s="0"/>
      <c r="L21" s="0"/>
      <c r="M21" s="0"/>
      <c r="N21" s="0"/>
    </row>
    <row r="22" s="1" customFormat="true" ht="64.9" hidden="false" customHeight="true" outlineLevel="0" collapsed="false">
      <c r="B22" s="160" t="s">
        <v>617</v>
      </c>
      <c r="C22" s="160"/>
      <c r="D22" s="161" t="n">
        <v>12.51</v>
      </c>
      <c r="E22" s="159"/>
      <c r="F22" s="0"/>
      <c r="G22" s="0"/>
      <c r="H22" s="0"/>
      <c r="I22" s="0"/>
      <c r="J22" s="0"/>
      <c r="K22" s="0"/>
      <c r="L22" s="0"/>
      <c r="M22" s="0"/>
      <c r="N22" s="0"/>
    </row>
    <row r="23" s="1" customFormat="true" ht="26.85" hidden="false" customHeight="true" outlineLevel="0" collapsed="false">
      <c r="B23" s="156" t="s">
        <v>100</v>
      </c>
      <c r="C23" s="157" t="str">
        <f aca="false">VLOOKUP($B23,'MEDIÇÃO 4'!$A$20:$C$285,2,0)</f>
        <v>Fornecimento, preparo e aplicação de concreto magro com consumo mínimo de cimento de 250 kg/m3 (brita 1 e 2) - (5% de perdas já incluído no custo)</v>
      </c>
      <c r="D23" s="158" t="str">
        <f aca="false">VLOOKUP($B23,'MEDIÇÃO 4'!$A$20:$C$285,3,0)</f>
        <v>m3</v>
      </c>
      <c r="E23" s="159" t="n">
        <f aca="false">SUM(D24:D25)</f>
        <v>0.22</v>
      </c>
      <c r="F23" s="0"/>
      <c r="G23" s="0"/>
      <c r="H23" s="0"/>
      <c r="I23" s="0"/>
      <c r="J23" s="0"/>
      <c r="K23" s="0"/>
      <c r="L23" s="0"/>
      <c r="M23" s="0"/>
      <c r="N23" s="0"/>
    </row>
    <row r="24" s="1" customFormat="true" ht="26.85" hidden="false" customHeight="true" outlineLevel="0" collapsed="false">
      <c r="B24" s="160" t="s">
        <v>618</v>
      </c>
      <c r="C24" s="160"/>
      <c r="D24" s="161" t="n">
        <v>0.07</v>
      </c>
      <c r="E24" s="159"/>
      <c r="F24" s="0"/>
      <c r="G24" s="0"/>
      <c r="H24" s="0"/>
      <c r="I24" s="0"/>
      <c r="J24" s="0"/>
      <c r="K24" s="0"/>
      <c r="L24" s="0"/>
      <c r="M24" s="0"/>
      <c r="N24" s="0"/>
    </row>
    <row r="25" s="1" customFormat="true" ht="26.85" hidden="false" customHeight="true" outlineLevel="0" collapsed="false">
      <c r="B25" s="160" t="s">
        <v>619</v>
      </c>
      <c r="C25" s="160"/>
      <c r="D25" s="163" t="n">
        <v>0.15</v>
      </c>
      <c r="E25" s="159"/>
      <c r="F25" s="0"/>
      <c r="G25" s="0"/>
      <c r="H25" s="0"/>
      <c r="I25" s="0"/>
      <c r="J25" s="0"/>
      <c r="K25" s="0"/>
      <c r="L25" s="0"/>
      <c r="M25" s="0"/>
      <c r="N25" s="0"/>
    </row>
    <row r="26" s="1" customFormat="true" ht="26.85" hidden="false" customHeight="true" outlineLevel="0" collapsed="false">
      <c r="B26" s="156" t="s">
        <v>102</v>
      </c>
      <c r="C26" s="157" t="str">
        <f aca="false">VLOOKUP($B26,'MEDIÇÃO 4'!$A$20:$C$285,2,0)</f>
        <v>Fôrma de tábua de madeira de 2.5 x 30.0 cm para fundações, levando-se em conta a utilização 5 vezes (incluido o material, corte, montagem, escoramento e desforma)</v>
      </c>
      <c r="D26" s="158" t="str">
        <f aca="false">VLOOKUP($B26,'MEDIÇÃO 4'!$A$20:$C$285,3,0)</f>
        <v>m2</v>
      </c>
      <c r="E26" s="159" t="n">
        <f aca="false">D27</f>
        <v>7.88</v>
      </c>
      <c r="F26" s="0"/>
      <c r="G26" s="0"/>
      <c r="H26" s="0"/>
      <c r="I26" s="0"/>
      <c r="J26" s="0"/>
      <c r="K26" s="0"/>
      <c r="L26" s="0"/>
      <c r="M26" s="0"/>
      <c r="N26" s="0"/>
    </row>
    <row r="27" s="1" customFormat="true" ht="15.75" hidden="false" customHeight="true" outlineLevel="0" collapsed="false">
      <c r="B27" s="160" t="s">
        <v>620</v>
      </c>
      <c r="C27" s="160"/>
      <c r="D27" s="161" t="n">
        <v>7.88</v>
      </c>
      <c r="E27" s="159"/>
      <c r="F27" s="0"/>
      <c r="G27" s="0"/>
      <c r="H27" s="0"/>
      <c r="I27" s="0"/>
      <c r="J27" s="0"/>
      <c r="K27" s="0"/>
      <c r="L27" s="0"/>
      <c r="M27" s="0"/>
      <c r="N27" s="0"/>
    </row>
    <row r="28" s="1" customFormat="true" ht="26.85" hidden="false" customHeight="true" outlineLevel="0" collapsed="false">
      <c r="B28" s="156" t="s">
        <v>104</v>
      </c>
      <c r="C28" s="157" t="str">
        <f aca="false">VLOOKUP($B28,'MEDIÇÃO 4'!$A$20:$C$285,2,0)</f>
        <v>Fornecimento, preparo e aplicação de concreto Fck=25 MPa (brita 1 e 2) - (5% de perdas já incluído no custo)</v>
      </c>
      <c r="D28" s="158" t="str">
        <f aca="false">VLOOKUP($B28,'MEDIÇÃO 4'!$A$20:$C$285,3,0)</f>
        <v>m3</v>
      </c>
      <c r="E28" s="159" t="n">
        <f aca="false">SUM(D29:D32)</f>
        <v>2.7278</v>
      </c>
      <c r="F28" s="0"/>
      <c r="G28" s="0"/>
      <c r="H28" s="0"/>
      <c r="I28" s="0"/>
      <c r="J28" s="0"/>
      <c r="K28" s="0"/>
      <c r="L28" s="0"/>
      <c r="M28" s="0"/>
      <c r="N28" s="0"/>
    </row>
    <row r="29" s="1" customFormat="true" ht="15.75" hidden="false" customHeight="true" outlineLevel="0" collapsed="false">
      <c r="B29" s="160" t="s">
        <v>621</v>
      </c>
      <c r="C29" s="160"/>
      <c r="D29" s="161" t="n">
        <f aca="false">8*0.3*0.2+5.13*0.3*0.2+0.4</f>
        <v>1.1878</v>
      </c>
      <c r="E29" s="159"/>
      <c r="F29" s="0"/>
      <c r="G29" s="0"/>
      <c r="H29" s="0"/>
      <c r="I29" s="0"/>
      <c r="J29" s="0"/>
      <c r="K29" s="0"/>
      <c r="L29" s="0"/>
      <c r="M29" s="0"/>
      <c r="N29" s="0"/>
    </row>
    <row r="30" s="1" customFormat="true" ht="15.75" hidden="false" customHeight="true" outlineLevel="0" collapsed="false">
      <c r="B30" s="160" t="s">
        <v>622</v>
      </c>
      <c r="C30" s="160"/>
      <c r="D30" s="161" t="n">
        <f aca="false">0.72-0.43</f>
        <v>0.29</v>
      </c>
      <c r="E30" s="159" t="n">
        <f aca="false">SUM(D30:D32)</f>
        <v>1.54</v>
      </c>
      <c r="F30" s="0"/>
      <c r="G30" s="0"/>
      <c r="H30" s="0"/>
      <c r="I30" s="0"/>
      <c r="J30" s="0"/>
      <c r="K30" s="0"/>
      <c r="L30" s="0"/>
      <c r="M30" s="0"/>
      <c r="N30" s="0"/>
    </row>
    <row r="31" s="1" customFormat="true" ht="26.85" hidden="false" customHeight="true" outlineLevel="0" collapsed="false">
      <c r="B31" s="160" t="s">
        <v>623</v>
      </c>
      <c r="C31" s="160"/>
      <c r="D31" s="161" t="n">
        <f aca="false">0.43-0.19</f>
        <v>0.24</v>
      </c>
      <c r="E31" s="159"/>
      <c r="F31" s="0"/>
      <c r="G31" s="0"/>
      <c r="H31" s="0"/>
      <c r="I31" s="0"/>
      <c r="J31" s="0"/>
      <c r="K31" s="0"/>
      <c r="L31" s="0"/>
      <c r="M31" s="0"/>
      <c r="N31" s="0"/>
    </row>
    <row r="32" s="1" customFormat="true" ht="15" hidden="false" customHeight="true" outlineLevel="0" collapsed="false">
      <c r="B32" s="160" t="s">
        <v>624</v>
      </c>
      <c r="C32" s="160"/>
      <c r="D32" s="161" t="n">
        <f aca="false">1.78-0.77</f>
        <v>1.01</v>
      </c>
      <c r="E32" s="159"/>
      <c r="F32" s="0"/>
      <c r="G32" s="0"/>
      <c r="H32" s="0"/>
      <c r="I32" s="0"/>
      <c r="J32" s="0"/>
      <c r="K32" s="0"/>
      <c r="L32" s="0"/>
      <c r="M32" s="0"/>
      <c r="N32" s="0"/>
    </row>
    <row r="33" s="1" customFormat="true" ht="26.85" hidden="false" customHeight="true" outlineLevel="0" collapsed="false">
      <c r="B33" s="156" t="s">
        <v>106</v>
      </c>
      <c r="C33" s="157" t="str">
        <f aca="false">VLOOKUP($B33,'MEDIÇÃO 4'!$A$20:$C$285,2,0)</f>
        <v>Fornecimento, dobragem e colocação em fôrma, de armadura CA-50 A média, diâmetro de 6.3 a 10.0 mm</v>
      </c>
      <c r="D33" s="158" t="str">
        <f aca="false">VLOOKUP($B33,'MEDIÇÃO 4'!$A$20:$C$285,3,0)</f>
        <v>kg</v>
      </c>
      <c r="E33" s="159" t="n">
        <f aca="false">D34</f>
        <v>32.40484</v>
      </c>
      <c r="F33" s="0"/>
      <c r="G33" s="0"/>
      <c r="H33" s="0"/>
      <c r="I33" s="0"/>
      <c r="J33" s="0"/>
      <c r="K33" s="0"/>
      <c r="L33" s="0"/>
      <c r="M33" s="0"/>
      <c r="N33" s="0"/>
    </row>
    <row r="34" s="1" customFormat="true" ht="15.75" hidden="false" customHeight="true" outlineLevel="0" collapsed="false">
      <c r="B34" s="160" t="s">
        <v>625</v>
      </c>
      <c r="C34" s="160"/>
      <c r="D34" s="161" t="n">
        <f aca="false">(8+5.13)*4*0.617</f>
        <v>32.40484</v>
      </c>
      <c r="E34" s="159"/>
      <c r="F34" s="0"/>
      <c r="G34" s="0"/>
      <c r="H34" s="0"/>
      <c r="I34" s="0"/>
      <c r="J34" s="0"/>
      <c r="K34" s="0"/>
      <c r="L34" s="0"/>
      <c r="M34" s="0"/>
      <c r="N34" s="0"/>
    </row>
    <row r="35" s="1" customFormat="true" ht="15" hidden="false" customHeight="true" outlineLevel="0" collapsed="false">
      <c r="B35" s="156" t="s">
        <v>109</v>
      </c>
      <c r="C35" s="157" t="str">
        <f aca="false">VLOOKUP($B35,'MEDIÇÃO 4'!$A$20:$C$285,2,0)</f>
        <v>Fornecimento, dobragem e colocação em fôrma, de armadura CA-60 B fina, diâmetro de 4.0 a 7.0mm</v>
      </c>
      <c r="D35" s="158" t="str">
        <f aca="false">VLOOKUP($B35,'MEDIÇÃO 4'!$A$20:$C$285,3,0)</f>
        <v>kg</v>
      </c>
      <c r="E35" s="159" t="n">
        <f aca="false">D36</f>
        <v>8.014552</v>
      </c>
      <c r="F35" s="0"/>
      <c r="G35" s="0"/>
      <c r="H35" s="0"/>
      <c r="I35" s="0"/>
      <c r="J35" s="0"/>
      <c r="K35" s="0"/>
      <c r="L35" s="0"/>
      <c r="M35" s="0"/>
      <c r="N35" s="0"/>
    </row>
    <row r="36" s="1" customFormat="true" ht="15.75" hidden="false" customHeight="true" outlineLevel="0" collapsed="false">
      <c r="B36" s="160" t="s">
        <v>626</v>
      </c>
      <c r="C36" s="160"/>
      <c r="D36" s="161" t="n">
        <f aca="false">(8+5.13)/0.15*0.84*0.109</f>
        <v>8.014552</v>
      </c>
      <c r="E36" s="159"/>
      <c r="F36" s="0"/>
      <c r="G36" s="0"/>
      <c r="H36" s="0"/>
      <c r="I36" s="0"/>
      <c r="J36" s="0"/>
      <c r="K36" s="0"/>
      <c r="L36" s="0"/>
      <c r="M36" s="0"/>
      <c r="N36" s="0"/>
    </row>
    <row r="37" s="1" customFormat="true" ht="15" hidden="false" customHeight="false" outlineLevel="0" collapsed="false">
      <c r="B37" s="162"/>
      <c r="C37" s="162"/>
      <c r="D37" s="162"/>
      <c r="E37" s="162"/>
      <c r="F37" s="0"/>
      <c r="G37" s="0"/>
      <c r="H37" s="0"/>
      <c r="I37" s="0"/>
      <c r="J37" s="0"/>
      <c r="K37" s="0"/>
      <c r="L37" s="0"/>
      <c r="M37" s="0"/>
      <c r="N37" s="0"/>
    </row>
    <row r="38" customFormat="false" ht="15.75" hidden="false" customHeight="true" outlineLevel="0" collapsed="false">
      <c r="B38" s="152" t="n">
        <v>4</v>
      </c>
      <c r="C38" s="153" t="str">
        <f aca="false">VLOOKUP(B38,'MEDIÇÃO 4'!$A$20:$C$302,2,0)</f>
        <v>SUPERESTRUTURA</v>
      </c>
      <c r="D38" s="154"/>
      <c r="E38" s="155"/>
    </row>
    <row r="39" s="1" customFormat="true" ht="39.55" hidden="false" customHeight="true" outlineLevel="0" collapsed="false">
      <c r="B39" s="156" t="s">
        <v>116</v>
      </c>
      <c r="C39" s="157" t="str">
        <f aca="false">VLOOKUP($B39,'MEDIÇÃO 4'!$A$20:$C$285,2,0)</f>
        <v>Fôrma em chapa de madeira compensada plastificada 12mm para estrutura em geral, 5 reaproveitamentos, reforçada com sarrafos de madeira 2.5x10cm (incl material, corte, montagem, escoras em eucalipto e desforma)</v>
      </c>
      <c r="D39" s="158" t="str">
        <f aca="false">VLOOKUP($B39,'MEDIÇÃO 4'!$A$20:$C$285,3,0)</f>
        <v>m2</v>
      </c>
      <c r="E39" s="159" t="n">
        <f aca="false">SUM(D40:D42)</f>
        <v>31.36</v>
      </c>
      <c r="F39" s="0"/>
      <c r="G39" s="0"/>
      <c r="H39" s="0"/>
      <c r="I39" s="0"/>
      <c r="J39" s="0"/>
      <c r="K39" s="0"/>
      <c r="L39" s="0"/>
      <c r="M39" s="0"/>
      <c r="N39" s="0"/>
    </row>
    <row r="40" s="1" customFormat="true" ht="26.85" hidden="false" customHeight="true" outlineLevel="0" collapsed="false">
      <c r="B40" s="160" t="s">
        <v>627</v>
      </c>
      <c r="C40" s="160"/>
      <c r="D40" s="164" t="n">
        <v>13.02</v>
      </c>
      <c r="E40" s="159"/>
      <c r="F40" s="0"/>
      <c r="G40" s="0"/>
      <c r="H40" s="0"/>
      <c r="I40" s="0"/>
      <c r="J40" s="0"/>
      <c r="K40" s="0"/>
      <c r="L40" s="0"/>
      <c r="M40" s="0"/>
      <c r="N40" s="0"/>
    </row>
    <row r="41" s="1" customFormat="true" ht="35.05" hidden="false" customHeight="true" outlineLevel="0" collapsed="false">
      <c r="B41" s="165" t="s">
        <v>628</v>
      </c>
      <c r="C41" s="165" t="s">
        <v>629</v>
      </c>
      <c r="D41" s="164" t="n">
        <v>8.87</v>
      </c>
      <c r="E41" s="159"/>
      <c r="F41" s="0"/>
      <c r="G41" s="0"/>
      <c r="H41" s="0"/>
      <c r="I41" s="0"/>
      <c r="J41" s="0"/>
      <c r="K41" s="0"/>
      <c r="L41" s="0"/>
      <c r="M41" s="0"/>
      <c r="N41" s="0"/>
    </row>
    <row r="42" s="1" customFormat="true" ht="26.85" hidden="false" customHeight="true" outlineLevel="0" collapsed="false">
      <c r="B42" s="165" t="s">
        <v>630</v>
      </c>
      <c r="C42" s="165"/>
      <c r="D42" s="164" t="n">
        <v>9.47</v>
      </c>
      <c r="E42" s="159"/>
      <c r="F42" s="0"/>
      <c r="G42" s="0"/>
      <c r="H42" s="0"/>
      <c r="I42" s="0"/>
      <c r="J42" s="0"/>
      <c r="K42" s="0"/>
      <c r="L42" s="0"/>
      <c r="M42" s="0"/>
      <c r="N42" s="0"/>
    </row>
    <row r="43" s="1" customFormat="true" ht="26.85" hidden="false" customHeight="true" outlineLevel="0" collapsed="false">
      <c r="B43" s="156" t="s">
        <v>118</v>
      </c>
      <c r="C43" s="157" t="str">
        <f aca="false">VLOOKUP($B43,'MEDIÇÃO 4'!$A$20:$C$285,2,0)</f>
        <v>Fornecimento, dobragem e colocação em fôrma, de armadura CA-50 A média, diâmetro de 6.3 a 10.0 mm</v>
      </c>
      <c r="D43" s="158" t="str">
        <f aca="false">VLOOKUP($B43,'MEDIÇÃO 4'!$A$20:$C$285,3,0)</f>
        <v>kg</v>
      </c>
      <c r="E43" s="159" t="n">
        <f aca="false">D44</f>
        <v>46.89</v>
      </c>
      <c r="F43" s="0"/>
      <c r="G43" s="0"/>
      <c r="H43" s="0"/>
      <c r="I43" s="0"/>
      <c r="J43" s="0"/>
      <c r="K43" s="0"/>
      <c r="L43" s="0"/>
      <c r="M43" s="0"/>
      <c r="N43" s="0"/>
    </row>
    <row r="44" s="1" customFormat="true" ht="15" hidden="false" customHeight="true" outlineLevel="0" collapsed="false">
      <c r="B44" s="160" t="s">
        <v>631</v>
      </c>
      <c r="C44" s="160"/>
      <c r="D44" s="164" t="n">
        <v>46.89</v>
      </c>
      <c r="E44" s="159"/>
      <c r="F44" s="0"/>
      <c r="G44" s="0"/>
      <c r="H44" s="0"/>
      <c r="I44" s="0"/>
      <c r="J44" s="0"/>
      <c r="K44" s="0"/>
      <c r="L44" s="0"/>
      <c r="M44" s="0"/>
      <c r="N44" s="0"/>
    </row>
    <row r="45" s="1" customFormat="true" ht="15" hidden="false" customHeight="true" outlineLevel="0" collapsed="false">
      <c r="B45" s="156" t="s">
        <v>119</v>
      </c>
      <c r="C45" s="157" t="str">
        <f aca="false">VLOOKUP($B45,'MEDIÇÃO 4'!$A$20:$C$285,2,0)</f>
        <v>Fornecimento, dobragem e colocação em fôrma, de armadura CA-60 B fina, diâmetro de 4.0 a 7.0mm</v>
      </c>
      <c r="D45" s="158" t="str">
        <f aca="false">VLOOKUP($B45,'MEDIÇÃO 4'!$A$20:$C$285,3,0)</f>
        <v>kg</v>
      </c>
      <c r="E45" s="159" t="n">
        <f aca="false">D46</f>
        <v>10.19</v>
      </c>
      <c r="F45" s="0"/>
      <c r="G45" s="0"/>
      <c r="H45" s="0"/>
      <c r="I45" s="0"/>
      <c r="J45" s="0"/>
      <c r="K45" s="0"/>
      <c r="L45" s="0"/>
      <c r="M45" s="0"/>
      <c r="N45" s="0"/>
    </row>
    <row r="46" s="1" customFormat="true" ht="15" hidden="false" customHeight="true" outlineLevel="0" collapsed="false">
      <c r="B46" s="160" t="s">
        <v>632</v>
      </c>
      <c r="C46" s="160"/>
      <c r="D46" s="164" t="n">
        <v>10.19</v>
      </c>
      <c r="E46" s="159"/>
      <c r="F46" s="0"/>
      <c r="G46" s="0"/>
      <c r="H46" s="0"/>
      <c r="I46" s="0"/>
      <c r="J46" s="0"/>
      <c r="K46" s="0"/>
      <c r="L46" s="0"/>
      <c r="M46" s="0"/>
      <c r="N46" s="0"/>
    </row>
    <row r="47" s="1" customFormat="true" ht="26.85" hidden="false" customHeight="true" outlineLevel="0" collapsed="false">
      <c r="B47" s="156" t="s">
        <v>120</v>
      </c>
      <c r="C47" s="157" t="str">
        <f aca="false">VLOOKUP($B47,'MEDIÇÃO 4'!$A$20:$C$285,2,0)</f>
        <v>Fornecimento, preparo e aplicação de concreto Fck=25 MPa (brita 1 e 2) - (5% de perdas já incluído no custo)</v>
      </c>
      <c r="D47" s="158" t="str">
        <f aca="false">VLOOKUP($B47,'MEDIÇÃO 4'!$A$20:$C$285,3,0)</f>
        <v>m3</v>
      </c>
      <c r="E47" s="159" t="n">
        <v>1.89</v>
      </c>
      <c r="F47" s="0"/>
      <c r="G47" s="0"/>
      <c r="H47" s="0"/>
      <c r="I47" s="0"/>
      <c r="J47" s="0"/>
      <c r="K47" s="0"/>
      <c r="L47" s="0"/>
      <c r="M47" s="0"/>
      <c r="N47" s="0"/>
    </row>
    <row r="48" s="1" customFormat="true" ht="15" hidden="false" customHeight="true" outlineLevel="0" collapsed="false">
      <c r="B48" s="160" t="s">
        <v>633</v>
      </c>
      <c r="C48" s="160"/>
      <c r="D48" s="164" t="n">
        <v>0.86</v>
      </c>
      <c r="E48" s="159"/>
      <c r="F48" s="0"/>
      <c r="G48" s="0"/>
      <c r="H48" s="0"/>
      <c r="I48" s="0"/>
      <c r="J48" s="0"/>
      <c r="K48" s="0"/>
      <c r="L48" s="0"/>
      <c r="M48" s="0"/>
      <c r="N48" s="0"/>
    </row>
    <row r="49" s="1" customFormat="true" ht="15" hidden="false" customHeight="true" outlineLevel="0" collapsed="false">
      <c r="B49" s="160" t="s">
        <v>634</v>
      </c>
      <c r="C49" s="160"/>
      <c r="D49" s="166" t="n">
        <v>0.32</v>
      </c>
      <c r="E49" s="159"/>
      <c r="F49" s="0"/>
      <c r="G49" s="0"/>
      <c r="H49" s="0"/>
      <c r="I49" s="0"/>
      <c r="J49" s="0"/>
      <c r="K49" s="0"/>
      <c r="L49" s="0"/>
      <c r="M49" s="0"/>
      <c r="N49" s="0"/>
    </row>
    <row r="50" s="1" customFormat="true" ht="15" hidden="false" customHeight="true" outlineLevel="0" collapsed="false">
      <c r="B50" s="165" t="s">
        <v>635</v>
      </c>
      <c r="C50" s="165"/>
      <c r="D50" s="164" t="n">
        <f aca="false">(0.14*0.4*13.65)-0.05</f>
        <v>0.7144</v>
      </c>
      <c r="E50" s="159"/>
      <c r="F50" s="0"/>
      <c r="G50" s="0"/>
      <c r="H50" s="0"/>
      <c r="I50" s="0"/>
      <c r="J50" s="0"/>
      <c r="K50" s="0"/>
      <c r="L50" s="0"/>
      <c r="M50" s="0"/>
      <c r="N50" s="0"/>
    </row>
    <row r="51" s="1" customFormat="true" ht="15" hidden="false" customHeight="true" outlineLevel="0" collapsed="false">
      <c r="B51" s="160" t="s">
        <v>636</v>
      </c>
      <c r="C51" s="160"/>
      <c r="D51" s="160"/>
      <c r="E51" s="159"/>
      <c r="F51" s="0"/>
      <c r="G51" s="0"/>
      <c r="H51" s="0"/>
      <c r="I51" s="0"/>
      <c r="J51" s="0"/>
      <c r="K51" s="0"/>
      <c r="L51" s="0"/>
      <c r="M51" s="0"/>
      <c r="N51" s="0"/>
    </row>
    <row r="52" s="1" customFormat="true" ht="15" hidden="false" customHeight="false" outlineLevel="0" collapsed="false">
      <c r="B52" s="162"/>
      <c r="C52" s="162"/>
      <c r="D52" s="162"/>
      <c r="E52" s="162"/>
      <c r="F52" s="0"/>
      <c r="G52" s="0"/>
      <c r="H52" s="0"/>
      <c r="I52" s="0"/>
      <c r="J52" s="0"/>
      <c r="K52" s="0"/>
      <c r="L52" s="0"/>
      <c r="M52" s="0"/>
      <c r="N52" s="0"/>
    </row>
    <row r="53" customFormat="false" ht="15" hidden="false" customHeight="false" outlineLevel="0" collapsed="false">
      <c r="B53" s="152" t="s">
        <v>131</v>
      </c>
      <c r="C53" s="153" t="str">
        <f aca="false">VLOOKUP(B53,'MEDIÇÃO 4'!$A$20:$C$302,2,0)</f>
        <v>PAREDES E PAINÉIS</v>
      </c>
      <c r="D53" s="154"/>
      <c r="E53" s="155"/>
    </row>
    <row r="54" s="1" customFormat="true" ht="39.55" hidden="false" customHeight="true" outlineLevel="0" collapsed="false">
      <c r="B54" s="156" t="s">
        <v>133</v>
      </c>
      <c r="C54" s="157" t="str">
        <f aca="false">VLOOKUP($B54,'MEDIÇÃO 4'!$A$20:$C$285,2,0)</f>
        <v>Alvenaria de blocos cerâmicos 10 furos 10x20x20cm, assentados c/argamassa de cimento, cal hidratada CH1 e areia traço 1:0,5:8, esp. das juntas 12mm e esp. das paredes s/revestimento, 10cm (bloco comprado na fábrica, posto obra)</v>
      </c>
      <c r="D54" s="158" t="str">
        <f aca="false">VLOOKUP($B54,'MEDIÇÃO 4'!$A$20:$C$285,3,0)</f>
        <v>m2</v>
      </c>
      <c r="E54" s="159" t="n">
        <f aca="false">SUM(D55:D56)</f>
        <v>31.49</v>
      </c>
      <c r="F54" s="0"/>
      <c r="G54" s="0"/>
      <c r="H54" s="0"/>
      <c r="I54" s="0"/>
      <c r="J54" s="0"/>
      <c r="K54" s="0"/>
      <c r="L54" s="0"/>
      <c r="M54" s="0"/>
      <c r="N54" s="0"/>
    </row>
    <row r="55" s="1" customFormat="true" ht="15" hidden="false" customHeight="true" outlineLevel="0" collapsed="false">
      <c r="B55" s="160" t="s">
        <v>637</v>
      </c>
      <c r="C55" s="160"/>
      <c r="D55" s="161" t="n">
        <v>28.19</v>
      </c>
      <c r="E55" s="159"/>
      <c r="F55" s="0"/>
      <c r="G55" s="0"/>
      <c r="H55" s="0"/>
      <c r="I55" s="0"/>
      <c r="J55" s="0"/>
      <c r="K55" s="0"/>
      <c r="L55" s="0"/>
      <c r="M55" s="0"/>
      <c r="N55" s="0"/>
    </row>
    <row r="56" s="1" customFormat="true" ht="26.85" hidden="false" customHeight="true" outlineLevel="0" collapsed="false">
      <c r="B56" s="160" t="s">
        <v>638</v>
      </c>
      <c r="C56" s="160"/>
      <c r="D56" s="161" t="n">
        <v>3.3</v>
      </c>
      <c r="E56" s="159"/>
      <c r="F56" s="0"/>
      <c r="G56" s="0"/>
      <c r="H56" s="0"/>
      <c r="I56" s="0"/>
      <c r="J56" s="0"/>
      <c r="K56" s="0"/>
      <c r="L56" s="0"/>
      <c r="M56" s="0"/>
      <c r="N56" s="0"/>
    </row>
    <row r="57" s="1" customFormat="true" ht="26.85" hidden="false" customHeight="true" outlineLevel="0" collapsed="false">
      <c r="B57" s="156" t="s">
        <v>137</v>
      </c>
      <c r="C57" s="157" t="str">
        <f aca="false">VLOOKUP($B57,'MEDIÇÃO 4'!$A$20:$C$285,2,0)</f>
        <v>Alvenaria de blocos de concreto estrut. (9x19x39cm) cheios, com resistência mín. compr. 15MPa, assentados c/ arg. de cimento e areia no traço 1:4, esp. juntas 10mm e esp. da parede s/ revest. 9cm</v>
      </c>
      <c r="D57" s="158" t="str">
        <f aca="false">VLOOKUP($B57,'MEDIÇÃO 4'!$A$20:$C$285,3,0)</f>
        <v>m2</v>
      </c>
      <c r="E57" s="159" t="n">
        <f aca="false">D58</f>
        <v>5.252</v>
      </c>
      <c r="F57" s="0"/>
      <c r="G57" s="0"/>
      <c r="H57" s="0"/>
      <c r="I57" s="0"/>
      <c r="J57" s="0"/>
      <c r="K57" s="0"/>
      <c r="L57" s="0"/>
      <c r="M57" s="0"/>
      <c r="N57" s="0"/>
    </row>
    <row r="58" s="1" customFormat="true" ht="15" hidden="false" customHeight="true" outlineLevel="0" collapsed="false">
      <c r="B58" s="160" t="s">
        <v>639</v>
      </c>
      <c r="C58" s="160"/>
      <c r="D58" s="161" t="n">
        <f aca="false">(8+5.13)*0.4</f>
        <v>5.252</v>
      </c>
      <c r="E58" s="159"/>
      <c r="F58" s="0"/>
      <c r="G58" s="0"/>
      <c r="H58" s="0"/>
      <c r="I58" s="0"/>
      <c r="J58" s="0"/>
      <c r="K58" s="0"/>
      <c r="L58" s="0"/>
      <c r="M58" s="0"/>
      <c r="N58" s="0"/>
    </row>
    <row r="59" s="1" customFormat="true" ht="15" hidden="false" customHeight="true" outlineLevel="0" collapsed="false">
      <c r="B59" s="156" t="s">
        <v>139</v>
      </c>
      <c r="C59" s="157" t="str">
        <f aca="false">VLOOKUP($B59,'MEDIÇÃO 4'!$A$20:$C$285,2,0)</f>
        <v>Chapisco de argamassa de cimento e areia média ou grossa lavada, no traço 1:3, espessura 5 mm</v>
      </c>
      <c r="D59" s="158" t="str">
        <f aca="false">VLOOKUP($B59,'MEDIÇÃO 4'!$A$20:$C$285,3,0)</f>
        <v>m2</v>
      </c>
      <c r="E59" s="159" t="n">
        <f aca="false">SUM(D60:D70)</f>
        <v>226.224</v>
      </c>
      <c r="F59" s="0"/>
      <c r="G59" s="0"/>
      <c r="H59" s="0"/>
      <c r="I59" s="0"/>
      <c r="J59" s="0"/>
      <c r="K59" s="0"/>
      <c r="L59" s="0"/>
      <c r="M59" s="0"/>
      <c r="N59" s="0"/>
    </row>
    <row r="60" s="1" customFormat="true" ht="15" hidden="false" customHeight="true" outlineLevel="0" collapsed="false">
      <c r="B60" s="160" t="s">
        <v>640</v>
      </c>
      <c r="C60" s="160"/>
      <c r="D60" s="161" t="n">
        <v>5.11</v>
      </c>
      <c r="E60" s="159"/>
      <c r="F60" s="0"/>
      <c r="G60" s="0"/>
      <c r="H60" s="0"/>
      <c r="I60" s="0"/>
      <c r="J60" s="0"/>
      <c r="K60" s="0"/>
      <c r="L60" s="0"/>
      <c r="M60" s="0"/>
      <c r="N60" s="0"/>
    </row>
    <row r="61" s="1" customFormat="true" ht="15" hidden="false" customHeight="true" outlineLevel="0" collapsed="false">
      <c r="B61" s="160" t="s">
        <v>641</v>
      </c>
      <c r="C61" s="160"/>
      <c r="D61" s="161" t="n">
        <v>6.93</v>
      </c>
      <c r="E61" s="159"/>
      <c r="F61" s="0"/>
      <c r="G61" s="0"/>
      <c r="H61" s="0"/>
      <c r="I61" s="0"/>
      <c r="J61" s="0"/>
      <c r="K61" s="0"/>
      <c r="L61" s="0"/>
      <c r="M61" s="0"/>
      <c r="N61" s="0"/>
    </row>
    <row r="62" s="1" customFormat="true" ht="15" hidden="false" customHeight="true" outlineLevel="0" collapsed="false">
      <c r="B62" s="160" t="s">
        <v>642</v>
      </c>
      <c r="C62" s="160"/>
      <c r="D62" s="161" t="n">
        <v>16.23</v>
      </c>
      <c r="E62" s="159"/>
      <c r="F62" s="0"/>
      <c r="G62" s="0"/>
      <c r="H62" s="0"/>
      <c r="I62" s="0"/>
      <c r="J62" s="0"/>
      <c r="K62" s="0"/>
      <c r="L62" s="0"/>
      <c r="M62" s="0"/>
      <c r="N62" s="0"/>
    </row>
    <row r="63" s="1" customFormat="true" ht="15" hidden="false" customHeight="true" outlineLevel="0" collapsed="false">
      <c r="B63" s="160" t="s">
        <v>643</v>
      </c>
      <c r="C63" s="160"/>
      <c r="D63" s="161" t="n">
        <v>34.7</v>
      </c>
      <c r="E63" s="159"/>
      <c r="F63" s="0"/>
      <c r="G63" s="0"/>
      <c r="H63" s="0"/>
      <c r="I63" s="0"/>
      <c r="J63" s="0"/>
      <c r="K63" s="0"/>
      <c r="L63" s="0"/>
      <c r="M63" s="0"/>
      <c r="N63" s="0"/>
    </row>
    <row r="64" s="1" customFormat="true" ht="15" hidden="false" customHeight="true" outlineLevel="0" collapsed="false">
      <c r="B64" s="160" t="s">
        <v>644</v>
      </c>
      <c r="C64" s="160"/>
      <c r="D64" s="161" t="n">
        <v>13.34</v>
      </c>
      <c r="E64" s="159"/>
      <c r="F64" s="0"/>
      <c r="G64" s="0"/>
      <c r="H64" s="0"/>
      <c r="I64" s="0"/>
      <c r="J64" s="0"/>
      <c r="K64" s="0"/>
      <c r="L64" s="0"/>
      <c r="M64" s="0"/>
      <c r="N64" s="0"/>
    </row>
    <row r="65" s="1" customFormat="true" ht="15" hidden="false" customHeight="true" outlineLevel="0" collapsed="false">
      <c r="B65" s="160" t="s">
        <v>645</v>
      </c>
      <c r="C65" s="160"/>
      <c r="D65" s="161" t="n">
        <v>14.25</v>
      </c>
      <c r="E65" s="159"/>
      <c r="F65" s="0"/>
      <c r="G65" s="0"/>
      <c r="H65" s="0"/>
      <c r="I65" s="0"/>
      <c r="J65" s="0"/>
      <c r="K65" s="0"/>
      <c r="L65" s="0"/>
      <c r="M65" s="0"/>
      <c r="N65" s="0"/>
    </row>
    <row r="66" s="1" customFormat="true" ht="15" hidden="false" customHeight="true" outlineLevel="0" collapsed="false">
      <c r="B66" s="167" t="s">
        <v>646</v>
      </c>
      <c r="C66" s="167"/>
      <c r="D66" s="161"/>
      <c r="E66" s="159"/>
      <c r="F66" s="0"/>
      <c r="G66" s="0"/>
      <c r="H66" s="0"/>
      <c r="I66" s="0"/>
      <c r="J66" s="0"/>
      <c r="K66" s="0"/>
      <c r="L66" s="0"/>
      <c r="M66" s="0"/>
      <c r="N66" s="0"/>
    </row>
    <row r="67" s="1" customFormat="true" ht="26.85" hidden="false" customHeight="true" outlineLevel="0" collapsed="false">
      <c r="B67" s="160" t="s">
        <v>647</v>
      </c>
      <c r="C67" s="160"/>
      <c r="D67" s="161" t="n">
        <f aca="false">9.47+2.24</f>
        <v>11.71</v>
      </c>
      <c r="E67" s="159"/>
      <c r="F67" s="0"/>
      <c r="G67" s="0"/>
      <c r="H67" s="0"/>
      <c r="I67" s="0"/>
      <c r="J67" s="0"/>
      <c r="K67" s="0"/>
      <c r="L67" s="0"/>
      <c r="M67" s="0"/>
      <c r="N67" s="0"/>
    </row>
    <row r="68" s="1" customFormat="true" ht="15" hidden="false" customHeight="true" outlineLevel="0" collapsed="false">
      <c r="B68" s="160" t="s">
        <v>648</v>
      </c>
      <c r="C68" s="160"/>
      <c r="D68" s="161" t="n">
        <f aca="false">9.5*3.15</f>
        <v>29.925</v>
      </c>
      <c r="E68" s="159"/>
      <c r="F68" s="0"/>
      <c r="G68" s="0"/>
      <c r="H68" s="0"/>
      <c r="I68" s="0"/>
      <c r="J68" s="0"/>
      <c r="K68" s="0"/>
      <c r="L68" s="0"/>
      <c r="M68" s="0"/>
      <c r="N68" s="0"/>
    </row>
    <row r="69" s="1" customFormat="true" ht="15.75" hidden="false" customHeight="true" outlineLevel="0" collapsed="false">
      <c r="B69" s="160" t="s">
        <v>649</v>
      </c>
      <c r="C69" s="160"/>
      <c r="D69" s="161" t="n">
        <f aca="false">(8+5.13)*0.4*2</f>
        <v>10.504</v>
      </c>
      <c r="E69" s="159"/>
      <c r="F69" s="0"/>
      <c r="G69" s="0"/>
      <c r="H69" s="0"/>
      <c r="I69" s="0"/>
      <c r="J69" s="0"/>
      <c r="K69" s="0"/>
      <c r="L69" s="0"/>
      <c r="M69" s="0"/>
      <c r="N69" s="0"/>
    </row>
    <row r="70" s="1" customFormat="true" ht="26.85" hidden="false" customHeight="true" outlineLevel="0" collapsed="false">
      <c r="B70" s="160" t="s">
        <v>614</v>
      </c>
      <c r="C70" s="160"/>
      <c r="D70" s="161" t="n">
        <f aca="false">(2.68+3.52)*8/2+(3.82+3.52)*2.9/2+(3.82+1.6)*6.2/2+(2.03+1.6)*8/2+(2.16+2.03)*8/2</f>
        <v>83.525</v>
      </c>
      <c r="E70" s="159"/>
      <c r="F70" s="0"/>
      <c r="G70" s="0"/>
      <c r="H70" s="0"/>
      <c r="I70" s="0"/>
      <c r="J70" s="0"/>
      <c r="K70" s="0"/>
      <c r="L70" s="0"/>
      <c r="M70" s="0"/>
      <c r="N70" s="0"/>
    </row>
    <row r="71" s="1" customFormat="true" ht="26.85" hidden="false" customHeight="true" outlineLevel="0" collapsed="false">
      <c r="B71" s="156" t="s">
        <v>143</v>
      </c>
      <c r="C71" s="157" t="str">
        <f aca="false">VLOOKUP($B71,'MEDIÇÃO 4'!$A$20:$C$285,2,0)</f>
        <v>Reboco tipo paulista de argamassa de cimento, cal hidratada CH1 e areia lavada traço 1:0.5:6, espessura 25 mm</v>
      </c>
      <c r="D71" s="158" t="str">
        <f aca="false">VLOOKUP($B71,'MEDIÇÃO 4'!$A$20:$C$285,3,0)</f>
        <v>m2</v>
      </c>
      <c r="E71" s="159" t="n">
        <f aca="false">SUM(D72:D75)</f>
        <v>231.154</v>
      </c>
      <c r="F71" s="0"/>
      <c r="G71" s="0"/>
      <c r="H71" s="0"/>
      <c r="I71" s="0"/>
      <c r="J71" s="0"/>
      <c r="K71" s="0"/>
      <c r="L71" s="0"/>
      <c r="M71" s="0"/>
      <c r="N71" s="0"/>
    </row>
    <row r="72" s="1" customFormat="true" ht="15.75" hidden="false" customHeight="true" outlineLevel="0" collapsed="false">
      <c r="B72" s="160" t="s">
        <v>650</v>
      </c>
      <c r="C72" s="160"/>
      <c r="D72" s="161" t="n">
        <f aca="false">9.5*3.15</f>
        <v>29.925</v>
      </c>
      <c r="E72" s="159"/>
      <c r="F72" s="0"/>
      <c r="G72" s="0"/>
      <c r="H72" s="0"/>
      <c r="I72" s="0"/>
      <c r="J72" s="0"/>
      <c r="K72" s="0"/>
      <c r="L72" s="0"/>
      <c r="M72" s="0"/>
      <c r="N72" s="0"/>
    </row>
    <row r="73" s="1" customFormat="true" ht="15.75" hidden="false" customHeight="true" outlineLevel="0" collapsed="false">
      <c r="B73" s="160" t="s">
        <v>651</v>
      </c>
      <c r="C73" s="160"/>
      <c r="D73" s="161" t="n">
        <f aca="false">(8+5.13)*0.4*2</f>
        <v>10.504</v>
      </c>
      <c r="E73" s="159"/>
      <c r="F73" s="0"/>
      <c r="G73" s="0"/>
      <c r="H73" s="0"/>
      <c r="I73" s="0"/>
      <c r="J73" s="0"/>
      <c r="K73" s="0"/>
      <c r="L73" s="0"/>
      <c r="M73" s="0"/>
      <c r="N73" s="0"/>
    </row>
    <row r="74" s="1" customFormat="true" ht="26.85" hidden="false" customHeight="true" outlineLevel="0" collapsed="false">
      <c r="B74" s="160" t="s">
        <v>614</v>
      </c>
      <c r="C74" s="160"/>
      <c r="D74" s="161" t="n">
        <f aca="false">(2.68+3.52)*8/2+(3.82+3.52)*2.9/2+(3.82+1.6)*6.2/2+(2.03+1.6)*8/2+(2.16+2.03)*8/2</f>
        <v>83.525</v>
      </c>
      <c r="E74" s="159"/>
      <c r="F74" s="0"/>
      <c r="G74" s="0"/>
      <c r="H74" s="0"/>
      <c r="I74" s="0"/>
      <c r="J74" s="0"/>
      <c r="K74" s="0"/>
      <c r="L74" s="0"/>
      <c r="M74" s="0"/>
      <c r="N74" s="0"/>
    </row>
    <row r="75" s="1" customFormat="true" ht="15" hidden="false" customHeight="true" outlineLevel="0" collapsed="false">
      <c r="B75" s="160" t="s">
        <v>652</v>
      </c>
      <c r="C75" s="160"/>
      <c r="D75" s="161" t="n">
        <v>107.2</v>
      </c>
      <c r="E75" s="159"/>
      <c r="F75" s="0"/>
      <c r="G75" s="0"/>
      <c r="H75" s="0"/>
      <c r="I75" s="0"/>
      <c r="J75" s="0"/>
      <c r="K75" s="0"/>
      <c r="L75" s="0"/>
      <c r="M75" s="0"/>
      <c r="N75" s="0"/>
    </row>
    <row r="76" s="1" customFormat="true" ht="15" hidden="false" customHeight="false" outlineLevel="0" collapsed="false">
      <c r="B76" s="162"/>
      <c r="C76" s="162"/>
      <c r="D76" s="162"/>
      <c r="E76" s="162"/>
      <c r="F76" s="0"/>
      <c r="G76" s="0"/>
      <c r="H76" s="0"/>
      <c r="I76" s="0"/>
      <c r="J76" s="0"/>
      <c r="K76" s="0"/>
      <c r="L76" s="0"/>
      <c r="M76" s="0"/>
      <c r="N76" s="0"/>
    </row>
    <row r="77" customFormat="false" ht="15" hidden="false" customHeight="true" outlineLevel="0" collapsed="false">
      <c r="B77" s="152" t="s">
        <v>149</v>
      </c>
      <c r="C77" s="153" t="str">
        <f aca="false">VLOOKUP(B77,'MEDIÇÃO 4'!$A$20:$C$302,2,0)</f>
        <v>REVESTIMENTOS DE PAREDES</v>
      </c>
      <c r="D77" s="154"/>
      <c r="E77" s="155"/>
    </row>
    <row r="78" s="1" customFormat="true" ht="15" hidden="false" customHeight="false" outlineLevel="0" collapsed="false">
      <c r="B78" s="156" t="s">
        <v>151</v>
      </c>
      <c r="C78" s="157" t="str">
        <f aca="false">VLOOKUP($B78,'MEDIÇÃO 4'!$A$20:$C$285,2,0)</f>
        <v>Roda parede em granito cinza andorinha 7x2cm, com acabamento abaulado nos dois lados</v>
      </c>
      <c r="D78" s="158" t="str">
        <f aca="false">VLOOKUP($B78,'MEDIÇÃO 4'!$A$20:$C$285,3,0)</f>
        <v>m</v>
      </c>
      <c r="E78" s="159" t="n">
        <f aca="false">D79</f>
        <v>0</v>
      </c>
      <c r="F78" s="0"/>
      <c r="G78" s="0"/>
      <c r="H78" s="0"/>
      <c r="I78" s="0"/>
      <c r="J78" s="0"/>
      <c r="K78" s="0"/>
      <c r="L78" s="0"/>
      <c r="M78" s="0"/>
      <c r="N78" s="0"/>
    </row>
    <row r="79" s="1" customFormat="true" ht="15.75" hidden="false" customHeight="true" outlineLevel="0" collapsed="false">
      <c r="B79" s="168" t="s">
        <v>653</v>
      </c>
      <c r="C79" s="168"/>
      <c r="D79" s="169" t="n">
        <v>0</v>
      </c>
      <c r="E79" s="159"/>
      <c r="F79" s="0"/>
      <c r="G79" s="0"/>
      <c r="H79" s="0"/>
      <c r="I79" s="0"/>
      <c r="J79" s="0"/>
      <c r="K79" s="0"/>
      <c r="L79" s="0"/>
      <c r="M79" s="0"/>
      <c r="N79" s="0"/>
    </row>
    <row r="80" s="1" customFormat="true" ht="15" hidden="false" customHeight="false" outlineLevel="0" collapsed="false">
      <c r="B80" s="162"/>
      <c r="C80" s="162"/>
      <c r="D80" s="162"/>
      <c r="E80" s="162"/>
      <c r="F80" s="0"/>
      <c r="G80" s="0"/>
      <c r="H80" s="0"/>
      <c r="I80" s="0"/>
      <c r="J80" s="0"/>
      <c r="K80" s="0"/>
      <c r="L80" s="0"/>
      <c r="M80" s="0"/>
      <c r="N80" s="0"/>
    </row>
    <row r="81" customFormat="false" ht="15" hidden="false" customHeight="true" outlineLevel="0" collapsed="false">
      <c r="B81" s="152" t="s">
        <v>183</v>
      </c>
      <c r="C81" s="153" t="str">
        <f aca="false">VLOOKUP(B81,'MEDIÇÃO 4'!$A$20:$C$302,2,0)</f>
        <v>ESQUADRIAS METÁLICAS</v>
      </c>
      <c r="D81" s="154"/>
      <c r="E81" s="155"/>
    </row>
    <row r="82" s="1" customFormat="true" ht="15" hidden="false" customHeight="false" outlineLevel="0" collapsed="false">
      <c r="B82" s="156" t="s">
        <v>191</v>
      </c>
      <c r="C82" s="157" t="str">
        <f aca="false">VLOOKUP($B82,'MEDIÇÃO 4'!$A$20:$C$285,2,0)</f>
        <v>Grade de ferro em barra chata, inclusive chumbamento</v>
      </c>
      <c r="D82" s="158" t="str">
        <f aca="false">VLOOKUP($B82,'MEDIÇÃO 4'!$A$20:$C$285,3,0)</f>
        <v>m2</v>
      </c>
      <c r="E82" s="159" t="n">
        <f aca="false">D83</f>
        <v>0</v>
      </c>
      <c r="F82" s="0"/>
      <c r="G82" s="0"/>
      <c r="H82" s="0"/>
      <c r="I82" s="0"/>
      <c r="J82" s="0"/>
      <c r="K82" s="0"/>
      <c r="L82" s="0"/>
      <c r="M82" s="0"/>
      <c r="N82" s="0"/>
    </row>
    <row r="83" s="1" customFormat="true" ht="15.75" hidden="false" customHeight="true" outlineLevel="0" collapsed="false">
      <c r="B83" s="160" t="s">
        <v>654</v>
      </c>
      <c r="C83" s="160"/>
      <c r="D83" s="161" t="n">
        <v>0</v>
      </c>
      <c r="E83" s="159"/>
      <c r="F83" s="0"/>
      <c r="G83" s="0"/>
      <c r="H83" s="0"/>
      <c r="I83" s="0"/>
      <c r="J83" s="0"/>
      <c r="K83" s="0"/>
      <c r="L83" s="0"/>
      <c r="M83" s="0"/>
      <c r="N83" s="0"/>
    </row>
    <row r="84" s="1" customFormat="true" ht="15" hidden="false" customHeight="false" outlineLevel="0" collapsed="false">
      <c r="B84" s="162"/>
      <c r="C84" s="162"/>
      <c r="D84" s="162"/>
      <c r="E84" s="162"/>
      <c r="F84" s="0"/>
      <c r="G84" s="0"/>
      <c r="H84" s="0"/>
      <c r="I84" s="0"/>
      <c r="J84" s="0"/>
      <c r="K84" s="0"/>
      <c r="L84" s="0"/>
      <c r="M84" s="0"/>
      <c r="N84" s="0"/>
    </row>
    <row r="85" customFormat="false" ht="15" hidden="false" customHeight="false" outlineLevel="0" collapsed="false">
      <c r="B85" s="152" t="s">
        <v>201</v>
      </c>
      <c r="C85" s="153" t="str">
        <f aca="false">VLOOKUP(B85,'MEDIÇÃO 4'!$A$20:$C$302,2,0)</f>
        <v>PINTURA</v>
      </c>
      <c r="D85" s="154"/>
      <c r="E85" s="155"/>
    </row>
    <row r="86" customFormat="false" ht="15" hidden="false" customHeight="false" outlineLevel="0" collapsed="false">
      <c r="B86" s="152" t="s">
        <v>203</v>
      </c>
      <c r="C86" s="153" t="str">
        <f aca="false">VLOOKUP(B86,'MEDIÇÃO 4'!$A$20:$C$302,2,0)</f>
        <v>SOBRE PAREDES</v>
      </c>
      <c r="D86" s="154"/>
      <c r="E86" s="155"/>
    </row>
    <row r="87" s="1" customFormat="true" ht="39.55" hidden="false" customHeight="true" outlineLevel="0" collapsed="false">
      <c r="B87" s="156" t="s">
        <v>205</v>
      </c>
      <c r="C87" s="157" t="str">
        <f aca="false">VLOOKUP($B87,'MEDIÇÃO 4'!$A$20:$C$285,2,0)</f>
        <v>Emassamento de paredes e forros, com duas demãos de massa corrida, referência Suvinil, Coral, Metalatex ou equivalente, inclusive uma demão de liquido selador PVA, referência Suvinil, Coral ou Metalatex ou equivalente</v>
      </c>
      <c r="D87" s="158" t="str">
        <f aca="false">VLOOKUP($B87,'MEDIÇÃO 4'!$A$20:$C$285,3,0)</f>
        <v>m2</v>
      </c>
      <c r="E87" s="159" t="n">
        <f aca="false">SUM(D88:D122)</f>
        <v>567.5</v>
      </c>
      <c r="F87" s="0"/>
      <c r="G87" s="0"/>
      <c r="H87" s="0"/>
      <c r="I87" s="0"/>
      <c r="J87" s="0"/>
      <c r="K87" s="0"/>
      <c r="L87" s="0"/>
      <c r="M87" s="0"/>
      <c r="N87" s="0"/>
    </row>
    <row r="88" s="1" customFormat="true" ht="15" hidden="false" customHeight="true" outlineLevel="0" collapsed="false">
      <c r="B88" s="160" t="s">
        <v>655</v>
      </c>
      <c r="C88" s="160"/>
      <c r="D88" s="161" t="n">
        <v>13.8</v>
      </c>
      <c r="E88" s="159"/>
      <c r="F88" s="0"/>
      <c r="G88" s="0"/>
      <c r="H88" s="0"/>
      <c r="I88" s="0"/>
      <c r="J88" s="0"/>
      <c r="K88" s="0"/>
      <c r="L88" s="0"/>
      <c r="M88" s="0"/>
      <c r="N88" s="0"/>
    </row>
    <row r="89" s="1" customFormat="true" ht="15" hidden="false" customHeight="true" outlineLevel="0" collapsed="false">
      <c r="B89" s="167" t="s">
        <v>656</v>
      </c>
      <c r="C89" s="167"/>
      <c r="D89" s="167"/>
      <c r="E89" s="159"/>
      <c r="F89" s="0"/>
      <c r="G89" s="0"/>
      <c r="H89" s="0"/>
      <c r="I89" s="0"/>
      <c r="J89" s="0"/>
      <c r="K89" s="0"/>
      <c r="L89" s="0"/>
      <c r="M89" s="0"/>
      <c r="N89" s="0"/>
    </row>
    <row r="90" s="1" customFormat="true" ht="15" hidden="false" customHeight="true" outlineLevel="0" collapsed="false">
      <c r="B90" s="160" t="s">
        <v>657</v>
      </c>
      <c r="C90" s="160"/>
      <c r="D90" s="161" t="n">
        <v>4.62</v>
      </c>
      <c r="E90" s="159"/>
      <c r="F90" s="0"/>
      <c r="G90" s="0"/>
      <c r="H90" s="0"/>
      <c r="I90" s="0"/>
      <c r="J90" s="0"/>
      <c r="K90" s="0"/>
      <c r="L90" s="0"/>
      <c r="M90" s="0"/>
      <c r="N90" s="0"/>
    </row>
    <row r="91" s="1" customFormat="true" ht="26.85" hidden="false" customHeight="true" outlineLevel="0" collapsed="false">
      <c r="B91" s="160" t="s">
        <v>658</v>
      </c>
      <c r="C91" s="160"/>
      <c r="D91" s="161" t="n">
        <v>30.43</v>
      </c>
      <c r="E91" s="159"/>
      <c r="F91" s="0"/>
      <c r="G91" s="0"/>
      <c r="H91" s="0"/>
      <c r="I91" s="0"/>
      <c r="J91" s="0"/>
      <c r="K91" s="0"/>
      <c r="L91" s="0"/>
      <c r="M91" s="0"/>
      <c r="N91" s="0"/>
    </row>
    <row r="92" s="1" customFormat="true" ht="15" hidden="false" customHeight="true" outlineLevel="0" collapsed="false">
      <c r="B92" s="160" t="s">
        <v>659</v>
      </c>
      <c r="C92" s="160"/>
      <c r="D92" s="161" t="n">
        <v>4.68</v>
      </c>
      <c r="E92" s="159"/>
      <c r="F92" s="0"/>
      <c r="G92" s="0"/>
      <c r="H92" s="0"/>
      <c r="I92" s="0"/>
      <c r="J92" s="0"/>
      <c r="K92" s="0"/>
      <c r="L92" s="0"/>
      <c r="M92" s="0"/>
      <c r="N92" s="0"/>
    </row>
    <row r="93" s="1" customFormat="true" ht="26.85" hidden="false" customHeight="true" outlineLevel="0" collapsed="false">
      <c r="B93" s="160" t="s">
        <v>660</v>
      </c>
      <c r="C93" s="160"/>
      <c r="D93" s="161" t="n">
        <v>14.8</v>
      </c>
      <c r="E93" s="159"/>
      <c r="F93" s="0"/>
      <c r="G93" s="0"/>
      <c r="H93" s="0"/>
      <c r="I93" s="0"/>
      <c r="J93" s="0"/>
      <c r="K93" s="0"/>
      <c r="L93" s="0"/>
      <c r="M93" s="0"/>
      <c r="N93" s="0"/>
    </row>
    <row r="94" s="1" customFormat="true" ht="26.85" hidden="false" customHeight="true" outlineLevel="0" collapsed="false">
      <c r="B94" s="160" t="s">
        <v>661</v>
      </c>
      <c r="C94" s="160"/>
      <c r="D94" s="161" t="n">
        <v>8.18</v>
      </c>
      <c r="E94" s="159"/>
      <c r="F94" s="0"/>
      <c r="G94" s="0"/>
      <c r="H94" s="0"/>
      <c r="I94" s="0"/>
      <c r="J94" s="0"/>
      <c r="K94" s="0"/>
      <c r="L94" s="0"/>
      <c r="M94" s="0"/>
      <c r="N94" s="0"/>
    </row>
    <row r="95" s="1" customFormat="true" ht="15" hidden="false" customHeight="true" outlineLevel="0" collapsed="false">
      <c r="B95" s="160" t="s">
        <v>662</v>
      </c>
      <c r="C95" s="160"/>
      <c r="D95" s="161" t="n">
        <v>3.99</v>
      </c>
      <c r="E95" s="159"/>
      <c r="F95" s="0"/>
      <c r="G95" s="0"/>
      <c r="H95" s="0"/>
      <c r="I95" s="0"/>
      <c r="J95" s="0"/>
      <c r="K95" s="0"/>
      <c r="L95" s="0"/>
      <c r="M95" s="0"/>
      <c r="N95" s="0"/>
    </row>
    <row r="96" s="1" customFormat="true" ht="26.85" hidden="false" customHeight="true" outlineLevel="0" collapsed="false">
      <c r="B96" s="160" t="s">
        <v>663</v>
      </c>
      <c r="C96" s="160"/>
      <c r="D96" s="161" t="n">
        <v>12.6</v>
      </c>
      <c r="E96" s="159"/>
      <c r="F96" s="0"/>
      <c r="G96" s="0"/>
      <c r="H96" s="0"/>
      <c r="I96" s="0"/>
      <c r="J96" s="0"/>
      <c r="K96" s="0"/>
      <c r="L96" s="0"/>
      <c r="M96" s="0"/>
      <c r="N96" s="0"/>
    </row>
    <row r="97" s="1" customFormat="true" ht="15" hidden="false" customHeight="true" outlineLevel="0" collapsed="false">
      <c r="B97" s="160" t="s">
        <v>664</v>
      </c>
      <c r="C97" s="160"/>
      <c r="D97" s="161" t="n">
        <v>14.26</v>
      </c>
      <c r="E97" s="159"/>
      <c r="F97" s="0"/>
      <c r="G97" s="0"/>
      <c r="H97" s="0"/>
      <c r="I97" s="0"/>
      <c r="J97" s="0"/>
      <c r="K97" s="0"/>
      <c r="L97" s="0"/>
      <c r="M97" s="0"/>
      <c r="N97" s="0"/>
    </row>
    <row r="98" s="1" customFormat="true" ht="26.85" hidden="false" customHeight="true" outlineLevel="0" collapsed="false">
      <c r="B98" s="160" t="s">
        <v>665</v>
      </c>
      <c r="C98" s="160"/>
      <c r="D98" s="161" t="n">
        <v>31.6</v>
      </c>
      <c r="E98" s="159"/>
      <c r="F98" s="0"/>
      <c r="G98" s="0"/>
      <c r="H98" s="0"/>
      <c r="I98" s="0"/>
      <c r="J98" s="0"/>
      <c r="K98" s="0"/>
      <c r="L98" s="0"/>
      <c r="M98" s="0"/>
      <c r="N98" s="0"/>
    </row>
    <row r="99" s="1" customFormat="true" ht="15" hidden="false" customHeight="true" outlineLevel="0" collapsed="false">
      <c r="B99" s="160" t="s">
        <v>666</v>
      </c>
      <c r="C99" s="160"/>
      <c r="D99" s="161" t="n">
        <v>31.6</v>
      </c>
      <c r="E99" s="159"/>
      <c r="F99" s="0"/>
      <c r="G99" s="0"/>
      <c r="H99" s="0"/>
      <c r="I99" s="0"/>
      <c r="J99" s="0"/>
      <c r="K99" s="0"/>
      <c r="L99" s="0"/>
      <c r="M99" s="0"/>
      <c r="N99" s="0"/>
    </row>
    <row r="100" s="1" customFormat="true" ht="15" hidden="false" customHeight="true" outlineLevel="0" collapsed="false">
      <c r="B100" s="160" t="s">
        <v>667</v>
      </c>
      <c r="C100" s="160"/>
      <c r="D100" s="161" t="n">
        <v>31.6</v>
      </c>
      <c r="E100" s="159"/>
      <c r="F100" s="0"/>
      <c r="G100" s="0"/>
      <c r="H100" s="0"/>
      <c r="I100" s="0"/>
      <c r="J100" s="0"/>
      <c r="K100" s="0"/>
      <c r="L100" s="0"/>
      <c r="M100" s="0"/>
      <c r="N100" s="0"/>
    </row>
    <row r="101" s="1" customFormat="true" ht="26.85" hidden="false" customHeight="true" outlineLevel="0" collapsed="false">
      <c r="B101" s="160" t="s">
        <v>668</v>
      </c>
      <c r="C101" s="160"/>
      <c r="D101" s="161" t="n">
        <v>47.35</v>
      </c>
      <c r="E101" s="159"/>
      <c r="F101" s="0"/>
      <c r="G101" s="0"/>
      <c r="H101" s="0"/>
      <c r="I101" s="0"/>
      <c r="J101" s="0"/>
      <c r="K101" s="0"/>
      <c r="L101" s="0"/>
      <c r="M101" s="0"/>
      <c r="N101" s="0"/>
    </row>
    <row r="102" s="1" customFormat="true" ht="15" hidden="false" customHeight="true" outlineLevel="0" collapsed="false">
      <c r="B102" s="160" t="s">
        <v>669</v>
      </c>
      <c r="C102" s="160"/>
      <c r="D102" s="161" t="n">
        <v>5.18</v>
      </c>
      <c r="E102" s="159"/>
      <c r="F102" s="0"/>
      <c r="G102" s="0"/>
      <c r="H102" s="0"/>
      <c r="I102" s="0"/>
      <c r="J102" s="0"/>
      <c r="K102" s="0"/>
      <c r="L102" s="0"/>
      <c r="M102" s="0"/>
      <c r="N102" s="0"/>
    </row>
    <row r="103" s="1" customFormat="true" ht="15" hidden="false" customHeight="true" outlineLevel="0" collapsed="false">
      <c r="B103" s="160" t="s">
        <v>670</v>
      </c>
      <c r="C103" s="160"/>
      <c r="D103" s="161" t="n">
        <v>8.9</v>
      </c>
      <c r="E103" s="159"/>
      <c r="F103" s="0"/>
      <c r="G103" s="0"/>
      <c r="H103" s="0"/>
      <c r="I103" s="0"/>
      <c r="J103" s="0"/>
      <c r="K103" s="0"/>
      <c r="L103" s="0"/>
      <c r="M103" s="0"/>
      <c r="N103" s="0"/>
    </row>
    <row r="104" s="1" customFormat="true" ht="15" hidden="false" customHeight="true" outlineLevel="0" collapsed="false">
      <c r="B104" s="160" t="s">
        <v>671</v>
      </c>
      <c r="C104" s="160"/>
      <c r="D104" s="161" t="n">
        <v>11.48</v>
      </c>
      <c r="E104" s="159"/>
      <c r="F104" s="0"/>
      <c r="G104" s="0"/>
      <c r="H104" s="0"/>
      <c r="I104" s="0"/>
      <c r="J104" s="0"/>
      <c r="K104" s="0"/>
      <c r="L104" s="0"/>
      <c r="M104" s="0"/>
      <c r="N104" s="0"/>
    </row>
    <row r="105" s="1" customFormat="true" ht="26.85" hidden="false" customHeight="true" outlineLevel="0" collapsed="false">
      <c r="B105" s="160" t="s">
        <v>672</v>
      </c>
      <c r="C105" s="160"/>
      <c r="D105" s="161" t="n">
        <v>25.35</v>
      </c>
      <c r="E105" s="159"/>
      <c r="F105" s="0"/>
      <c r="G105" s="0"/>
      <c r="H105" s="0"/>
      <c r="I105" s="0"/>
      <c r="J105" s="0"/>
      <c r="K105" s="0"/>
      <c r="L105" s="0"/>
      <c r="M105" s="0"/>
      <c r="N105" s="0"/>
    </row>
    <row r="106" s="1" customFormat="true" ht="26.85" hidden="false" customHeight="true" outlineLevel="0" collapsed="false">
      <c r="B106" s="160" t="s">
        <v>673</v>
      </c>
      <c r="C106" s="160"/>
      <c r="D106" s="161" t="n">
        <v>37</v>
      </c>
      <c r="E106" s="159"/>
      <c r="F106" s="0"/>
      <c r="G106" s="0"/>
      <c r="H106" s="0"/>
      <c r="I106" s="0"/>
      <c r="J106" s="0"/>
      <c r="K106" s="0"/>
      <c r="L106" s="0"/>
      <c r="M106" s="0"/>
      <c r="N106" s="0"/>
    </row>
    <row r="107" s="1" customFormat="true" ht="15" hidden="false" customHeight="true" outlineLevel="0" collapsed="false">
      <c r="B107" s="160" t="s">
        <v>674</v>
      </c>
      <c r="C107" s="160"/>
      <c r="D107" s="161" t="n">
        <v>2.34</v>
      </c>
      <c r="E107" s="159"/>
      <c r="F107" s="0"/>
      <c r="G107" s="0"/>
      <c r="H107" s="0"/>
      <c r="I107" s="0"/>
      <c r="J107" s="0"/>
      <c r="K107" s="0"/>
      <c r="L107" s="0"/>
      <c r="M107" s="0"/>
      <c r="N107" s="0"/>
    </row>
    <row r="108" s="1" customFormat="true" ht="15" hidden="false" customHeight="true" outlineLevel="0" collapsed="false">
      <c r="B108" s="160" t="s">
        <v>675</v>
      </c>
      <c r="C108" s="160"/>
      <c r="D108" s="161" t="n">
        <v>6.94</v>
      </c>
      <c r="E108" s="159"/>
      <c r="F108" s="0"/>
      <c r="G108" s="0"/>
      <c r="H108" s="0"/>
      <c r="I108" s="0"/>
      <c r="J108" s="0"/>
      <c r="K108" s="0"/>
      <c r="L108" s="0"/>
      <c r="M108" s="0"/>
      <c r="N108" s="0"/>
    </row>
    <row r="109" s="1" customFormat="true" ht="15" hidden="false" customHeight="true" outlineLevel="0" collapsed="false">
      <c r="B109" s="160" t="s">
        <v>676</v>
      </c>
      <c r="C109" s="160"/>
      <c r="D109" s="161" t="n">
        <v>10.45</v>
      </c>
      <c r="E109" s="159"/>
      <c r="F109" s="0"/>
      <c r="G109" s="0"/>
      <c r="H109" s="0"/>
      <c r="I109" s="0"/>
      <c r="J109" s="0"/>
      <c r="K109" s="0"/>
      <c r="L109" s="0"/>
      <c r="M109" s="0"/>
      <c r="N109" s="0"/>
    </row>
    <row r="110" s="1" customFormat="true" ht="15" hidden="false" customHeight="true" outlineLevel="0" collapsed="false">
      <c r="B110" s="160" t="s">
        <v>677</v>
      </c>
      <c r="C110" s="160"/>
      <c r="D110" s="161" t="n">
        <v>5</v>
      </c>
      <c r="E110" s="159"/>
      <c r="F110" s="0"/>
      <c r="G110" s="0"/>
      <c r="H110" s="0"/>
      <c r="I110" s="0"/>
      <c r="J110" s="0"/>
      <c r="K110" s="0"/>
      <c r="L110" s="0"/>
      <c r="M110" s="0"/>
      <c r="N110" s="0"/>
    </row>
    <row r="111" s="1" customFormat="true" ht="15" hidden="false" customHeight="true" outlineLevel="0" collapsed="false">
      <c r="B111" s="160" t="s">
        <v>678</v>
      </c>
      <c r="C111" s="160"/>
      <c r="D111" s="161" t="n">
        <v>3.98</v>
      </c>
      <c r="E111" s="159"/>
      <c r="F111" s="0"/>
      <c r="G111" s="0"/>
      <c r="H111" s="0"/>
      <c r="I111" s="0"/>
      <c r="J111" s="0"/>
      <c r="K111" s="0"/>
      <c r="L111" s="0"/>
      <c r="M111" s="0"/>
      <c r="N111" s="0"/>
    </row>
    <row r="112" s="1" customFormat="true" ht="15" hidden="false" customHeight="true" outlineLevel="0" collapsed="false">
      <c r="B112" s="160" t="s">
        <v>679</v>
      </c>
      <c r="C112" s="160"/>
      <c r="D112" s="161" t="n">
        <v>58.78</v>
      </c>
      <c r="E112" s="159"/>
      <c r="F112" s="0"/>
      <c r="G112" s="0"/>
      <c r="H112" s="0"/>
      <c r="I112" s="0"/>
      <c r="J112" s="0"/>
      <c r="K112" s="0"/>
      <c r="L112" s="0"/>
      <c r="M112" s="0"/>
      <c r="N112" s="0"/>
    </row>
    <row r="113" s="1" customFormat="true" ht="15" hidden="false" customHeight="true" outlineLevel="0" collapsed="false">
      <c r="B113" s="160" t="s">
        <v>680</v>
      </c>
      <c r="C113" s="160"/>
      <c r="D113" s="161" t="n">
        <v>10</v>
      </c>
      <c r="E113" s="159"/>
      <c r="F113" s="0"/>
      <c r="G113" s="0"/>
      <c r="H113" s="0"/>
      <c r="I113" s="0"/>
      <c r="J113" s="0"/>
      <c r="K113" s="0"/>
      <c r="L113" s="0"/>
      <c r="M113" s="0"/>
      <c r="N113" s="0"/>
    </row>
    <row r="114" s="1" customFormat="true" ht="15" hidden="false" customHeight="true" outlineLevel="0" collapsed="false">
      <c r="B114" s="160" t="s">
        <v>681</v>
      </c>
      <c r="C114" s="160"/>
      <c r="D114" s="161" t="n">
        <v>3.18</v>
      </c>
      <c r="E114" s="159"/>
      <c r="F114" s="0"/>
      <c r="G114" s="0"/>
      <c r="H114" s="0"/>
      <c r="I114" s="0"/>
      <c r="J114" s="0"/>
      <c r="K114" s="0"/>
      <c r="L114" s="0"/>
      <c r="M114" s="0"/>
      <c r="N114" s="0"/>
    </row>
    <row r="115" s="1" customFormat="true" ht="15" hidden="false" customHeight="true" outlineLevel="0" collapsed="false">
      <c r="B115" s="160" t="s">
        <v>682</v>
      </c>
      <c r="C115" s="160"/>
      <c r="D115" s="161" t="n">
        <v>10.25</v>
      </c>
      <c r="E115" s="159"/>
      <c r="F115" s="0"/>
      <c r="G115" s="0"/>
      <c r="H115" s="0"/>
      <c r="I115" s="0"/>
      <c r="J115" s="0"/>
      <c r="K115" s="0"/>
      <c r="L115" s="0"/>
      <c r="M115" s="0"/>
      <c r="N115" s="0"/>
    </row>
    <row r="116" s="1" customFormat="true" ht="15" hidden="false" customHeight="true" outlineLevel="0" collapsed="false">
      <c r="B116" s="160" t="s">
        <v>683</v>
      </c>
      <c r="C116" s="160"/>
      <c r="D116" s="161" t="n">
        <v>10.25</v>
      </c>
      <c r="E116" s="159"/>
      <c r="F116" s="0"/>
      <c r="G116" s="0"/>
      <c r="H116" s="0"/>
      <c r="I116" s="0"/>
      <c r="J116" s="0"/>
      <c r="K116" s="0"/>
      <c r="L116" s="0"/>
      <c r="M116" s="0"/>
      <c r="N116" s="0"/>
    </row>
    <row r="117" s="1" customFormat="true" ht="15" hidden="false" customHeight="true" outlineLevel="0" collapsed="false">
      <c r="B117" s="160" t="s">
        <v>684</v>
      </c>
      <c r="C117" s="160"/>
      <c r="D117" s="161" t="n">
        <v>8</v>
      </c>
      <c r="E117" s="159"/>
      <c r="F117" s="0"/>
      <c r="G117" s="0"/>
      <c r="H117" s="0"/>
      <c r="I117" s="0"/>
      <c r="J117" s="0"/>
      <c r="K117" s="0"/>
      <c r="L117" s="0"/>
      <c r="M117" s="0"/>
      <c r="N117" s="0"/>
    </row>
    <row r="118" s="1" customFormat="true" ht="26.85" hidden="false" customHeight="true" outlineLevel="0" collapsed="false">
      <c r="B118" s="160" t="s">
        <v>685</v>
      </c>
      <c r="C118" s="160"/>
      <c r="D118" s="161" t="n">
        <v>27.89</v>
      </c>
      <c r="E118" s="159"/>
      <c r="F118" s="0"/>
      <c r="G118" s="0"/>
      <c r="H118" s="0"/>
      <c r="I118" s="0"/>
      <c r="J118" s="0"/>
      <c r="K118" s="0"/>
      <c r="L118" s="0"/>
      <c r="M118" s="0"/>
      <c r="N118" s="0"/>
    </row>
    <row r="119" s="1" customFormat="true" ht="15" hidden="false" customHeight="true" outlineLevel="0" collapsed="false">
      <c r="B119" s="170" t="s">
        <v>686</v>
      </c>
      <c r="C119" s="170"/>
      <c r="D119" s="170"/>
      <c r="E119" s="159"/>
      <c r="F119" s="0"/>
      <c r="G119" s="0"/>
      <c r="H119" s="0"/>
      <c r="I119" s="0"/>
      <c r="J119" s="0"/>
      <c r="K119" s="0"/>
      <c r="L119" s="0"/>
      <c r="M119" s="0"/>
      <c r="N119" s="0"/>
    </row>
    <row r="120" s="1" customFormat="true" ht="15" hidden="false" customHeight="true" outlineLevel="0" collapsed="false">
      <c r="B120" s="160" t="s">
        <v>687</v>
      </c>
      <c r="C120" s="160"/>
      <c r="D120" s="161" t="n">
        <v>6.94</v>
      </c>
      <c r="E120" s="159"/>
      <c r="F120" s="0"/>
      <c r="G120" s="0"/>
      <c r="H120" s="0"/>
      <c r="I120" s="0"/>
      <c r="J120" s="0"/>
      <c r="K120" s="0"/>
      <c r="L120" s="0"/>
      <c r="M120" s="0"/>
      <c r="N120" s="0"/>
    </row>
    <row r="121" s="1" customFormat="true" ht="15" hidden="false" customHeight="true" outlineLevel="0" collapsed="false">
      <c r="B121" s="160" t="s">
        <v>688</v>
      </c>
      <c r="C121" s="160"/>
      <c r="D121" s="171" t="n">
        <v>32.83</v>
      </c>
      <c r="E121" s="159"/>
      <c r="F121" s="0"/>
      <c r="G121" s="0"/>
      <c r="H121" s="0"/>
      <c r="I121" s="0"/>
      <c r="J121" s="0"/>
      <c r="K121" s="0"/>
      <c r="L121" s="0"/>
      <c r="M121" s="0"/>
      <c r="N121" s="0"/>
    </row>
    <row r="122" s="1" customFormat="true" ht="15" hidden="false" customHeight="true" outlineLevel="0" collapsed="false">
      <c r="B122" s="160" t="s">
        <v>689</v>
      </c>
      <c r="C122" s="160"/>
      <c r="D122" s="171" t="n">
        <f aca="false">9.5*3.5</f>
        <v>33.25</v>
      </c>
      <c r="E122" s="159"/>
      <c r="F122" s="0"/>
      <c r="G122" s="0"/>
      <c r="H122" s="0"/>
      <c r="I122" s="0"/>
      <c r="J122" s="0"/>
      <c r="K122" s="0"/>
      <c r="L122" s="0"/>
      <c r="M122" s="0"/>
      <c r="N122" s="0"/>
    </row>
    <row r="123" s="1" customFormat="true" ht="39.55" hidden="false" customHeight="true" outlineLevel="0" collapsed="false">
      <c r="B123" s="156" t="s">
        <v>207</v>
      </c>
      <c r="C123" s="157" t="str">
        <f aca="false">VLOOKUP($B123,'MEDIÇÃO 4'!$A$20:$C$285,2,0)</f>
        <v>Pintura em paredes e forros, aplicação manual, com três demão de tinta látex acrílico premium, referência Coral e Metalatex, inclusive uma demão de liquido selador acrílico, referência Suvinil, Coral ou Metalatex ou equivalente</v>
      </c>
      <c r="D123" s="158" t="str">
        <f aca="false">VLOOKUP($B123,'MEDIÇÃO 4'!$A$20:$C$285,3,0)</f>
        <v>m2</v>
      </c>
      <c r="E123" s="159" t="n">
        <f aca="false">SUM(D124:D125)</f>
        <v>92.995</v>
      </c>
      <c r="F123" s="0"/>
      <c r="G123" s="0"/>
      <c r="H123" s="0"/>
      <c r="I123" s="0"/>
      <c r="J123" s="0"/>
      <c r="K123" s="0"/>
      <c r="L123" s="0"/>
      <c r="M123" s="0"/>
      <c r="N123" s="0"/>
    </row>
    <row r="124" s="1" customFormat="true" ht="26.85" hidden="false" customHeight="true" outlineLevel="0" collapsed="false">
      <c r="B124" s="160" t="s">
        <v>614</v>
      </c>
      <c r="C124" s="160"/>
      <c r="D124" s="161" t="n">
        <f aca="false">(2.68+3.52)*8/2+(3.82+3.52)*2.9/2+(3.82+1.6)*6.2/2+(2.03+1.6)*8/2+(2.16+2.03)*8/2</f>
        <v>83.525</v>
      </c>
      <c r="E124" s="159"/>
      <c r="F124" s="0"/>
      <c r="G124" s="0"/>
      <c r="H124" s="0"/>
      <c r="I124" s="0"/>
      <c r="J124" s="0"/>
      <c r="K124" s="0"/>
      <c r="L124" s="0"/>
      <c r="M124" s="0"/>
      <c r="N124" s="0"/>
    </row>
    <row r="125" s="1" customFormat="true" ht="15" hidden="false" customHeight="true" outlineLevel="0" collapsed="false">
      <c r="B125" s="160" t="s">
        <v>690</v>
      </c>
      <c r="C125" s="160"/>
      <c r="D125" s="161" t="n">
        <v>9.47</v>
      </c>
      <c r="E125" s="159"/>
      <c r="F125" s="0"/>
      <c r="G125" s="0"/>
      <c r="H125" s="0"/>
      <c r="I125" s="0"/>
      <c r="J125" s="0"/>
      <c r="K125" s="0"/>
      <c r="L125" s="0"/>
      <c r="M125" s="0"/>
      <c r="N125" s="0"/>
    </row>
    <row r="126" s="1" customFormat="true" ht="15" hidden="false" customHeight="false" outlineLevel="0" collapsed="false">
      <c r="B126" s="162"/>
      <c r="C126" s="162"/>
      <c r="D126" s="162"/>
      <c r="E126" s="162"/>
      <c r="F126" s="0"/>
      <c r="G126" s="0"/>
      <c r="H126" s="0"/>
      <c r="I126" s="0"/>
      <c r="J126" s="0"/>
      <c r="K126" s="0"/>
      <c r="L126" s="0"/>
      <c r="M126" s="0"/>
      <c r="N126" s="0"/>
    </row>
    <row r="127" customFormat="false" ht="15" hidden="false" customHeight="false" outlineLevel="0" collapsed="false">
      <c r="B127" s="152" t="s">
        <v>211</v>
      </c>
      <c r="C127" s="172" t="str">
        <f aca="false">VLOOKUP(B127,'MEDIÇÃO 4'!$A$20:$C$302,2,0)</f>
        <v>SOBRE MADEIRA</v>
      </c>
      <c r="D127" s="154"/>
      <c r="E127" s="155"/>
    </row>
    <row r="128" s="1" customFormat="true" ht="39.55" hidden="false" customHeight="true" outlineLevel="0" collapsed="false">
      <c r="B128" s="156" t="s">
        <v>215</v>
      </c>
      <c r="C128" s="157" t="str">
        <f aca="false">VLOOKUP($B128,'MEDIÇÃO 4'!$A$20:$C$285,2,0)</f>
        <v>Pintura de esquadrias e elementos de madeira, aplicação manual, com duas demãos de tinta esmalte sintético referência Suvinil, Coral ou Metalatex, inclusive fundo branco nivelador, referência Suvinil, Coral e Metalatex ou equivalente</v>
      </c>
      <c r="D128" s="158" t="str">
        <f aca="false">VLOOKUP($B128,'MEDIÇÃO 4'!$A$20:$C$285,3,0)</f>
        <v>m2</v>
      </c>
      <c r="E128" s="159" t="n">
        <f aca="false">SUM(D129:D140)</f>
        <v>55.23</v>
      </c>
      <c r="F128" s="0"/>
      <c r="G128" s="0"/>
      <c r="H128" s="0"/>
      <c r="I128" s="0"/>
      <c r="J128" s="0"/>
      <c r="K128" s="0"/>
      <c r="L128" s="0"/>
      <c r="M128" s="0"/>
      <c r="N128" s="0"/>
    </row>
    <row r="129" s="1" customFormat="true" ht="15" hidden="false" customHeight="true" outlineLevel="0" collapsed="false">
      <c r="B129" s="160" t="s">
        <v>691</v>
      </c>
      <c r="C129" s="160"/>
      <c r="D129" s="173" t="n">
        <v>8.08</v>
      </c>
      <c r="E129" s="159"/>
      <c r="F129" s="0"/>
      <c r="G129" s="0"/>
      <c r="H129" s="0"/>
      <c r="I129" s="0"/>
      <c r="J129" s="0"/>
      <c r="K129" s="0"/>
      <c r="L129" s="0"/>
      <c r="M129" s="0"/>
      <c r="N129" s="0"/>
    </row>
    <row r="130" s="1" customFormat="true" ht="15" hidden="false" customHeight="true" outlineLevel="0" collapsed="false">
      <c r="B130" s="174" t="s">
        <v>692</v>
      </c>
      <c r="C130" s="174"/>
      <c r="D130" s="164" t="n">
        <v>3.05</v>
      </c>
      <c r="E130" s="159"/>
      <c r="F130" s="0"/>
      <c r="G130" s="0"/>
      <c r="H130" s="0"/>
      <c r="I130" s="0"/>
      <c r="J130" s="0"/>
      <c r="K130" s="0"/>
      <c r="L130" s="0"/>
      <c r="M130" s="0"/>
      <c r="N130" s="0"/>
    </row>
    <row r="131" s="1" customFormat="true" ht="26.85" hidden="false" customHeight="true" outlineLevel="0" collapsed="false">
      <c r="B131" s="160" t="s">
        <v>693</v>
      </c>
      <c r="C131" s="160"/>
      <c r="D131" s="161" t="n">
        <v>4.61</v>
      </c>
      <c r="E131" s="159"/>
      <c r="F131" s="0"/>
      <c r="G131" s="0"/>
      <c r="H131" s="0"/>
      <c r="I131" s="0"/>
      <c r="J131" s="0"/>
      <c r="K131" s="0"/>
      <c r="L131" s="0"/>
      <c r="M131" s="0"/>
      <c r="N131" s="0"/>
    </row>
    <row r="132" s="1" customFormat="true" ht="26.85" hidden="false" customHeight="true" outlineLevel="0" collapsed="false">
      <c r="B132" s="160" t="s">
        <v>694</v>
      </c>
      <c r="C132" s="160"/>
      <c r="D132" s="161" t="n">
        <v>4.61</v>
      </c>
      <c r="E132" s="159"/>
      <c r="F132" s="0"/>
      <c r="G132" s="0"/>
      <c r="H132" s="0"/>
      <c r="I132" s="0"/>
      <c r="J132" s="0"/>
      <c r="K132" s="0"/>
      <c r="L132" s="0"/>
      <c r="M132" s="0"/>
      <c r="N132" s="0"/>
    </row>
    <row r="133" s="1" customFormat="true" ht="26.85" hidden="false" customHeight="true" outlineLevel="0" collapsed="false">
      <c r="B133" s="160" t="s">
        <v>695</v>
      </c>
      <c r="C133" s="160"/>
      <c r="D133" s="161" t="n">
        <v>4.61</v>
      </c>
      <c r="E133" s="159"/>
      <c r="F133" s="0"/>
      <c r="G133" s="0"/>
      <c r="H133" s="0"/>
      <c r="I133" s="0"/>
      <c r="J133" s="0"/>
      <c r="K133" s="0"/>
      <c r="L133" s="0"/>
      <c r="M133" s="0"/>
      <c r="N133" s="0"/>
    </row>
    <row r="134" s="1" customFormat="true" ht="26.85" hidden="false" customHeight="true" outlineLevel="0" collapsed="false">
      <c r="B134" s="160" t="s">
        <v>696</v>
      </c>
      <c r="C134" s="160"/>
      <c r="D134" s="171" t="n">
        <v>3.96</v>
      </c>
      <c r="E134" s="159"/>
      <c r="F134" s="0"/>
      <c r="G134" s="0"/>
      <c r="H134" s="0"/>
      <c r="I134" s="0"/>
      <c r="J134" s="0"/>
      <c r="K134" s="0"/>
      <c r="L134" s="0"/>
      <c r="M134" s="0"/>
      <c r="N134" s="0"/>
    </row>
    <row r="135" s="1" customFormat="true" ht="26.85" hidden="false" customHeight="true" outlineLevel="0" collapsed="false">
      <c r="B135" s="160" t="s">
        <v>697</v>
      </c>
      <c r="C135" s="160"/>
      <c r="D135" s="171" t="n">
        <v>4.16</v>
      </c>
      <c r="E135" s="159"/>
      <c r="F135" s="0"/>
      <c r="G135" s="0"/>
      <c r="H135" s="0"/>
      <c r="I135" s="0"/>
      <c r="J135" s="0"/>
      <c r="K135" s="0"/>
      <c r="L135" s="0"/>
      <c r="M135" s="0"/>
      <c r="N135" s="0"/>
    </row>
    <row r="136" s="1" customFormat="true" ht="26.85" hidden="false" customHeight="true" outlineLevel="0" collapsed="false">
      <c r="B136" s="160" t="s">
        <v>698</v>
      </c>
      <c r="C136" s="160"/>
      <c r="D136" s="171" t="n">
        <v>4.16</v>
      </c>
      <c r="E136" s="159"/>
      <c r="F136" s="0"/>
      <c r="G136" s="0"/>
      <c r="H136" s="0"/>
      <c r="I136" s="0"/>
      <c r="J136" s="0"/>
      <c r="K136" s="0"/>
      <c r="L136" s="0"/>
      <c r="M136" s="0"/>
      <c r="N136" s="0"/>
    </row>
    <row r="137" s="1" customFormat="true" ht="26.85" hidden="false" customHeight="true" outlineLevel="0" collapsed="false">
      <c r="B137" s="160" t="s">
        <v>699</v>
      </c>
      <c r="C137" s="160"/>
      <c r="D137" s="171" t="n">
        <v>4.16</v>
      </c>
      <c r="E137" s="159"/>
      <c r="F137" s="0"/>
      <c r="G137" s="0"/>
      <c r="H137" s="0"/>
      <c r="I137" s="0"/>
      <c r="J137" s="0"/>
      <c r="K137" s="0"/>
      <c r="L137" s="0"/>
      <c r="M137" s="0"/>
      <c r="N137" s="0"/>
    </row>
    <row r="138" s="1" customFormat="true" ht="26.85" hidden="false" customHeight="true" outlineLevel="0" collapsed="false">
      <c r="B138" s="160" t="s">
        <v>700</v>
      </c>
      <c r="C138" s="160"/>
      <c r="D138" s="171" t="n">
        <v>4.61</v>
      </c>
      <c r="E138" s="159"/>
      <c r="F138" s="0"/>
      <c r="G138" s="0"/>
      <c r="H138" s="0"/>
      <c r="I138" s="0"/>
      <c r="J138" s="0"/>
      <c r="K138" s="0"/>
      <c r="L138" s="0"/>
      <c r="M138" s="0"/>
      <c r="N138" s="0"/>
    </row>
    <row r="139" s="1" customFormat="true" ht="26.85" hidden="false" customHeight="true" outlineLevel="0" collapsed="false">
      <c r="B139" s="160" t="s">
        <v>701</v>
      </c>
      <c r="C139" s="160"/>
      <c r="D139" s="171" t="n">
        <v>4.61</v>
      </c>
      <c r="E139" s="159"/>
      <c r="F139" s="0"/>
      <c r="G139" s="0"/>
      <c r="H139" s="0"/>
      <c r="I139" s="0"/>
      <c r="J139" s="0"/>
      <c r="K139" s="0"/>
      <c r="L139" s="0"/>
      <c r="M139" s="0"/>
      <c r="N139" s="0"/>
    </row>
    <row r="140" s="1" customFormat="true" ht="26.85" hidden="false" customHeight="true" outlineLevel="0" collapsed="false">
      <c r="B140" s="160" t="s">
        <v>702</v>
      </c>
      <c r="C140" s="160"/>
      <c r="D140" s="171" t="n">
        <v>4.61</v>
      </c>
      <c r="E140" s="159"/>
      <c r="F140" s="0"/>
      <c r="G140" s="0"/>
      <c r="H140" s="0"/>
      <c r="I140" s="0"/>
      <c r="J140" s="0"/>
      <c r="K140" s="0"/>
      <c r="L140" s="0"/>
      <c r="M140" s="0"/>
      <c r="N140" s="0"/>
    </row>
    <row r="141" customFormat="false" ht="15" hidden="false" customHeight="false" outlineLevel="0" collapsed="false">
      <c r="B141" s="152" t="s">
        <v>221</v>
      </c>
      <c r="C141" s="172" t="str">
        <f aca="false">VLOOKUP(B141,'MEDIÇÃO 4'!$A$20:$C$302,2,0)</f>
        <v>SOBRE PISOS</v>
      </c>
      <c r="D141" s="154"/>
      <c r="E141" s="155"/>
    </row>
    <row r="142" s="1" customFormat="true" ht="26.85" hidden="false" customHeight="true" outlineLevel="0" collapsed="false">
      <c r="B142" s="156" t="s">
        <v>223</v>
      </c>
      <c r="C142" s="157" t="str">
        <f aca="false">VLOOKUP($B142,'MEDIÇÃO 4'!$A$20:$C$285,2,0)</f>
        <v>Pintura sobre piso, aplicação manual, com duas demãos de tinta à base de resinas acrílicas, marcas de referência Suvinil, Coral, Sherwin Williams NovaCor, Metalatex ou equivalente</v>
      </c>
      <c r="D142" s="158" t="str">
        <f aca="false">VLOOKUP($B142,'MEDIÇÃO 4'!$A$20:$C$285,3,0)</f>
        <v>m2</v>
      </c>
      <c r="E142" s="159" t="n">
        <f aca="false">SUM(D144:D186)</f>
        <v>289.81</v>
      </c>
      <c r="F142" s="0"/>
      <c r="G142" s="0"/>
      <c r="H142" s="0"/>
      <c r="I142" s="0"/>
      <c r="J142" s="0"/>
      <c r="K142" s="0"/>
      <c r="L142" s="0"/>
      <c r="M142" s="0"/>
      <c r="N142" s="0"/>
    </row>
    <row r="143" s="1" customFormat="true" ht="15" hidden="false" customHeight="true" outlineLevel="0" collapsed="false">
      <c r="B143" s="167" t="s">
        <v>703</v>
      </c>
      <c r="C143" s="167"/>
      <c r="D143" s="167"/>
      <c r="E143" s="159"/>
      <c r="F143" s="0"/>
      <c r="G143" s="0"/>
      <c r="H143" s="0"/>
      <c r="I143" s="0"/>
      <c r="J143" s="0"/>
      <c r="K143" s="0"/>
      <c r="L143" s="0"/>
      <c r="M143" s="0"/>
      <c r="N143" s="0"/>
    </row>
    <row r="144" s="1" customFormat="true" ht="15" hidden="false" customHeight="true" outlineLevel="0" collapsed="false">
      <c r="B144" s="160" t="s">
        <v>657</v>
      </c>
      <c r="C144" s="160"/>
      <c r="D144" s="161" t="n">
        <v>4.62</v>
      </c>
      <c r="E144" s="159"/>
      <c r="F144" s="0"/>
      <c r="G144" s="0"/>
      <c r="H144" s="0"/>
      <c r="I144" s="0"/>
      <c r="J144" s="0"/>
      <c r="K144" s="0"/>
      <c r="L144" s="0"/>
      <c r="M144" s="0"/>
      <c r="N144" s="0"/>
    </row>
    <row r="145" s="1" customFormat="true" ht="15" hidden="false" customHeight="true" outlineLevel="0" collapsed="false">
      <c r="B145" s="160" t="s">
        <v>704</v>
      </c>
      <c r="C145" s="160"/>
      <c r="D145" s="161" t="n">
        <v>28.83</v>
      </c>
      <c r="E145" s="159"/>
      <c r="F145" s="0"/>
      <c r="G145" s="0"/>
      <c r="H145" s="0"/>
      <c r="I145" s="0"/>
      <c r="J145" s="0"/>
      <c r="K145" s="0"/>
      <c r="L145" s="0"/>
      <c r="M145" s="0"/>
      <c r="N145" s="0"/>
    </row>
    <row r="146" s="1" customFormat="true" ht="15" hidden="false" customHeight="true" outlineLevel="0" collapsed="false">
      <c r="B146" s="160" t="s">
        <v>659</v>
      </c>
      <c r="C146" s="160"/>
      <c r="D146" s="161" t="n">
        <v>4.68</v>
      </c>
      <c r="E146" s="159"/>
      <c r="F146" s="0"/>
      <c r="G146" s="0"/>
      <c r="H146" s="0"/>
      <c r="I146" s="0"/>
      <c r="J146" s="0"/>
      <c r="K146" s="0"/>
      <c r="L146" s="0"/>
      <c r="M146" s="0"/>
      <c r="N146" s="0"/>
    </row>
    <row r="147" s="1" customFormat="true" ht="15" hidden="false" customHeight="true" outlineLevel="0" collapsed="false">
      <c r="B147" s="160" t="s">
        <v>705</v>
      </c>
      <c r="C147" s="160"/>
      <c r="D147" s="161" t="n">
        <v>13.2</v>
      </c>
      <c r="E147" s="159"/>
      <c r="F147" s="0"/>
      <c r="G147" s="0"/>
      <c r="H147" s="0"/>
      <c r="I147" s="0"/>
      <c r="J147" s="0"/>
      <c r="K147" s="0"/>
      <c r="L147" s="0"/>
      <c r="M147" s="0"/>
      <c r="N147" s="0"/>
    </row>
    <row r="148" s="1" customFormat="true" ht="15" hidden="false" customHeight="true" outlineLevel="0" collapsed="false">
      <c r="B148" s="160" t="s">
        <v>706</v>
      </c>
      <c r="C148" s="160"/>
      <c r="D148" s="161" t="n">
        <v>41.34</v>
      </c>
      <c r="E148" s="159"/>
      <c r="F148" s="0"/>
      <c r="G148" s="0"/>
      <c r="H148" s="0"/>
      <c r="I148" s="0"/>
      <c r="J148" s="0"/>
      <c r="K148" s="0"/>
      <c r="L148" s="0"/>
      <c r="M148" s="0"/>
      <c r="N148" s="0"/>
    </row>
    <row r="149" s="1" customFormat="true" ht="15" hidden="false" customHeight="true" outlineLevel="0" collapsed="false">
      <c r="B149" s="160" t="s">
        <v>707</v>
      </c>
      <c r="C149" s="160"/>
      <c r="D149" s="161" t="n">
        <v>6.58</v>
      </c>
      <c r="E149" s="159"/>
      <c r="F149" s="0"/>
      <c r="G149" s="0"/>
      <c r="H149" s="0"/>
      <c r="I149" s="0"/>
      <c r="J149" s="0"/>
      <c r="K149" s="0"/>
      <c r="L149" s="0"/>
      <c r="M149" s="0"/>
      <c r="N149" s="0"/>
    </row>
    <row r="150" s="1" customFormat="true" ht="15" hidden="false" customHeight="true" outlineLevel="0" collapsed="false">
      <c r="B150" s="160" t="s">
        <v>708</v>
      </c>
      <c r="C150" s="160"/>
      <c r="D150" s="161" t="n">
        <v>3.99</v>
      </c>
      <c r="E150" s="159"/>
      <c r="F150" s="0"/>
      <c r="G150" s="0"/>
      <c r="H150" s="0"/>
      <c r="I150" s="0"/>
      <c r="J150" s="0"/>
      <c r="K150" s="0"/>
      <c r="L150" s="0"/>
      <c r="M150" s="0"/>
      <c r="N150" s="0"/>
    </row>
    <row r="151" s="1" customFormat="true" ht="15" hidden="false" customHeight="true" outlineLevel="0" collapsed="false">
      <c r="B151" s="160" t="s">
        <v>709</v>
      </c>
      <c r="C151" s="160"/>
      <c r="D151" s="161" t="n">
        <v>11</v>
      </c>
      <c r="E151" s="159"/>
      <c r="F151" s="0"/>
      <c r="G151" s="0"/>
      <c r="H151" s="0"/>
      <c r="I151" s="0"/>
      <c r="J151" s="0"/>
      <c r="K151" s="0"/>
      <c r="L151" s="0"/>
      <c r="M151" s="0"/>
      <c r="N151" s="0"/>
    </row>
    <row r="152" s="1" customFormat="true" ht="15" hidden="false" customHeight="true" outlineLevel="0" collapsed="false">
      <c r="B152" s="160" t="s">
        <v>710</v>
      </c>
      <c r="C152" s="160"/>
      <c r="D152" s="161" t="n">
        <v>30</v>
      </c>
      <c r="E152" s="159"/>
      <c r="F152" s="0"/>
      <c r="G152" s="0"/>
      <c r="H152" s="0"/>
      <c r="I152" s="0"/>
      <c r="J152" s="0"/>
      <c r="K152" s="0"/>
      <c r="L152" s="0"/>
      <c r="M152" s="0"/>
      <c r="N152" s="0"/>
    </row>
    <row r="153" s="1" customFormat="true" ht="15" hidden="false" customHeight="true" outlineLevel="0" collapsed="false">
      <c r="B153" s="160" t="s">
        <v>711</v>
      </c>
      <c r="C153" s="160"/>
      <c r="D153" s="161" t="n">
        <v>30</v>
      </c>
      <c r="E153" s="159"/>
      <c r="F153" s="0"/>
      <c r="G153" s="0"/>
      <c r="H153" s="0"/>
      <c r="I153" s="0"/>
      <c r="J153" s="0"/>
      <c r="K153" s="0"/>
      <c r="L153" s="0"/>
      <c r="M153" s="0"/>
      <c r="N153" s="0"/>
    </row>
    <row r="154" s="1" customFormat="true" ht="15" hidden="false" customHeight="true" outlineLevel="0" collapsed="false">
      <c r="B154" s="160" t="s">
        <v>712</v>
      </c>
      <c r="C154" s="160"/>
      <c r="D154" s="161" t="n">
        <v>30</v>
      </c>
      <c r="E154" s="159"/>
      <c r="F154" s="0"/>
      <c r="G154" s="0"/>
      <c r="H154" s="0"/>
      <c r="I154" s="0"/>
      <c r="J154" s="0"/>
      <c r="K154" s="0"/>
      <c r="L154" s="0"/>
      <c r="M154" s="0"/>
      <c r="N154" s="0"/>
    </row>
    <row r="155" s="1" customFormat="true" ht="15" hidden="false" customHeight="true" outlineLevel="0" collapsed="false">
      <c r="B155" s="160" t="s">
        <v>713</v>
      </c>
      <c r="C155" s="160"/>
      <c r="D155" s="161" t="n">
        <v>45.75</v>
      </c>
      <c r="E155" s="159"/>
      <c r="F155" s="0"/>
      <c r="G155" s="0"/>
      <c r="H155" s="0"/>
      <c r="I155" s="0"/>
      <c r="J155" s="0"/>
      <c r="K155" s="0"/>
      <c r="L155" s="0"/>
      <c r="M155" s="0"/>
      <c r="N155" s="0"/>
    </row>
    <row r="156" s="1" customFormat="true" ht="15" hidden="false" customHeight="true" outlineLevel="0" collapsed="false">
      <c r="B156" s="160" t="s">
        <v>714</v>
      </c>
      <c r="C156" s="160"/>
      <c r="D156" s="161" t="n">
        <v>14.26</v>
      </c>
      <c r="E156" s="159"/>
      <c r="F156" s="0"/>
      <c r="G156" s="0"/>
      <c r="H156" s="0"/>
      <c r="I156" s="0"/>
      <c r="J156" s="0"/>
      <c r="K156" s="0"/>
      <c r="L156" s="0"/>
      <c r="M156" s="0"/>
      <c r="N156" s="0"/>
    </row>
    <row r="157" s="1" customFormat="true" ht="15" hidden="false" customHeight="true" outlineLevel="0" collapsed="false">
      <c r="B157" s="160" t="s">
        <v>715</v>
      </c>
      <c r="C157" s="160"/>
      <c r="D157" s="161" t="n">
        <v>5.18</v>
      </c>
      <c r="E157" s="159"/>
      <c r="F157" s="0"/>
      <c r="G157" s="0"/>
      <c r="H157" s="0"/>
      <c r="I157" s="0"/>
      <c r="J157" s="0"/>
      <c r="K157" s="0"/>
      <c r="L157" s="0"/>
      <c r="M157" s="0"/>
      <c r="N157" s="0"/>
    </row>
    <row r="158" s="1" customFormat="true" ht="15" hidden="false" customHeight="true" outlineLevel="0" collapsed="false">
      <c r="B158" s="160" t="s">
        <v>670</v>
      </c>
      <c r="C158" s="160"/>
      <c r="D158" s="161" t="n">
        <v>8.9</v>
      </c>
      <c r="E158" s="159"/>
      <c r="F158" s="0"/>
      <c r="G158" s="0"/>
      <c r="H158" s="0"/>
      <c r="I158" s="0"/>
      <c r="J158" s="0"/>
      <c r="K158" s="0"/>
      <c r="L158" s="0"/>
      <c r="M158" s="0"/>
      <c r="N158" s="0"/>
    </row>
    <row r="159" s="1" customFormat="true" ht="15" hidden="false" customHeight="true" outlineLevel="0" collapsed="false">
      <c r="B159" s="160" t="s">
        <v>671</v>
      </c>
      <c r="C159" s="160"/>
      <c r="D159" s="161" t="n">
        <v>11.48</v>
      </c>
      <c r="E159" s="159"/>
      <c r="F159" s="0"/>
      <c r="G159" s="0"/>
      <c r="H159" s="0"/>
      <c r="I159" s="0"/>
      <c r="J159" s="0"/>
      <c r="K159" s="0"/>
      <c r="L159" s="0"/>
      <c r="M159" s="0"/>
      <c r="N159" s="0"/>
    </row>
    <row r="160" s="1" customFormat="true" ht="15" hidden="false" customHeight="true" outlineLevel="0" collapsed="false">
      <c r="B160" s="160" t="s">
        <v>716</v>
      </c>
      <c r="C160" s="160"/>
      <c r="D160" s="161"/>
      <c r="E160" s="159"/>
      <c r="F160" s="0"/>
      <c r="G160" s="0"/>
      <c r="H160" s="0"/>
      <c r="I160" s="0"/>
      <c r="J160" s="0"/>
      <c r="K160" s="0"/>
      <c r="L160" s="0"/>
      <c r="M160" s="0"/>
      <c r="N160" s="0"/>
    </row>
    <row r="161" s="1" customFormat="true" ht="15" hidden="false" customHeight="true" outlineLevel="0" collapsed="false">
      <c r="B161" s="160" t="s">
        <v>717</v>
      </c>
      <c r="C161" s="160"/>
      <c r="D161" s="161"/>
      <c r="E161" s="159"/>
      <c r="F161" s="0"/>
      <c r="G161" s="0"/>
      <c r="H161" s="0"/>
      <c r="I161" s="0"/>
      <c r="J161" s="0"/>
      <c r="K161" s="0"/>
      <c r="L161" s="0"/>
      <c r="M161" s="0"/>
      <c r="N161" s="0"/>
    </row>
    <row r="162" s="1" customFormat="true" ht="15" hidden="false" customHeight="true" outlineLevel="0" collapsed="false">
      <c r="B162" s="160" t="s">
        <v>675</v>
      </c>
      <c r="C162" s="160"/>
      <c r="D162" s="161"/>
      <c r="E162" s="159"/>
      <c r="F162" s="0"/>
      <c r="G162" s="0"/>
      <c r="H162" s="0"/>
      <c r="I162" s="0"/>
      <c r="J162" s="0"/>
      <c r="K162" s="0"/>
      <c r="L162" s="0"/>
      <c r="M162" s="0"/>
      <c r="N162" s="0"/>
    </row>
    <row r="163" s="1" customFormat="true" ht="15" hidden="false" customHeight="true" outlineLevel="0" collapsed="false">
      <c r="B163" s="160" t="s">
        <v>718</v>
      </c>
      <c r="C163" s="160"/>
      <c r="D163" s="161"/>
      <c r="E163" s="159"/>
      <c r="F163" s="0"/>
      <c r="G163" s="0"/>
      <c r="H163" s="0"/>
      <c r="I163" s="0"/>
      <c r="J163" s="0"/>
      <c r="K163" s="0"/>
      <c r="L163" s="0"/>
      <c r="M163" s="0"/>
      <c r="N163" s="0"/>
    </row>
    <row r="164" s="1" customFormat="true" ht="15" hidden="false" customHeight="true" outlineLevel="0" collapsed="false">
      <c r="B164" s="160" t="s">
        <v>681</v>
      </c>
      <c r="C164" s="160"/>
      <c r="D164" s="161"/>
      <c r="E164" s="159"/>
      <c r="F164" s="0"/>
      <c r="G164" s="0"/>
      <c r="H164" s="0"/>
      <c r="I164" s="0"/>
      <c r="J164" s="0"/>
      <c r="K164" s="0"/>
      <c r="L164" s="0"/>
      <c r="M164" s="0"/>
      <c r="N164" s="0"/>
    </row>
    <row r="165" s="1" customFormat="true" ht="15" hidden="false" customHeight="true" outlineLevel="0" collapsed="false">
      <c r="B165" s="160" t="s">
        <v>676</v>
      </c>
      <c r="C165" s="160"/>
      <c r="D165" s="161"/>
      <c r="E165" s="159"/>
      <c r="F165" s="0"/>
      <c r="G165" s="0"/>
      <c r="H165" s="0"/>
      <c r="I165" s="0"/>
      <c r="J165" s="0"/>
      <c r="K165" s="0"/>
      <c r="L165" s="0"/>
      <c r="M165" s="0"/>
      <c r="N165" s="0"/>
    </row>
    <row r="166" s="1" customFormat="true" ht="15" hidden="false" customHeight="true" outlineLevel="0" collapsed="false">
      <c r="B166" s="160" t="s">
        <v>677</v>
      </c>
      <c r="C166" s="160"/>
      <c r="D166" s="161"/>
      <c r="E166" s="159"/>
      <c r="F166" s="0"/>
      <c r="G166" s="0"/>
      <c r="H166" s="0"/>
      <c r="I166" s="0"/>
      <c r="J166" s="0"/>
      <c r="K166" s="0"/>
      <c r="L166" s="0"/>
      <c r="M166" s="0"/>
      <c r="N166" s="0"/>
    </row>
    <row r="167" s="1" customFormat="true" ht="15" hidden="false" customHeight="true" outlineLevel="0" collapsed="false">
      <c r="B167" s="160" t="s">
        <v>678</v>
      </c>
      <c r="C167" s="160"/>
      <c r="D167" s="161"/>
      <c r="E167" s="159"/>
      <c r="F167" s="0"/>
      <c r="G167" s="0"/>
      <c r="H167" s="0"/>
      <c r="I167" s="0"/>
      <c r="J167" s="0"/>
      <c r="K167" s="0"/>
      <c r="L167" s="0"/>
      <c r="M167" s="0"/>
      <c r="N167" s="0"/>
    </row>
    <row r="168" s="1" customFormat="true" ht="15" hidden="false" customHeight="true" outlineLevel="0" collapsed="false">
      <c r="B168" s="160" t="s">
        <v>674</v>
      </c>
      <c r="C168" s="160"/>
      <c r="D168" s="161"/>
      <c r="E168" s="159"/>
      <c r="F168" s="0"/>
      <c r="G168" s="0"/>
      <c r="H168" s="0"/>
      <c r="I168" s="0"/>
      <c r="J168" s="0"/>
      <c r="K168" s="0"/>
      <c r="L168" s="0"/>
      <c r="M168" s="0"/>
      <c r="N168" s="0"/>
    </row>
    <row r="169" s="1" customFormat="true" ht="15" hidden="false" customHeight="true" outlineLevel="0" collapsed="false">
      <c r="B169" s="160" t="s">
        <v>719</v>
      </c>
      <c r="C169" s="160"/>
      <c r="D169" s="161"/>
      <c r="E169" s="159"/>
      <c r="F169" s="0"/>
      <c r="G169" s="0"/>
      <c r="H169" s="0"/>
      <c r="I169" s="0"/>
      <c r="J169" s="0"/>
      <c r="K169" s="0"/>
      <c r="L169" s="0"/>
      <c r="M169" s="0"/>
      <c r="N169" s="0"/>
    </row>
    <row r="170" s="1" customFormat="true" ht="15" hidden="false" customHeight="true" outlineLevel="0" collapsed="false">
      <c r="B170" s="160" t="s">
        <v>720</v>
      </c>
      <c r="C170" s="160"/>
      <c r="D170" s="161"/>
      <c r="E170" s="159"/>
      <c r="F170" s="0"/>
      <c r="G170" s="0"/>
      <c r="H170" s="0"/>
      <c r="I170" s="0"/>
      <c r="J170" s="0"/>
      <c r="K170" s="0"/>
      <c r="L170" s="0"/>
      <c r="M170" s="0"/>
      <c r="N170" s="0"/>
    </row>
    <row r="171" s="1" customFormat="true" ht="15" hidden="false" customHeight="true" outlineLevel="0" collapsed="false">
      <c r="B171" s="160" t="s">
        <v>679</v>
      </c>
      <c r="C171" s="160"/>
      <c r="D171" s="161"/>
      <c r="E171" s="159"/>
      <c r="F171" s="0"/>
      <c r="G171" s="0"/>
      <c r="H171" s="0"/>
      <c r="I171" s="0"/>
      <c r="J171" s="0"/>
      <c r="K171" s="0"/>
      <c r="L171" s="0"/>
      <c r="M171" s="0"/>
      <c r="N171" s="0"/>
    </row>
    <row r="172" s="1" customFormat="true" ht="15" hidden="false" customHeight="true" outlineLevel="0" collapsed="false">
      <c r="B172" s="160" t="s">
        <v>721</v>
      </c>
      <c r="C172" s="160"/>
      <c r="D172" s="161"/>
      <c r="E172" s="159"/>
      <c r="F172" s="0"/>
      <c r="G172" s="0"/>
      <c r="H172" s="0"/>
      <c r="I172" s="0"/>
      <c r="J172" s="0"/>
      <c r="K172" s="0"/>
      <c r="L172" s="0"/>
      <c r="M172" s="0"/>
      <c r="N172" s="0"/>
    </row>
    <row r="173" s="1" customFormat="true" ht="15" hidden="false" customHeight="true" outlineLevel="0" collapsed="false">
      <c r="B173" s="160" t="s">
        <v>722</v>
      </c>
      <c r="C173" s="160"/>
      <c r="D173" s="161"/>
      <c r="E173" s="159"/>
      <c r="F173" s="0"/>
      <c r="G173" s="0"/>
      <c r="H173" s="0"/>
      <c r="I173" s="0"/>
      <c r="J173" s="0"/>
      <c r="K173" s="0"/>
      <c r="L173" s="0"/>
      <c r="M173" s="0"/>
      <c r="N173" s="0"/>
    </row>
    <row r="174" s="1" customFormat="true" ht="15" hidden="false" customHeight="true" outlineLevel="0" collapsed="false">
      <c r="B174" s="160" t="s">
        <v>723</v>
      </c>
      <c r="C174" s="160"/>
      <c r="D174" s="161"/>
      <c r="E174" s="159"/>
      <c r="F174" s="0"/>
      <c r="G174" s="0"/>
      <c r="H174" s="0"/>
      <c r="I174" s="0"/>
      <c r="J174" s="0"/>
      <c r="K174" s="0"/>
      <c r="L174" s="0"/>
      <c r="M174" s="0"/>
      <c r="N174" s="0"/>
    </row>
    <row r="175" s="1" customFormat="true" ht="15" hidden="false" customHeight="true" outlineLevel="0" collapsed="false">
      <c r="B175" s="167" t="s">
        <v>724</v>
      </c>
      <c r="C175" s="167"/>
      <c r="D175" s="167"/>
      <c r="E175" s="159"/>
      <c r="F175" s="0"/>
      <c r="G175" s="0"/>
      <c r="H175" s="0"/>
      <c r="I175" s="0"/>
      <c r="J175" s="0"/>
      <c r="K175" s="0"/>
      <c r="L175" s="0"/>
      <c r="M175" s="0"/>
      <c r="N175" s="0"/>
    </row>
    <row r="176" s="1" customFormat="true" ht="15" hidden="false" customHeight="true" outlineLevel="0" collapsed="false">
      <c r="B176" s="175" t="s">
        <v>725</v>
      </c>
      <c r="C176" s="175"/>
      <c r="D176" s="164"/>
      <c r="E176" s="159"/>
      <c r="F176" s="0"/>
      <c r="G176" s="0"/>
      <c r="H176" s="0"/>
      <c r="I176" s="0"/>
      <c r="J176" s="0"/>
      <c r="K176" s="0"/>
      <c r="L176" s="0"/>
      <c r="M176" s="0"/>
      <c r="N176" s="0"/>
    </row>
    <row r="177" s="1" customFormat="true" ht="26.85" hidden="false" customHeight="true" outlineLevel="0" collapsed="false">
      <c r="B177" s="175" t="s">
        <v>726</v>
      </c>
      <c r="C177" s="175"/>
      <c r="D177" s="164"/>
      <c r="E177" s="159"/>
      <c r="F177" s="0"/>
      <c r="G177" s="0"/>
      <c r="H177" s="0"/>
      <c r="I177" s="0"/>
      <c r="J177" s="0"/>
      <c r="K177" s="0"/>
      <c r="L177" s="0"/>
      <c r="M177" s="0"/>
      <c r="N177" s="0"/>
    </row>
    <row r="178" s="1" customFormat="true" ht="26.85" hidden="false" customHeight="true" outlineLevel="0" collapsed="false">
      <c r="B178" s="175" t="s">
        <v>727</v>
      </c>
      <c r="C178" s="175"/>
      <c r="D178" s="164"/>
      <c r="E178" s="159"/>
      <c r="F178" s="0"/>
      <c r="G178" s="0"/>
      <c r="H178" s="0"/>
      <c r="I178" s="0"/>
      <c r="J178" s="0"/>
      <c r="K178" s="0"/>
      <c r="L178" s="0"/>
      <c r="M178" s="0"/>
      <c r="N178" s="0"/>
    </row>
    <row r="179" s="1" customFormat="true" ht="13.8" hidden="false" customHeight="true" outlineLevel="0" collapsed="false">
      <c r="B179" s="174" t="s">
        <v>728</v>
      </c>
      <c r="C179" s="174"/>
      <c r="D179" s="164"/>
      <c r="E179" s="159"/>
      <c r="F179" s="0"/>
      <c r="G179" s="0"/>
      <c r="H179" s="0"/>
      <c r="I179" s="0"/>
      <c r="J179" s="0"/>
      <c r="K179" s="0"/>
      <c r="L179" s="0"/>
      <c r="M179" s="0"/>
      <c r="N179" s="0"/>
    </row>
    <row r="180" s="1" customFormat="true" ht="13.8" hidden="false" customHeight="false" outlineLevel="0" collapsed="false">
      <c r="B180" s="174"/>
      <c r="C180" s="174"/>
      <c r="D180" s="164"/>
      <c r="E180" s="159"/>
      <c r="F180" s="0"/>
      <c r="G180" s="0"/>
      <c r="H180" s="0"/>
      <c r="I180" s="0"/>
      <c r="J180" s="0"/>
      <c r="K180" s="0"/>
      <c r="L180" s="0"/>
      <c r="M180" s="0"/>
      <c r="N180" s="0"/>
    </row>
    <row r="181" s="1" customFormat="true" ht="15" hidden="false" customHeight="true" outlineLevel="0" collapsed="false">
      <c r="B181" s="167" t="s">
        <v>729</v>
      </c>
      <c r="C181" s="167"/>
      <c r="D181" s="167"/>
      <c r="E181" s="159"/>
      <c r="F181" s="0"/>
      <c r="G181" s="0"/>
      <c r="H181" s="0"/>
      <c r="I181" s="0"/>
      <c r="J181" s="0"/>
      <c r="K181" s="0"/>
      <c r="L181" s="0"/>
      <c r="M181" s="0"/>
      <c r="N181" s="0"/>
    </row>
    <row r="182" s="1" customFormat="true" ht="15" hidden="false" customHeight="true" outlineLevel="0" collapsed="false">
      <c r="B182" s="175" t="s">
        <v>730</v>
      </c>
      <c r="C182" s="175"/>
      <c r="D182" s="164"/>
      <c r="E182" s="159"/>
      <c r="F182" s="0"/>
      <c r="G182" s="0"/>
      <c r="H182" s="0"/>
      <c r="I182" s="0"/>
      <c r="J182" s="0"/>
      <c r="K182" s="0"/>
      <c r="L182" s="0"/>
      <c r="M182" s="0"/>
      <c r="N182" s="0"/>
    </row>
    <row r="183" s="1" customFormat="true" ht="15" hidden="false" customHeight="true" outlineLevel="0" collapsed="false">
      <c r="B183" s="175" t="s">
        <v>731</v>
      </c>
      <c r="C183" s="175"/>
      <c r="D183" s="164"/>
      <c r="E183" s="159"/>
      <c r="F183" s="0"/>
      <c r="G183" s="0"/>
      <c r="H183" s="0"/>
      <c r="I183" s="0"/>
      <c r="J183" s="0"/>
      <c r="K183" s="0"/>
      <c r="L183" s="0"/>
      <c r="M183" s="0"/>
      <c r="N183" s="0"/>
    </row>
    <row r="184" s="1" customFormat="true" ht="15" hidden="false" customHeight="true" outlineLevel="0" collapsed="false">
      <c r="B184" s="175" t="s">
        <v>732</v>
      </c>
      <c r="C184" s="175"/>
      <c r="D184" s="164"/>
      <c r="E184" s="159"/>
      <c r="F184" s="0"/>
      <c r="G184" s="0"/>
      <c r="H184" s="0"/>
      <c r="I184" s="0"/>
      <c r="J184" s="0"/>
      <c r="K184" s="0"/>
      <c r="L184" s="0"/>
      <c r="M184" s="0"/>
      <c r="N184" s="0"/>
    </row>
    <row r="185" s="1" customFormat="true" ht="15" hidden="false" customHeight="true" outlineLevel="0" collapsed="false">
      <c r="B185" s="175" t="s">
        <v>733</v>
      </c>
      <c r="C185" s="175"/>
      <c r="D185" s="164"/>
      <c r="E185" s="159"/>
      <c r="F185" s="0"/>
      <c r="G185" s="0"/>
      <c r="H185" s="0"/>
      <c r="I185" s="0"/>
      <c r="J185" s="0"/>
      <c r="K185" s="0"/>
      <c r="L185" s="0"/>
      <c r="M185" s="0"/>
      <c r="N185" s="0"/>
    </row>
    <row r="186" s="1" customFormat="true" ht="15" hidden="false" customHeight="true" outlineLevel="0" collapsed="false">
      <c r="B186" s="175" t="s">
        <v>734</v>
      </c>
      <c r="C186" s="175"/>
      <c r="D186" s="164"/>
      <c r="E186" s="159"/>
      <c r="F186" s="0"/>
      <c r="G186" s="0"/>
      <c r="H186" s="0"/>
      <c r="I186" s="0"/>
      <c r="J186" s="0"/>
      <c r="K186" s="0"/>
      <c r="L186" s="0"/>
      <c r="M186" s="0"/>
      <c r="N186" s="0"/>
    </row>
    <row r="187" s="1" customFormat="true" ht="15" hidden="false" customHeight="false" outlineLevel="0" collapsed="false">
      <c r="B187" s="162"/>
      <c r="C187" s="162"/>
      <c r="D187" s="162"/>
      <c r="E187" s="162"/>
      <c r="F187" s="0"/>
      <c r="G187" s="0"/>
      <c r="H187" s="0"/>
      <c r="I187" s="0"/>
      <c r="J187" s="0"/>
      <c r="K187" s="0"/>
      <c r="L187" s="0"/>
      <c r="M187" s="0"/>
      <c r="N187" s="0"/>
    </row>
    <row r="188" customFormat="false" ht="15" hidden="false" customHeight="false" outlineLevel="0" collapsed="false">
      <c r="B188" s="152" t="s">
        <v>229</v>
      </c>
      <c r="C188" s="153" t="str">
        <f aca="false">VLOOKUP(B188,'MEDIÇÃO 4'!$A$20:$C$302,2,0)</f>
        <v>INSTALAÇÕES ELÉTRICAS</v>
      </c>
      <c r="D188" s="154"/>
      <c r="E188" s="155"/>
    </row>
    <row r="189" s="176" customFormat="true" ht="15" hidden="false" customHeight="true" outlineLevel="0" collapsed="false">
      <c r="B189" s="156" t="s">
        <v>271</v>
      </c>
      <c r="C189" s="157" t="str">
        <f aca="false">VLOOKUP($B189,'MEDIÇÃO 4'!$A$20:$C$285,2,0)</f>
        <v>Eletroduto flexível corrugado diâmetro 3/4", Amarelo ? Tigreflex ou equivalente</v>
      </c>
      <c r="D189" s="158" t="str">
        <f aca="false">VLOOKUP($B189,'MEDIÇÃO 4'!$A$20:$C$285,3,0)</f>
        <v>m</v>
      </c>
      <c r="E189" s="159" t="n">
        <f aca="false">D190</f>
        <v>86.72</v>
      </c>
      <c r="F189" s="0"/>
      <c r="G189" s="0"/>
      <c r="H189" s="0"/>
      <c r="I189" s="0"/>
      <c r="J189" s="0"/>
      <c r="K189" s="0"/>
      <c r="L189" s="0"/>
      <c r="M189" s="0"/>
      <c r="N189" s="0"/>
    </row>
    <row r="190" s="176" customFormat="true" ht="15" hidden="false" customHeight="true" outlineLevel="0" collapsed="false">
      <c r="B190" s="160" t="s">
        <v>735</v>
      </c>
      <c r="C190" s="160"/>
      <c r="D190" s="164" t="n">
        <v>86.72</v>
      </c>
      <c r="E190" s="159"/>
      <c r="F190" s="0"/>
      <c r="G190" s="0"/>
      <c r="H190" s="0"/>
      <c r="I190" s="0"/>
      <c r="J190" s="0"/>
      <c r="K190" s="0"/>
      <c r="L190" s="0"/>
      <c r="M190" s="0"/>
      <c r="N190" s="0"/>
    </row>
    <row r="191" s="176" customFormat="true" ht="26.85" hidden="false" customHeight="true" outlineLevel="0" collapsed="false">
      <c r="B191" s="156" t="s">
        <v>285</v>
      </c>
      <c r="C191" s="157" t="str">
        <f aca="false">VLOOKUP($B191,'MEDIÇÃO 4'!$A$20:$C$285,2,0)</f>
        <v>Cabo de cobre termoplástico (PVC) flexível isolado 450/750V, antichama BWF livre de chumbo, 70ºC - 2,5mm2</v>
      </c>
      <c r="D191" s="158" t="str">
        <f aca="false">VLOOKUP($B191,'MEDIÇÃO 4'!$A$20:$C$285,3,0)</f>
        <v>m</v>
      </c>
      <c r="E191" s="159" t="n">
        <f aca="false">SUM(D192:D193)</f>
        <v>156.15</v>
      </c>
      <c r="F191" s="0"/>
      <c r="G191" s="0"/>
      <c r="H191" s="0"/>
      <c r="I191" s="0"/>
      <c r="J191" s="0"/>
      <c r="K191" s="0"/>
      <c r="L191" s="0"/>
      <c r="M191" s="0"/>
      <c r="N191" s="0"/>
    </row>
    <row r="192" s="1" customFormat="true" ht="15" hidden="false" customHeight="true" outlineLevel="0" collapsed="false">
      <c r="B192" s="160" t="s">
        <v>736</v>
      </c>
      <c r="C192" s="160"/>
      <c r="D192" s="177" t="n">
        <f aca="false">20*3</f>
        <v>60</v>
      </c>
      <c r="E192" s="159"/>
      <c r="F192" s="0"/>
      <c r="G192" s="0"/>
      <c r="H192" s="0"/>
      <c r="I192" s="0"/>
      <c r="J192" s="0"/>
      <c r="K192" s="0"/>
      <c r="L192" s="0"/>
      <c r="M192" s="0"/>
      <c r="N192" s="0"/>
    </row>
    <row r="193" s="1" customFormat="true" ht="15" hidden="false" customHeight="true" outlineLevel="0" collapsed="false">
      <c r="B193" s="160" t="s">
        <v>737</v>
      </c>
      <c r="C193" s="160"/>
      <c r="D193" s="178" t="n">
        <f aca="false">(4.55+4+4+6.5*3)*3</f>
        <v>96.15</v>
      </c>
      <c r="E193" s="159"/>
      <c r="F193" s="0"/>
      <c r="G193" s="0"/>
      <c r="H193" s="0"/>
      <c r="I193" s="0"/>
      <c r="J193" s="0"/>
      <c r="K193" s="0"/>
      <c r="L193" s="0"/>
      <c r="M193" s="0"/>
      <c r="N193" s="0"/>
    </row>
    <row r="194" s="1" customFormat="true" ht="13.8" hidden="false" customHeight="false" outlineLevel="0" collapsed="false">
      <c r="B194" s="179"/>
      <c r="C194" s="180"/>
      <c r="D194" s="181"/>
      <c r="E194" s="182"/>
      <c r="F194" s="0"/>
      <c r="G194" s="0"/>
      <c r="H194" s="0"/>
      <c r="I194" s="0"/>
      <c r="J194" s="0"/>
      <c r="K194" s="0"/>
      <c r="L194" s="0"/>
      <c r="M194" s="0"/>
      <c r="N194" s="0"/>
    </row>
    <row r="195" customFormat="false" ht="16.15" hidden="false" customHeight="false" outlineLevel="0" collapsed="false">
      <c r="B195" s="152" t="s">
        <v>301</v>
      </c>
      <c r="C195" s="172" t="str">
        <f aca="false">VLOOKUP(B195,'MEDIÇÃO 4'!$A$20:$C$302,2,0)</f>
        <v>APARELHOS ELÉTRICOS</v>
      </c>
      <c r="D195" s="154"/>
      <c r="E195" s="155"/>
    </row>
    <row r="196" s="1" customFormat="true" ht="15" hidden="false" customHeight="true" outlineLevel="0" collapsed="false">
      <c r="B196" s="156" t="s">
        <v>303</v>
      </c>
      <c r="C196" s="157" t="str">
        <f aca="false">VLOOKUP($B196,'MEDIÇÃO 4'!$A$20:$C$285,2,0)</f>
        <v>Tomada padrão brasileiro linha branca, NBR 14136 2 polos + terra 20A/250V, com placa 4x2"</v>
      </c>
      <c r="D196" s="158" t="str">
        <f aca="false">VLOOKUP($B196,'MEDIÇÃO 4'!$A$20:$C$285,3,0)</f>
        <v>und</v>
      </c>
      <c r="E196" s="159" t="n">
        <f aca="false">D197</f>
        <v>22</v>
      </c>
      <c r="F196" s="0"/>
      <c r="G196" s="0"/>
      <c r="H196" s="0"/>
      <c r="I196" s="0"/>
      <c r="J196" s="0"/>
      <c r="K196" s="0"/>
      <c r="L196" s="0"/>
      <c r="M196" s="0"/>
      <c r="N196" s="0"/>
    </row>
    <row r="197" s="1" customFormat="true" ht="15" hidden="false" customHeight="true" outlineLevel="0" collapsed="false">
      <c r="B197" s="160" t="s">
        <v>738</v>
      </c>
      <c r="C197" s="160"/>
      <c r="D197" s="177" t="n">
        <f aca="false">22</f>
        <v>22</v>
      </c>
      <c r="E197" s="159"/>
      <c r="F197" s="0"/>
      <c r="G197" s="0"/>
      <c r="H197" s="0"/>
      <c r="I197" s="0"/>
      <c r="J197" s="0"/>
      <c r="K197" s="0"/>
      <c r="L197" s="0"/>
      <c r="M197" s="0"/>
      <c r="N197" s="0"/>
    </row>
    <row r="198" s="1" customFormat="true" ht="15" hidden="false" customHeight="true" outlineLevel="0" collapsed="false">
      <c r="B198" s="156" t="s">
        <v>307</v>
      </c>
      <c r="C198" s="157" t="str">
        <f aca="false">VLOOKUP($B198,'MEDIÇÃO 4'!$A$20:$C$285,2,0)</f>
        <v>Interruptor de uma tecla paralelo 10A/250V, com placa 4x2"</v>
      </c>
      <c r="D198" s="158" t="str">
        <f aca="false">VLOOKUP($B198,'MEDIÇÃO 4'!$A$20:$C$285,3,0)</f>
        <v>und</v>
      </c>
      <c r="E198" s="159" t="n">
        <f aca="false">D199</f>
        <v>1</v>
      </c>
      <c r="F198" s="0"/>
      <c r="G198" s="0"/>
      <c r="H198" s="0"/>
      <c r="I198" s="0"/>
      <c r="J198" s="0"/>
      <c r="K198" s="0"/>
      <c r="L198" s="0"/>
      <c r="M198" s="0"/>
      <c r="N198" s="0"/>
    </row>
    <row r="199" s="1" customFormat="true" ht="15" hidden="false" customHeight="true" outlineLevel="0" collapsed="false">
      <c r="B199" s="160" t="s">
        <v>739</v>
      </c>
      <c r="C199" s="160"/>
      <c r="D199" s="177" t="n">
        <v>1</v>
      </c>
      <c r="E199" s="159"/>
      <c r="F199" s="0"/>
      <c r="G199" s="0"/>
      <c r="H199" s="0"/>
      <c r="I199" s="0"/>
      <c r="J199" s="0"/>
      <c r="K199" s="0"/>
      <c r="L199" s="0"/>
      <c r="M199" s="0"/>
      <c r="N199" s="0"/>
    </row>
    <row r="200" s="1" customFormat="true" ht="15" hidden="false" customHeight="true" outlineLevel="0" collapsed="false">
      <c r="B200" s="156" t="s">
        <v>311</v>
      </c>
      <c r="C200" s="157" t="str">
        <f aca="false">VLOOKUP($B200,'MEDIÇÃO 4'!$A$20:$C$285,2,0)</f>
        <v>Interruptor de duas teclas simples 10A/250V, com placa 4x2"</v>
      </c>
      <c r="D200" s="158" t="str">
        <f aca="false">VLOOKUP($B200,'MEDIÇÃO 4'!$A$20:$C$285,3,0)</f>
        <v>und</v>
      </c>
      <c r="E200" s="159" t="n">
        <f aca="false">D201</f>
        <v>1</v>
      </c>
      <c r="F200" s="0"/>
      <c r="G200" s="0"/>
      <c r="H200" s="0"/>
      <c r="I200" s="0"/>
      <c r="J200" s="0"/>
      <c r="K200" s="0"/>
      <c r="L200" s="0"/>
      <c r="M200" s="0"/>
      <c r="N200" s="0"/>
    </row>
    <row r="201" s="1" customFormat="true" ht="15" hidden="false" customHeight="true" outlineLevel="0" collapsed="false">
      <c r="B201" s="160" t="s">
        <v>740</v>
      </c>
      <c r="C201" s="160"/>
      <c r="D201" s="177" t="n">
        <v>1</v>
      </c>
      <c r="E201" s="159"/>
      <c r="F201" s="0"/>
      <c r="G201" s="0"/>
      <c r="H201" s="0"/>
      <c r="I201" s="0"/>
      <c r="J201" s="0"/>
      <c r="K201" s="0"/>
      <c r="L201" s="0"/>
      <c r="M201" s="0"/>
      <c r="N201" s="0"/>
    </row>
    <row r="202" s="1" customFormat="true" ht="15" hidden="false" customHeight="true" outlineLevel="0" collapsed="false">
      <c r="B202" s="156" t="s">
        <v>313</v>
      </c>
      <c r="C202" s="157" t="str">
        <f aca="false">VLOOKUP($B202,'MEDIÇÃO 4'!$A$20:$C$285,2,0)</f>
        <v>Interruptor de duas teclas simples 10A/250V e uma tomada 3 polos universal 10A/250V, com placa 4x2"</v>
      </c>
      <c r="D202" s="158" t="str">
        <f aca="false">VLOOKUP($B202,'MEDIÇÃO 4'!$A$20:$C$285,3,0)</f>
        <v>und</v>
      </c>
      <c r="E202" s="159" t="n">
        <f aca="false">D203</f>
        <v>1</v>
      </c>
      <c r="F202" s="0"/>
      <c r="G202" s="0"/>
      <c r="H202" s="0"/>
      <c r="I202" s="0"/>
      <c r="J202" s="0"/>
      <c r="K202" s="0"/>
      <c r="L202" s="0"/>
      <c r="M202" s="0"/>
      <c r="N202" s="0"/>
    </row>
    <row r="203" s="1" customFormat="true" ht="15" hidden="false" customHeight="true" outlineLevel="0" collapsed="false">
      <c r="B203" s="160" t="s">
        <v>741</v>
      </c>
      <c r="C203" s="160"/>
      <c r="D203" s="177" t="n">
        <v>1</v>
      </c>
      <c r="E203" s="159"/>
      <c r="F203" s="0"/>
      <c r="G203" s="0"/>
      <c r="H203" s="0"/>
      <c r="I203" s="0"/>
      <c r="J203" s="0"/>
      <c r="K203" s="0"/>
      <c r="L203" s="0"/>
      <c r="M203" s="0"/>
      <c r="N203" s="0"/>
    </row>
    <row r="204" s="1" customFormat="true" ht="39.55" hidden="false" customHeight="true" outlineLevel="0" collapsed="false">
      <c r="B204" s="156" t="s">
        <v>317</v>
      </c>
      <c r="C204" s="157" t="str">
        <f aca="false">VLOOKUP($B204,'MEDIÇÃO 4'!$A$20:$C$285,2,0)</f>
        <v>Luminaria sobrepor compl., corpo ch. aço pintada branca, refletor, aletas parabólicas alum.alta pureza e refletância inclusive 2 lâmpadas LED T8 9/10W temp. de cor 5000k c/ 60cm - Ref. CS216AL-N - AMES, 1261 - LUMAVI OU EQUIVALENTE</v>
      </c>
      <c r="D204" s="158" t="str">
        <f aca="false">VLOOKUP($B204,'MEDIÇÃO 4'!$A$20:$C$285,3,0)</f>
        <v>und</v>
      </c>
      <c r="E204" s="159" t="n">
        <f aca="false">D205</f>
        <v>2</v>
      </c>
      <c r="F204" s="0"/>
      <c r="G204" s="0"/>
      <c r="H204" s="0"/>
      <c r="I204" s="0"/>
      <c r="J204" s="0"/>
      <c r="K204" s="0"/>
      <c r="L204" s="0"/>
      <c r="M204" s="0"/>
      <c r="N204" s="0"/>
    </row>
    <row r="205" s="1" customFormat="true" ht="15" hidden="false" customHeight="true" outlineLevel="0" collapsed="false">
      <c r="B205" s="160" t="s">
        <v>742</v>
      </c>
      <c r="C205" s="160"/>
      <c r="D205" s="177" t="n">
        <v>2</v>
      </c>
      <c r="E205" s="159"/>
      <c r="F205" s="0"/>
      <c r="G205" s="0"/>
      <c r="H205" s="0"/>
      <c r="I205" s="0"/>
      <c r="J205" s="0"/>
      <c r="K205" s="0"/>
      <c r="L205" s="0"/>
      <c r="M205" s="0"/>
      <c r="N205" s="0"/>
    </row>
    <row r="206" s="1" customFormat="true" ht="39.55" hidden="false" customHeight="true" outlineLevel="0" collapsed="false">
      <c r="B206" s="156" t="s">
        <v>319</v>
      </c>
      <c r="C206" s="157" t="str">
        <f aca="false">VLOOKUP($B206,'MEDIÇÃO 4'!$A$20:$C$285,2,0)</f>
        <v>Luminaria sobrepor compl., corpo ch. aço pintada branca, refletor aletas parabólicas alum.alta pureza e refletância inclusive 2 lâmpadas LED T8 20W temp. de cor 5000k bivolt c/ 1,20m - Ref. CS232AL-N - AMES, 2447 - LUMAVI OU EQUIVALENTE</v>
      </c>
      <c r="D206" s="158" t="str">
        <f aca="false">VLOOKUP($B206,'MEDIÇÃO 4'!$A$20:$C$285,3,0)</f>
        <v>und</v>
      </c>
      <c r="E206" s="159" t="n">
        <f aca="false">SUM(D207:D217)</f>
        <v>26</v>
      </c>
      <c r="F206" s="0"/>
      <c r="G206" s="0"/>
      <c r="H206" s="0"/>
      <c r="I206" s="0"/>
      <c r="J206" s="0"/>
      <c r="K206" s="0"/>
      <c r="L206" s="0"/>
      <c r="M206" s="0"/>
      <c r="N206" s="0"/>
    </row>
    <row r="207" s="1" customFormat="true" ht="15" hidden="false" customHeight="true" outlineLevel="0" collapsed="false">
      <c r="B207" s="160" t="s">
        <v>743</v>
      </c>
      <c r="C207" s="160"/>
      <c r="D207" s="164" t="n">
        <v>2</v>
      </c>
      <c r="E207" s="159"/>
      <c r="F207" s="0"/>
      <c r="G207" s="0"/>
      <c r="H207" s="0"/>
      <c r="I207" s="0"/>
      <c r="J207" s="0"/>
      <c r="K207" s="0"/>
      <c r="L207" s="0"/>
      <c r="M207" s="0"/>
      <c r="N207" s="0"/>
    </row>
    <row r="208" s="1" customFormat="true" ht="15" hidden="false" customHeight="true" outlineLevel="0" collapsed="false">
      <c r="B208" s="183" t="s">
        <v>744</v>
      </c>
      <c r="C208" s="183"/>
      <c r="D208" s="184" t="n">
        <v>4</v>
      </c>
      <c r="E208" s="159"/>
      <c r="F208" s="0"/>
      <c r="G208" s="0"/>
      <c r="H208" s="0"/>
      <c r="I208" s="0"/>
      <c r="J208" s="0"/>
      <c r="K208" s="0"/>
      <c r="L208" s="0"/>
      <c r="M208" s="0"/>
      <c r="N208" s="0"/>
    </row>
    <row r="209" s="1" customFormat="true" ht="15" hidden="false" customHeight="true" outlineLevel="0" collapsed="false">
      <c r="B209" s="183" t="s">
        <v>745</v>
      </c>
      <c r="C209" s="183"/>
      <c r="D209" s="184" t="n">
        <v>4</v>
      </c>
      <c r="E209" s="159"/>
      <c r="F209" s="0"/>
      <c r="G209" s="0"/>
      <c r="H209" s="0"/>
      <c r="I209" s="0"/>
      <c r="J209" s="0"/>
      <c r="K209" s="0"/>
      <c r="L209" s="0"/>
      <c r="M209" s="0"/>
      <c r="N209" s="0"/>
    </row>
    <row r="210" s="1" customFormat="true" ht="15" hidden="false" customHeight="true" outlineLevel="0" collapsed="false">
      <c r="B210" s="183" t="s">
        <v>746</v>
      </c>
      <c r="C210" s="183"/>
      <c r="D210" s="184" t="n">
        <v>2</v>
      </c>
      <c r="E210" s="159"/>
      <c r="F210" s="0"/>
      <c r="G210" s="0"/>
      <c r="H210" s="0"/>
      <c r="I210" s="0"/>
      <c r="J210" s="0"/>
      <c r="K210" s="0"/>
      <c r="L210" s="0"/>
      <c r="M210" s="0"/>
      <c r="N210" s="0"/>
    </row>
    <row r="211" s="1" customFormat="true" ht="15" hidden="false" customHeight="true" outlineLevel="0" collapsed="false">
      <c r="B211" s="183" t="s">
        <v>747</v>
      </c>
      <c r="C211" s="183"/>
      <c r="D211" s="184" t="n">
        <v>2</v>
      </c>
      <c r="E211" s="159"/>
      <c r="F211" s="0"/>
      <c r="G211" s="0"/>
      <c r="H211" s="0"/>
      <c r="I211" s="0"/>
      <c r="J211" s="0"/>
      <c r="K211" s="0"/>
      <c r="L211" s="0"/>
      <c r="M211" s="0"/>
      <c r="N211" s="0"/>
    </row>
    <row r="212" s="1" customFormat="true" ht="15" hidden="false" customHeight="true" outlineLevel="0" collapsed="false">
      <c r="B212" s="183" t="s">
        <v>748</v>
      </c>
      <c r="C212" s="183"/>
      <c r="D212" s="184" t="n">
        <v>1</v>
      </c>
      <c r="E212" s="159"/>
      <c r="F212" s="0"/>
      <c r="G212" s="0"/>
      <c r="H212" s="0"/>
      <c r="I212" s="0"/>
      <c r="J212" s="0"/>
      <c r="K212" s="0"/>
      <c r="L212" s="0"/>
      <c r="M212" s="0"/>
      <c r="N212" s="0"/>
    </row>
    <row r="213" s="1" customFormat="true" ht="15" hidden="false" customHeight="true" outlineLevel="0" collapsed="false">
      <c r="B213" s="183" t="s">
        <v>749</v>
      </c>
      <c r="C213" s="183"/>
      <c r="D213" s="184" t="n">
        <v>2</v>
      </c>
      <c r="E213" s="159"/>
      <c r="F213" s="0"/>
      <c r="G213" s="0"/>
      <c r="H213" s="0"/>
      <c r="I213" s="0"/>
      <c r="J213" s="0"/>
      <c r="K213" s="0"/>
      <c r="L213" s="0"/>
      <c r="M213" s="0"/>
      <c r="N213" s="0"/>
    </row>
    <row r="214" s="1" customFormat="true" ht="15" hidden="false" customHeight="true" outlineLevel="0" collapsed="false">
      <c r="B214" s="183" t="s">
        <v>750</v>
      </c>
      <c r="C214" s="183"/>
      <c r="D214" s="184" t="n">
        <v>2</v>
      </c>
      <c r="E214" s="159"/>
      <c r="F214" s="0"/>
      <c r="G214" s="0"/>
      <c r="H214" s="0"/>
      <c r="I214" s="0"/>
      <c r="J214" s="0"/>
      <c r="K214" s="0"/>
      <c r="L214" s="0"/>
      <c r="M214" s="0"/>
      <c r="N214" s="0"/>
    </row>
    <row r="215" s="1" customFormat="true" ht="15" hidden="false" customHeight="true" outlineLevel="0" collapsed="false">
      <c r="B215" s="183" t="s">
        <v>751</v>
      </c>
      <c r="C215" s="183"/>
      <c r="D215" s="184" t="n">
        <v>1</v>
      </c>
      <c r="E215" s="159"/>
      <c r="F215" s="0"/>
      <c r="G215" s="0"/>
      <c r="H215" s="0"/>
      <c r="I215" s="0"/>
      <c r="J215" s="0"/>
      <c r="K215" s="0"/>
      <c r="L215" s="0"/>
      <c r="M215" s="0"/>
      <c r="N215" s="0"/>
    </row>
    <row r="216" s="1" customFormat="true" ht="15" hidden="false" customHeight="true" outlineLevel="0" collapsed="false">
      <c r="B216" s="183" t="s">
        <v>752</v>
      </c>
      <c r="C216" s="183"/>
      <c r="D216" s="184" t="n">
        <v>1</v>
      </c>
      <c r="E216" s="159"/>
      <c r="F216" s="0"/>
      <c r="G216" s="0"/>
      <c r="H216" s="0"/>
      <c r="I216" s="0"/>
      <c r="J216" s="0"/>
      <c r="K216" s="0"/>
      <c r="L216" s="0"/>
      <c r="M216" s="0"/>
      <c r="N216" s="0"/>
    </row>
    <row r="217" s="1" customFormat="true" ht="15" hidden="false" customHeight="true" outlineLevel="0" collapsed="false">
      <c r="B217" s="183" t="s">
        <v>753</v>
      </c>
      <c r="C217" s="183"/>
      <c r="D217" s="184" t="n">
        <v>5</v>
      </c>
      <c r="E217" s="159"/>
      <c r="F217" s="0"/>
      <c r="G217" s="0"/>
      <c r="H217" s="0"/>
      <c r="I217" s="0"/>
      <c r="J217" s="0"/>
      <c r="K217" s="0"/>
      <c r="L217" s="0"/>
      <c r="M217" s="0"/>
      <c r="N217" s="0"/>
    </row>
    <row r="218" s="1" customFormat="true" ht="15" hidden="false" customHeight="true" outlineLevel="0" collapsed="false">
      <c r="B218" s="156" t="s">
        <v>323</v>
      </c>
      <c r="C218" s="157" t="str">
        <f aca="false">VLOOKUP($B218,'MEDIÇÃO 4'!$A$20:$C$285,2,0)</f>
        <v>Caixa de embutir marca de referência Tigreflex, 4x2"</v>
      </c>
      <c r="D218" s="158" t="str">
        <f aca="false">VLOOKUP($B218,'MEDIÇÃO 4'!$A$20:$C$285,3,0)</f>
        <v>und</v>
      </c>
      <c r="E218" s="159" t="n">
        <f aca="false">D219</f>
        <v>20</v>
      </c>
      <c r="F218" s="0"/>
      <c r="G218" s="0"/>
      <c r="H218" s="0"/>
      <c r="I218" s="0"/>
      <c r="J218" s="0"/>
      <c r="K218" s="0"/>
      <c r="L218" s="0"/>
      <c r="M218" s="0"/>
      <c r="N218" s="0"/>
    </row>
    <row r="219" s="1" customFormat="true" ht="15" hidden="false" customHeight="true" outlineLevel="0" collapsed="false">
      <c r="B219" s="160" t="s">
        <v>754</v>
      </c>
      <c r="C219" s="160"/>
      <c r="D219" s="177" t="n">
        <f aca="false">20</f>
        <v>20</v>
      </c>
      <c r="E219" s="159"/>
      <c r="F219" s="0"/>
      <c r="G219" s="0"/>
      <c r="H219" s="0"/>
      <c r="I219" s="0"/>
      <c r="J219" s="0"/>
      <c r="K219" s="0"/>
      <c r="L219" s="0"/>
      <c r="M219" s="0"/>
      <c r="N219" s="0"/>
    </row>
    <row r="220" s="1" customFormat="true" ht="15" hidden="false" customHeight="true" outlineLevel="0" collapsed="false">
      <c r="B220" s="156" t="s">
        <v>331</v>
      </c>
      <c r="C220" s="157" t="str">
        <f aca="false">VLOOKUP($B220,'MEDIÇÃO 4'!$A$20:$C$285,2,0)</f>
        <v>Fornecimento e instalação de ventilador de teto, 3 pás, com suporte para luminária.</v>
      </c>
      <c r="D220" s="158" t="str">
        <f aca="false">VLOOKUP($B220,'MEDIÇÃO 4'!$A$20:$C$285,3,0)</f>
        <v>und</v>
      </c>
      <c r="E220" s="159" t="n">
        <f aca="false">SUM(D221:D229)</f>
        <v>14</v>
      </c>
      <c r="F220" s="0"/>
      <c r="G220" s="0"/>
      <c r="H220" s="0"/>
      <c r="I220" s="0"/>
      <c r="J220" s="0"/>
      <c r="K220" s="0"/>
      <c r="L220" s="0"/>
      <c r="M220" s="0"/>
      <c r="N220" s="0"/>
    </row>
    <row r="221" s="1" customFormat="true" ht="15" hidden="false" customHeight="true" outlineLevel="0" collapsed="false">
      <c r="B221" s="167" t="s">
        <v>755</v>
      </c>
      <c r="C221" s="167"/>
      <c r="D221" s="164"/>
      <c r="E221" s="159" t="n">
        <f aca="false">SUM(D222:D229)</f>
        <v>14</v>
      </c>
      <c r="F221" s="0"/>
      <c r="G221" s="0"/>
      <c r="H221" s="0"/>
      <c r="I221" s="0"/>
      <c r="J221" s="0"/>
      <c r="K221" s="0"/>
      <c r="L221" s="0"/>
      <c r="M221" s="0"/>
      <c r="N221" s="0"/>
    </row>
    <row r="222" s="1" customFormat="true" ht="15" hidden="false" customHeight="true" outlineLevel="0" collapsed="false">
      <c r="B222" s="160" t="s">
        <v>756</v>
      </c>
      <c r="C222" s="160"/>
      <c r="D222" s="164" t="n">
        <v>2</v>
      </c>
      <c r="E222" s="159"/>
      <c r="F222" s="0"/>
      <c r="G222" s="0"/>
      <c r="H222" s="0"/>
      <c r="I222" s="0"/>
      <c r="J222" s="0"/>
      <c r="K222" s="0"/>
      <c r="L222" s="0"/>
      <c r="M222" s="0"/>
      <c r="N222" s="0"/>
    </row>
    <row r="223" s="1" customFormat="true" ht="15" hidden="false" customHeight="true" outlineLevel="0" collapsed="false">
      <c r="B223" s="160" t="s">
        <v>757</v>
      </c>
      <c r="C223" s="160"/>
      <c r="D223" s="164" t="n">
        <v>2</v>
      </c>
      <c r="E223" s="159"/>
      <c r="F223" s="0"/>
      <c r="G223" s="0"/>
      <c r="H223" s="0"/>
      <c r="I223" s="0"/>
      <c r="J223" s="0"/>
      <c r="K223" s="0"/>
      <c r="L223" s="0"/>
      <c r="M223" s="0"/>
      <c r="N223" s="0"/>
    </row>
    <row r="224" s="1" customFormat="true" ht="15" hidden="false" customHeight="true" outlineLevel="0" collapsed="false">
      <c r="B224" s="160" t="s">
        <v>758</v>
      </c>
      <c r="C224" s="160"/>
      <c r="D224" s="164" t="n">
        <v>2</v>
      </c>
      <c r="E224" s="159"/>
      <c r="F224" s="0"/>
      <c r="G224" s="0"/>
      <c r="H224" s="0"/>
      <c r="I224" s="0"/>
      <c r="J224" s="0"/>
      <c r="K224" s="0"/>
      <c r="L224" s="0"/>
      <c r="M224" s="0"/>
      <c r="N224" s="0"/>
    </row>
    <row r="225" s="1" customFormat="true" ht="15" hidden="false" customHeight="true" outlineLevel="0" collapsed="false">
      <c r="B225" s="160" t="s">
        <v>759</v>
      </c>
      <c r="C225" s="160"/>
      <c r="D225" s="164" t="n">
        <v>2</v>
      </c>
      <c r="E225" s="159"/>
      <c r="F225" s="0"/>
      <c r="G225" s="0"/>
      <c r="H225" s="0"/>
      <c r="I225" s="0"/>
      <c r="J225" s="0"/>
      <c r="K225" s="0"/>
      <c r="L225" s="0"/>
      <c r="M225" s="0"/>
      <c r="N225" s="0"/>
    </row>
    <row r="226" s="1" customFormat="true" ht="15" hidden="false" customHeight="true" outlineLevel="0" collapsed="false">
      <c r="B226" s="167" t="s">
        <v>760</v>
      </c>
      <c r="C226" s="167"/>
      <c r="D226" s="164"/>
      <c r="E226" s="159"/>
      <c r="F226" s="0"/>
      <c r="G226" s="0"/>
      <c r="H226" s="0"/>
      <c r="I226" s="0"/>
      <c r="J226" s="0"/>
      <c r="K226" s="0"/>
      <c r="L226" s="0"/>
      <c r="M226" s="0"/>
      <c r="N226" s="0"/>
    </row>
    <row r="227" s="1" customFormat="true" ht="15" hidden="false" customHeight="true" outlineLevel="0" collapsed="false">
      <c r="B227" s="160" t="s">
        <v>761</v>
      </c>
      <c r="C227" s="160"/>
      <c r="D227" s="164" t="n">
        <v>2</v>
      </c>
      <c r="E227" s="159"/>
      <c r="F227" s="0"/>
      <c r="G227" s="0"/>
      <c r="H227" s="0"/>
      <c r="I227" s="0"/>
      <c r="J227" s="0"/>
      <c r="K227" s="0"/>
      <c r="L227" s="0"/>
      <c r="M227" s="0"/>
      <c r="N227" s="0"/>
    </row>
    <row r="228" s="1" customFormat="true" ht="15" hidden="false" customHeight="true" outlineLevel="0" collapsed="false">
      <c r="B228" s="160" t="s">
        <v>762</v>
      </c>
      <c r="C228" s="160"/>
      <c r="D228" s="164" t="n">
        <v>2</v>
      </c>
      <c r="E228" s="159"/>
      <c r="F228" s="0"/>
      <c r="G228" s="0"/>
      <c r="H228" s="0"/>
      <c r="I228" s="0"/>
      <c r="J228" s="0"/>
      <c r="K228" s="0"/>
      <c r="L228" s="0"/>
      <c r="M228" s="0"/>
      <c r="N228" s="0"/>
    </row>
    <row r="229" s="1" customFormat="true" ht="15" hidden="false" customHeight="true" outlineLevel="0" collapsed="false">
      <c r="B229" s="160" t="s">
        <v>763</v>
      </c>
      <c r="C229" s="160"/>
      <c r="D229" s="164" t="n">
        <v>2</v>
      </c>
      <c r="E229" s="159"/>
      <c r="F229" s="0"/>
      <c r="G229" s="0"/>
      <c r="H229" s="0"/>
      <c r="I229" s="0"/>
      <c r="J229" s="0"/>
      <c r="K229" s="0"/>
      <c r="L229" s="0"/>
      <c r="M229" s="0"/>
      <c r="N229" s="0"/>
    </row>
    <row r="230" s="1" customFormat="true" ht="26.85" hidden="false" customHeight="true" outlineLevel="0" collapsed="false">
      <c r="B230" s="156" t="s">
        <v>333</v>
      </c>
      <c r="C230" s="157" t="str">
        <f aca="false">VLOOKUP($B230,'MEDIÇÃO 4'!$A$20:$C$285,2,0)</f>
        <v>Luminária arandela tipo tartaruga, com grade, de sobrepor, com 1 lâmpada  LED de 6 w, sem reator - fornecimento e instalação</v>
      </c>
      <c r="D230" s="158" t="str">
        <f aca="false">VLOOKUP($B230,'MEDIÇÃO 4'!$A$20:$C$285,3,0)</f>
        <v>und</v>
      </c>
      <c r="E230" s="159" t="n">
        <v>22</v>
      </c>
      <c r="F230" s="0"/>
      <c r="G230" s="0"/>
      <c r="H230" s="0"/>
      <c r="I230" s="0"/>
      <c r="J230" s="0"/>
      <c r="K230" s="0"/>
      <c r="L230" s="0"/>
      <c r="M230" s="0"/>
      <c r="N230" s="0"/>
    </row>
    <row r="231" s="1" customFormat="true" ht="15" hidden="false" customHeight="true" outlineLevel="0" collapsed="false">
      <c r="B231" s="160" t="s">
        <v>764</v>
      </c>
      <c r="C231" s="160"/>
      <c r="D231" s="164" t="n">
        <v>7</v>
      </c>
      <c r="E231" s="159"/>
      <c r="F231" s="0"/>
      <c r="G231" s="0"/>
      <c r="H231" s="0"/>
      <c r="I231" s="0"/>
      <c r="J231" s="0"/>
      <c r="K231" s="0"/>
      <c r="L231" s="0"/>
      <c r="M231" s="0"/>
      <c r="N231" s="0"/>
    </row>
    <row r="232" s="1" customFormat="true" ht="15" hidden="false" customHeight="true" outlineLevel="0" collapsed="false">
      <c r="B232" s="160" t="s">
        <v>765</v>
      </c>
      <c r="C232" s="160"/>
      <c r="D232" s="164" t="n">
        <v>7</v>
      </c>
      <c r="E232" s="159"/>
      <c r="F232" s="0"/>
      <c r="G232" s="0"/>
      <c r="H232" s="0"/>
      <c r="I232" s="0"/>
      <c r="J232" s="0"/>
      <c r="K232" s="0"/>
      <c r="L232" s="0"/>
      <c r="M232" s="0"/>
      <c r="N232" s="0"/>
    </row>
    <row r="233" s="1" customFormat="true" ht="15" hidden="false" customHeight="true" outlineLevel="0" collapsed="false">
      <c r="B233" s="160" t="s">
        <v>766</v>
      </c>
      <c r="C233" s="160"/>
      <c r="D233" s="164" t="n">
        <v>8</v>
      </c>
      <c r="E233" s="159"/>
      <c r="F233" s="0"/>
      <c r="G233" s="0"/>
      <c r="H233" s="0"/>
      <c r="I233" s="0"/>
      <c r="J233" s="0"/>
      <c r="K233" s="0"/>
      <c r="L233" s="0"/>
      <c r="M233" s="0"/>
      <c r="N233" s="0"/>
    </row>
    <row r="234" s="1" customFormat="true" ht="13.8" hidden="false" customHeight="false" outlineLevel="0" collapsed="false">
      <c r="B234" s="179"/>
      <c r="C234" s="180"/>
      <c r="D234" s="181"/>
      <c r="E234" s="182"/>
      <c r="F234" s="0"/>
      <c r="G234" s="0"/>
      <c r="H234" s="0"/>
      <c r="I234" s="0"/>
      <c r="J234" s="0"/>
      <c r="K234" s="0"/>
      <c r="L234" s="0"/>
      <c r="M234" s="0"/>
      <c r="N234" s="0"/>
    </row>
    <row r="235" customFormat="false" ht="15" hidden="false" customHeight="true" outlineLevel="0" collapsed="false">
      <c r="B235" s="152" t="s">
        <v>337</v>
      </c>
      <c r="C235" s="172" t="str">
        <f aca="false">VLOOKUP(B235,'MEDIÇÃO 4'!$A$20:$C$302,2,0)</f>
        <v>INSTALAÇÃO DE REDE LÓGICA</v>
      </c>
      <c r="D235" s="154"/>
      <c r="E235" s="155"/>
    </row>
    <row r="236" s="1" customFormat="true" ht="15" hidden="false" customHeight="false" outlineLevel="0" collapsed="false">
      <c r="B236" s="156" t="s">
        <v>341</v>
      </c>
      <c r="C236" s="157" t="str">
        <f aca="false">VLOOKUP($B236,'MEDIÇÃO 4'!$A$20:$C$285,2,0)</f>
        <v>Fornecimento e instalação de Cabo de rede par trançado 4 pares Categoria 5e</v>
      </c>
      <c r="D236" s="158" t="str">
        <f aca="false">VLOOKUP($B236,'MEDIÇÃO 4'!$A$20:$C$285,3,0)</f>
        <v>m</v>
      </c>
      <c r="E236" s="159" t="n">
        <f aca="false">SUM(D237:D260)</f>
        <v>423.51</v>
      </c>
      <c r="F236" s="0"/>
      <c r="G236" s="0"/>
      <c r="H236" s="0"/>
      <c r="I236" s="0"/>
      <c r="J236" s="0"/>
      <c r="K236" s="0"/>
      <c r="L236" s="0"/>
      <c r="M236" s="0"/>
      <c r="N236" s="0"/>
    </row>
    <row r="237" s="1" customFormat="true" ht="15" hidden="false" customHeight="true" outlineLevel="0" collapsed="false">
      <c r="B237" s="160" t="s">
        <v>767</v>
      </c>
      <c r="C237" s="160"/>
      <c r="D237" s="164" t="n">
        <v>17.7</v>
      </c>
      <c r="E237" s="159" t="n">
        <f aca="false">SUM(D237:D260)</f>
        <v>423.51</v>
      </c>
      <c r="F237" s="0"/>
      <c r="G237" s="0"/>
      <c r="H237" s="0"/>
      <c r="I237" s="0"/>
      <c r="J237" s="0"/>
      <c r="K237" s="0"/>
      <c r="L237" s="0"/>
      <c r="M237" s="0"/>
      <c r="N237" s="0"/>
    </row>
    <row r="238" s="1" customFormat="true" ht="15" hidden="false" customHeight="true" outlineLevel="0" collapsed="false">
      <c r="B238" s="160" t="s">
        <v>768</v>
      </c>
      <c r="C238" s="160"/>
      <c r="D238" s="164" t="n">
        <v>9.95</v>
      </c>
      <c r="E238" s="159"/>
      <c r="F238" s="0"/>
      <c r="G238" s="0"/>
      <c r="H238" s="0"/>
      <c r="I238" s="0"/>
      <c r="J238" s="0"/>
      <c r="K238" s="0"/>
      <c r="L238" s="0"/>
      <c r="M238" s="0"/>
      <c r="N238" s="0"/>
    </row>
    <row r="239" s="1" customFormat="true" ht="15" hidden="false" customHeight="true" outlineLevel="0" collapsed="false">
      <c r="B239" s="160" t="s">
        <v>769</v>
      </c>
      <c r="C239" s="160"/>
      <c r="D239" s="164" t="n">
        <v>8.35</v>
      </c>
      <c r="E239" s="159"/>
      <c r="F239" s="0"/>
      <c r="G239" s="0"/>
      <c r="H239" s="0"/>
      <c r="I239" s="0"/>
      <c r="J239" s="0"/>
      <c r="K239" s="0"/>
      <c r="L239" s="0"/>
      <c r="M239" s="0"/>
      <c r="N239" s="0"/>
    </row>
    <row r="240" s="1" customFormat="true" ht="15" hidden="false" customHeight="true" outlineLevel="0" collapsed="false">
      <c r="B240" s="160" t="s">
        <v>770</v>
      </c>
      <c r="C240" s="160"/>
      <c r="D240" s="164" t="n">
        <v>9.55</v>
      </c>
      <c r="E240" s="159"/>
      <c r="F240" s="0"/>
      <c r="G240" s="0"/>
      <c r="H240" s="0"/>
      <c r="I240" s="0"/>
      <c r="J240" s="0"/>
      <c r="K240" s="0"/>
      <c r="L240" s="0"/>
      <c r="M240" s="0"/>
      <c r="N240" s="0"/>
    </row>
    <row r="241" s="1" customFormat="true" ht="15" hidden="false" customHeight="true" outlineLevel="0" collapsed="false">
      <c r="B241" s="160" t="s">
        <v>771</v>
      </c>
      <c r="C241" s="160"/>
      <c r="D241" s="164" t="n">
        <v>9.75</v>
      </c>
      <c r="E241" s="159"/>
      <c r="F241" s="0"/>
      <c r="G241" s="0"/>
      <c r="H241" s="0"/>
      <c r="I241" s="0"/>
      <c r="J241" s="0"/>
      <c r="K241" s="0"/>
      <c r="L241" s="0"/>
      <c r="M241" s="0"/>
      <c r="N241" s="0"/>
    </row>
    <row r="242" s="1" customFormat="true" ht="15" hidden="false" customHeight="true" outlineLevel="0" collapsed="false">
      <c r="B242" s="160" t="s">
        <v>772</v>
      </c>
      <c r="C242" s="160"/>
      <c r="D242" s="164" t="n">
        <v>7.85</v>
      </c>
      <c r="E242" s="159"/>
      <c r="F242" s="0"/>
      <c r="G242" s="0"/>
      <c r="H242" s="0"/>
      <c r="I242" s="0"/>
      <c r="J242" s="0"/>
      <c r="K242" s="0"/>
      <c r="L242" s="0"/>
      <c r="M242" s="0"/>
      <c r="N242" s="0"/>
    </row>
    <row r="243" s="1" customFormat="true" ht="15" hidden="false" customHeight="true" outlineLevel="0" collapsed="false">
      <c r="B243" s="160" t="s">
        <v>773</v>
      </c>
      <c r="C243" s="160"/>
      <c r="D243" s="164" t="n">
        <v>11.7</v>
      </c>
      <c r="E243" s="159"/>
      <c r="F243" s="0"/>
      <c r="G243" s="0"/>
      <c r="H243" s="0"/>
      <c r="I243" s="0"/>
      <c r="J243" s="0"/>
      <c r="K243" s="0"/>
      <c r="L243" s="0"/>
      <c r="M243" s="0"/>
      <c r="N243" s="0"/>
    </row>
    <row r="244" s="1" customFormat="true" ht="15" hidden="false" customHeight="true" outlineLevel="0" collapsed="false">
      <c r="B244" s="160" t="s">
        <v>774</v>
      </c>
      <c r="C244" s="160"/>
      <c r="D244" s="164" t="n">
        <v>13</v>
      </c>
      <c r="E244" s="159"/>
      <c r="F244" s="0"/>
      <c r="G244" s="0"/>
      <c r="H244" s="0"/>
      <c r="I244" s="0"/>
      <c r="J244" s="0"/>
      <c r="K244" s="0"/>
      <c r="L244" s="0"/>
      <c r="M244" s="0"/>
      <c r="N244" s="0"/>
    </row>
    <row r="245" s="1" customFormat="true" ht="15" hidden="false" customHeight="true" outlineLevel="0" collapsed="false">
      <c r="B245" s="160" t="s">
        <v>775</v>
      </c>
      <c r="C245" s="160"/>
      <c r="D245" s="164" t="n">
        <v>14.3</v>
      </c>
      <c r="E245" s="159"/>
      <c r="F245" s="0"/>
      <c r="G245" s="0"/>
      <c r="H245" s="0"/>
      <c r="I245" s="0"/>
      <c r="J245" s="0"/>
      <c r="K245" s="0"/>
      <c r="L245" s="0"/>
      <c r="M245" s="0"/>
      <c r="N245" s="0"/>
    </row>
    <row r="246" s="1" customFormat="true" ht="15" hidden="false" customHeight="true" outlineLevel="0" collapsed="false">
      <c r="B246" s="160" t="s">
        <v>776</v>
      </c>
      <c r="C246" s="160"/>
      <c r="D246" s="164" t="n">
        <v>13.1</v>
      </c>
      <c r="E246" s="159"/>
      <c r="F246" s="0"/>
      <c r="G246" s="0"/>
      <c r="H246" s="0"/>
      <c r="I246" s="0"/>
      <c r="J246" s="0"/>
      <c r="K246" s="0"/>
      <c r="L246" s="0"/>
      <c r="M246" s="0"/>
      <c r="N246" s="0"/>
    </row>
    <row r="247" s="1" customFormat="true" ht="15" hidden="false" customHeight="true" outlineLevel="0" collapsed="false">
      <c r="B247" s="160" t="s">
        <v>777</v>
      </c>
      <c r="C247" s="160"/>
      <c r="D247" s="164" t="n">
        <v>22.4</v>
      </c>
      <c r="E247" s="159"/>
      <c r="F247" s="0"/>
      <c r="G247" s="0"/>
      <c r="H247" s="0"/>
      <c r="I247" s="0"/>
      <c r="J247" s="0"/>
      <c r="K247" s="0"/>
      <c r="L247" s="0"/>
      <c r="M247" s="0"/>
      <c r="N247" s="0"/>
    </row>
    <row r="248" s="1" customFormat="true" ht="15" hidden="false" customHeight="true" outlineLevel="0" collapsed="false">
      <c r="B248" s="160" t="s">
        <v>778</v>
      </c>
      <c r="C248" s="160"/>
      <c r="D248" s="164" t="n">
        <v>29.2</v>
      </c>
      <c r="E248" s="159"/>
      <c r="F248" s="0"/>
      <c r="G248" s="0"/>
      <c r="H248" s="0"/>
      <c r="I248" s="0"/>
      <c r="J248" s="0"/>
      <c r="K248" s="0"/>
      <c r="L248" s="0"/>
      <c r="M248" s="0"/>
      <c r="N248" s="0"/>
    </row>
    <row r="249" s="1" customFormat="true" ht="15" hidden="false" customHeight="true" outlineLevel="0" collapsed="false">
      <c r="B249" s="160" t="s">
        <v>779</v>
      </c>
      <c r="C249" s="160"/>
      <c r="D249" s="164" t="n">
        <v>31.7</v>
      </c>
      <c r="E249" s="159"/>
      <c r="F249" s="0"/>
      <c r="G249" s="0"/>
      <c r="H249" s="0"/>
      <c r="I249" s="0"/>
      <c r="J249" s="0"/>
      <c r="K249" s="0"/>
      <c r="L249" s="0"/>
      <c r="M249" s="0"/>
      <c r="N249" s="0"/>
    </row>
    <row r="250" s="1" customFormat="true" ht="15" hidden="false" customHeight="true" outlineLevel="0" collapsed="false">
      <c r="B250" s="160" t="s">
        <v>780</v>
      </c>
      <c r="C250" s="160"/>
      <c r="D250" s="164" t="n">
        <v>31.7</v>
      </c>
      <c r="E250" s="159"/>
      <c r="F250" s="0"/>
      <c r="G250" s="0"/>
      <c r="H250" s="0"/>
      <c r="I250" s="0"/>
      <c r="J250" s="0"/>
      <c r="K250" s="0"/>
      <c r="L250" s="0"/>
      <c r="M250" s="0"/>
      <c r="N250" s="0"/>
    </row>
    <row r="251" s="1" customFormat="true" ht="15" hidden="false" customHeight="true" outlineLevel="0" collapsed="false">
      <c r="B251" s="160" t="s">
        <v>781</v>
      </c>
      <c r="C251" s="160"/>
      <c r="D251" s="164" t="n">
        <v>32.05</v>
      </c>
      <c r="E251" s="159"/>
      <c r="F251" s="0"/>
      <c r="G251" s="0"/>
      <c r="H251" s="0"/>
      <c r="I251" s="0"/>
      <c r="J251" s="0"/>
      <c r="K251" s="0"/>
      <c r="L251" s="0"/>
      <c r="M251" s="0"/>
      <c r="N251" s="0"/>
    </row>
    <row r="252" s="1" customFormat="true" ht="15" hidden="false" customHeight="true" outlineLevel="0" collapsed="false">
      <c r="B252" s="160" t="s">
        <v>782</v>
      </c>
      <c r="C252" s="160"/>
      <c r="D252" s="164" t="n">
        <v>34.25</v>
      </c>
      <c r="E252" s="159"/>
      <c r="F252" s="0"/>
      <c r="G252" s="0"/>
      <c r="H252" s="0"/>
      <c r="I252" s="0"/>
      <c r="J252" s="0"/>
      <c r="K252" s="0"/>
      <c r="L252" s="0"/>
      <c r="M252" s="0"/>
      <c r="N252" s="0"/>
    </row>
    <row r="253" s="1" customFormat="true" ht="15" hidden="false" customHeight="true" outlineLevel="0" collapsed="false">
      <c r="B253" s="160" t="s">
        <v>783</v>
      </c>
      <c r="C253" s="160"/>
      <c r="D253" s="164" t="n">
        <v>35</v>
      </c>
      <c r="E253" s="159"/>
      <c r="F253" s="0"/>
      <c r="G253" s="0"/>
      <c r="H253" s="0"/>
      <c r="I253" s="0"/>
      <c r="J253" s="0"/>
      <c r="K253" s="0"/>
      <c r="L253" s="0"/>
      <c r="M253" s="0"/>
      <c r="N253" s="0"/>
    </row>
    <row r="254" s="1" customFormat="true" ht="15" hidden="false" customHeight="true" outlineLevel="0" collapsed="false">
      <c r="B254" s="160" t="s">
        <v>784</v>
      </c>
      <c r="C254" s="160"/>
      <c r="D254" s="164" t="n">
        <v>35.4</v>
      </c>
      <c r="E254" s="159"/>
      <c r="F254" s="0"/>
      <c r="G254" s="0"/>
      <c r="H254" s="0"/>
      <c r="I254" s="0"/>
      <c r="J254" s="0"/>
      <c r="K254" s="0"/>
      <c r="L254" s="0"/>
      <c r="M254" s="0"/>
      <c r="N254" s="0"/>
    </row>
    <row r="255" s="1" customFormat="true" ht="15" hidden="false" customHeight="true" outlineLevel="0" collapsed="false">
      <c r="B255" s="170" t="s">
        <v>785</v>
      </c>
      <c r="C255" s="170"/>
      <c r="D255" s="170"/>
      <c r="E255" s="159"/>
      <c r="F255" s="0"/>
      <c r="G255" s="0"/>
      <c r="H255" s="0"/>
      <c r="I255" s="0"/>
      <c r="J255" s="0"/>
      <c r="K255" s="0"/>
      <c r="L255" s="0"/>
      <c r="M255" s="0"/>
      <c r="N255" s="0"/>
    </row>
    <row r="256" s="1" customFormat="true" ht="15" hidden="false" customHeight="true" outlineLevel="0" collapsed="false">
      <c r="B256" s="160" t="s">
        <v>786</v>
      </c>
      <c r="C256" s="160"/>
      <c r="D256" s="164" t="n">
        <v>4.57</v>
      </c>
      <c r="E256" s="159"/>
      <c r="F256" s="0"/>
      <c r="G256" s="0"/>
      <c r="H256" s="0"/>
      <c r="I256" s="0"/>
      <c r="J256" s="0"/>
      <c r="K256" s="0"/>
      <c r="L256" s="0"/>
      <c r="M256" s="0"/>
      <c r="N256" s="0"/>
    </row>
    <row r="257" s="1" customFormat="true" ht="15" hidden="false" customHeight="true" outlineLevel="0" collapsed="false">
      <c r="B257" s="160" t="s">
        <v>787</v>
      </c>
      <c r="C257" s="160"/>
      <c r="D257" s="164" t="n">
        <v>4.53</v>
      </c>
      <c r="E257" s="159"/>
      <c r="F257" s="0"/>
      <c r="G257" s="0"/>
      <c r="H257" s="0"/>
      <c r="I257" s="0"/>
      <c r="J257" s="0"/>
      <c r="K257" s="0"/>
      <c r="L257" s="0"/>
      <c r="M257" s="0"/>
      <c r="N257" s="0"/>
    </row>
    <row r="258" s="1" customFormat="true" ht="15" hidden="false" customHeight="true" outlineLevel="0" collapsed="false">
      <c r="B258" s="160" t="s">
        <v>788</v>
      </c>
      <c r="C258" s="160"/>
      <c r="D258" s="164" t="n">
        <v>10.68</v>
      </c>
      <c r="E258" s="159"/>
      <c r="F258" s="0"/>
      <c r="G258" s="0"/>
      <c r="H258" s="0"/>
      <c r="I258" s="0"/>
      <c r="J258" s="0"/>
      <c r="K258" s="0"/>
      <c r="L258" s="0"/>
      <c r="M258" s="0"/>
      <c r="N258" s="0"/>
    </row>
    <row r="259" s="1" customFormat="true" ht="15" hidden="false" customHeight="true" outlineLevel="0" collapsed="false">
      <c r="B259" s="160" t="s">
        <v>789</v>
      </c>
      <c r="C259" s="160"/>
      <c r="D259" s="164" t="n">
        <v>16.83</v>
      </c>
      <c r="E259" s="159"/>
      <c r="F259" s="0"/>
      <c r="G259" s="0"/>
      <c r="H259" s="0"/>
      <c r="I259" s="0"/>
      <c r="J259" s="0"/>
      <c r="K259" s="0"/>
      <c r="L259" s="0"/>
      <c r="M259" s="0"/>
      <c r="N259" s="0"/>
    </row>
    <row r="260" s="1" customFormat="true" ht="15" hidden="false" customHeight="true" outlineLevel="0" collapsed="false">
      <c r="B260" s="160" t="s">
        <v>790</v>
      </c>
      <c r="C260" s="160"/>
      <c r="D260" s="164" t="n">
        <v>19.95</v>
      </c>
      <c r="E260" s="159"/>
      <c r="F260" s="0"/>
      <c r="G260" s="0"/>
      <c r="H260" s="0"/>
      <c r="I260" s="0"/>
      <c r="J260" s="0"/>
      <c r="K260" s="0"/>
      <c r="L260" s="0"/>
      <c r="M260" s="0"/>
      <c r="N260" s="0"/>
    </row>
    <row r="261" s="1" customFormat="true" ht="13.8" hidden="false" customHeight="false" outlineLevel="0" collapsed="false">
      <c r="B261" s="179"/>
      <c r="C261" s="180"/>
      <c r="D261" s="181"/>
      <c r="E261" s="182"/>
      <c r="F261" s="0"/>
      <c r="G261" s="0"/>
      <c r="H261" s="0"/>
      <c r="I261" s="0"/>
      <c r="J261" s="0"/>
      <c r="K261" s="0"/>
      <c r="L261" s="0"/>
      <c r="M261" s="0"/>
      <c r="N261" s="0"/>
    </row>
    <row r="262" customFormat="false" ht="15" hidden="false" customHeight="false" outlineLevel="0" collapsed="false">
      <c r="B262" s="152" t="s">
        <v>353</v>
      </c>
      <c r="C262" s="172" t="str">
        <f aca="false">VLOOKUP(B262,'MEDIÇÃO 4'!$A$20:$C$302,2,0)</f>
        <v>INSTALAÇÕES HIDROSSANITÁRIAS</v>
      </c>
      <c r="D262" s="154"/>
      <c r="E262" s="155"/>
    </row>
    <row r="263" s="1" customFormat="true" ht="15" hidden="false" customHeight="true" outlineLevel="0" collapsed="false">
      <c r="B263" s="156" t="s">
        <v>359</v>
      </c>
      <c r="C263" s="157" t="str">
        <f aca="false">VLOOKUP($B263,'MEDIÇÃO 4'!$A$20:$C$285,2,0)</f>
        <v>Abertura e fechamento de rasgos em alvenaria, para passagem de tubulações, diâm. 11/4" a 2"</v>
      </c>
      <c r="D263" s="158" t="str">
        <f aca="false">VLOOKUP($B263,'MEDIÇÃO 4'!$A$20:$C$285,3,0)</f>
        <v>m</v>
      </c>
      <c r="E263" s="159" t="n">
        <f aca="false">SUM(D264:D265)</f>
        <v>25</v>
      </c>
      <c r="F263" s="0"/>
      <c r="G263" s="0"/>
      <c r="H263" s="0"/>
      <c r="I263" s="0"/>
      <c r="J263" s="0"/>
      <c r="K263" s="0"/>
      <c r="L263" s="0"/>
      <c r="M263" s="0"/>
      <c r="N263" s="0"/>
    </row>
    <row r="264" s="1" customFormat="true" ht="15" hidden="false" customHeight="true" outlineLevel="0" collapsed="false">
      <c r="B264" s="160" t="s">
        <v>791</v>
      </c>
      <c r="C264" s="160"/>
      <c r="D264" s="164" t="n">
        <v>20</v>
      </c>
      <c r="E264" s="159"/>
      <c r="F264" s="0"/>
      <c r="G264" s="0"/>
      <c r="H264" s="0"/>
      <c r="I264" s="0"/>
      <c r="J264" s="0"/>
      <c r="K264" s="0"/>
      <c r="L264" s="0"/>
      <c r="M264" s="0"/>
      <c r="N264" s="0"/>
    </row>
    <row r="265" s="1" customFormat="true" ht="15" hidden="false" customHeight="true" outlineLevel="0" collapsed="false">
      <c r="B265" s="160" t="s">
        <v>792</v>
      </c>
      <c r="C265" s="160"/>
      <c r="D265" s="164" t="n">
        <v>5</v>
      </c>
      <c r="E265" s="159"/>
      <c r="F265" s="0"/>
      <c r="G265" s="0"/>
      <c r="H265" s="0"/>
      <c r="I265" s="0"/>
      <c r="J265" s="0"/>
      <c r="K265" s="0"/>
      <c r="L265" s="0"/>
      <c r="M265" s="0"/>
      <c r="N265" s="0"/>
    </row>
    <row r="266" s="1" customFormat="true" ht="15" hidden="false" customHeight="true" outlineLevel="0" collapsed="false">
      <c r="B266" s="156" t="s">
        <v>386</v>
      </c>
      <c r="C266" s="157" t="str">
        <f aca="false">VLOOKUP($B266,'MEDIÇÃO 4'!$A$20:$C$285,2,0)</f>
        <v>Furo em concreto para diâmetros maiores que 75 mm</v>
      </c>
      <c r="D266" s="158" t="str">
        <f aca="false">VLOOKUP($B266,'MEDIÇÃO 4'!$A$20:$C$285,3,0)</f>
        <v>und</v>
      </c>
      <c r="E266" s="159" t="n">
        <f aca="false">SUM(D267:D267)</f>
        <v>1</v>
      </c>
      <c r="F266" s="0"/>
      <c r="G266" s="0"/>
      <c r="H266" s="0"/>
      <c r="I266" s="0"/>
      <c r="J266" s="0"/>
      <c r="K266" s="0"/>
      <c r="L266" s="0"/>
      <c r="M266" s="0"/>
      <c r="N266" s="0"/>
    </row>
    <row r="267" s="1" customFormat="true" ht="15" hidden="false" customHeight="true" outlineLevel="0" collapsed="false">
      <c r="B267" s="160" t="s">
        <v>793</v>
      </c>
      <c r="C267" s="160"/>
      <c r="D267" s="164" t="n">
        <v>1</v>
      </c>
      <c r="E267" s="159"/>
      <c r="F267" s="0"/>
      <c r="G267" s="0"/>
      <c r="H267" s="0"/>
      <c r="I267" s="0"/>
      <c r="J267" s="0"/>
      <c r="K267" s="0"/>
      <c r="L267" s="0"/>
      <c r="M267" s="0"/>
      <c r="N267" s="0"/>
    </row>
    <row r="268" s="1" customFormat="true" ht="13.8" hidden="false" customHeight="false" outlineLevel="0" collapsed="false">
      <c r="B268" s="179"/>
      <c r="C268" s="180"/>
      <c r="D268" s="181"/>
      <c r="E268" s="182"/>
      <c r="F268" s="0"/>
      <c r="G268" s="0"/>
      <c r="H268" s="0"/>
      <c r="I268" s="0"/>
      <c r="J268" s="0"/>
      <c r="K268" s="0"/>
      <c r="L268" s="0"/>
      <c r="M268" s="0"/>
      <c r="N268" s="0"/>
    </row>
    <row r="269" customFormat="false" ht="15" hidden="false" customHeight="false" outlineLevel="0" collapsed="false">
      <c r="B269" s="152" t="s">
        <v>422</v>
      </c>
      <c r="C269" s="172" t="str">
        <f aca="false">VLOOKUP(B269,'MEDIÇÃO 4'!$A$20:$C$302,2,0)</f>
        <v>BANCADA</v>
      </c>
      <c r="D269" s="154"/>
      <c r="E269" s="155"/>
    </row>
    <row r="270" s="1" customFormat="true" ht="15" hidden="false" customHeight="true" outlineLevel="0" collapsed="false">
      <c r="B270" s="156" t="s">
        <v>424</v>
      </c>
      <c r="C270" s="157" t="str">
        <f aca="false">VLOOKUP($B270,'MEDIÇÃO 4'!$A$20:$C$285,2,0)</f>
        <v>Bancada de granito com espessura de 2 cm</v>
      </c>
      <c r="D270" s="158" t="str">
        <f aca="false">VLOOKUP($B270,'MEDIÇÃO 4'!$A$20:$C$285,3,0)</f>
        <v>m2</v>
      </c>
      <c r="E270" s="159" t="n">
        <f aca="false">SUM(D271:D272)</f>
        <v>1.815</v>
      </c>
      <c r="F270" s="0"/>
      <c r="G270" s="0"/>
      <c r="H270" s="0"/>
      <c r="I270" s="0"/>
      <c r="J270" s="0"/>
      <c r="K270" s="0"/>
      <c r="L270" s="0"/>
      <c r="M270" s="0"/>
      <c r="N270" s="0"/>
    </row>
    <row r="271" s="1" customFormat="true" ht="15" hidden="false" customHeight="true" outlineLevel="0" collapsed="false">
      <c r="B271" s="160" t="s">
        <v>794</v>
      </c>
      <c r="C271" s="160"/>
      <c r="D271" s="161" t="n">
        <f aca="false">2.2*0.6</f>
        <v>1.32</v>
      </c>
      <c r="E271" s="159"/>
      <c r="F271" s="0"/>
      <c r="G271" s="0"/>
      <c r="H271" s="0"/>
      <c r="I271" s="0"/>
      <c r="J271" s="0"/>
      <c r="K271" s="0"/>
      <c r="L271" s="0"/>
      <c r="M271" s="0"/>
      <c r="N271" s="0"/>
    </row>
    <row r="272" s="1" customFormat="true" ht="15" hidden="false" customHeight="true" outlineLevel="0" collapsed="false">
      <c r="B272" s="160" t="s">
        <v>795</v>
      </c>
      <c r="C272" s="160"/>
      <c r="D272" s="161" t="n">
        <f aca="false">3.3*0.1+3.3*0.05</f>
        <v>0.495</v>
      </c>
      <c r="E272" s="159"/>
      <c r="F272" s="0"/>
      <c r="G272" s="0"/>
      <c r="H272" s="0"/>
      <c r="I272" s="0"/>
      <c r="J272" s="0"/>
      <c r="K272" s="0"/>
      <c r="L272" s="0"/>
      <c r="M272" s="0"/>
      <c r="N272" s="0"/>
    </row>
    <row r="273" s="1" customFormat="true" ht="26.85" hidden="false" customHeight="true" outlineLevel="0" collapsed="false">
      <c r="B273" s="156" t="s">
        <v>426</v>
      </c>
      <c r="C273" s="157" t="str">
        <f aca="false">VLOOKUP($B273,'MEDIÇÃO 4'!$A$20:$C$285,2,0)</f>
        <v>Rodapé de granito cinza andorinha altura de 7 cm e espessura de 2 cm, assentado com argamassa de cimento, cal hidratada CH1 e areia no traço 1:0,5:8, inclusive rejuntamento com cimento branco</v>
      </c>
      <c r="D273" s="158" t="str">
        <f aca="false">VLOOKUP($B273,'MEDIÇÃO 4'!$A$20:$C$285,3,0)</f>
        <v>m</v>
      </c>
      <c r="E273" s="159" t="n">
        <f aca="false">SUM(D274:D280)</f>
        <v>12.57</v>
      </c>
      <c r="F273" s="0"/>
      <c r="G273" s="0"/>
      <c r="H273" s="0"/>
      <c r="I273" s="0"/>
      <c r="J273" s="0"/>
      <c r="K273" s="0"/>
      <c r="L273" s="0"/>
      <c r="M273" s="0"/>
      <c r="N273" s="0"/>
    </row>
    <row r="274" s="1" customFormat="true" ht="15" hidden="false" customHeight="true" outlineLevel="0" collapsed="false">
      <c r="B274" s="160" t="s">
        <v>796</v>
      </c>
      <c r="C274" s="160"/>
      <c r="D274" s="161" t="n">
        <v>1.75</v>
      </c>
      <c r="E274" s="159"/>
      <c r="F274" s="0"/>
      <c r="G274" s="0"/>
      <c r="H274" s="0"/>
      <c r="I274" s="0"/>
      <c r="J274" s="0"/>
      <c r="K274" s="0"/>
      <c r="L274" s="0"/>
      <c r="M274" s="0"/>
      <c r="N274" s="0"/>
    </row>
    <row r="275" s="1" customFormat="true" ht="15" hidden="false" customHeight="true" outlineLevel="0" collapsed="false">
      <c r="B275" s="160" t="s">
        <v>797</v>
      </c>
      <c r="C275" s="160"/>
      <c r="D275" s="161" t="n">
        <v>1.7</v>
      </c>
      <c r="E275" s="159"/>
      <c r="F275" s="0"/>
      <c r="G275" s="0"/>
      <c r="H275" s="0"/>
      <c r="I275" s="0"/>
      <c r="J275" s="0"/>
      <c r="K275" s="0"/>
      <c r="L275" s="0"/>
      <c r="M275" s="0"/>
      <c r="N275" s="0"/>
    </row>
    <row r="276" s="1" customFormat="true" ht="15" hidden="false" customHeight="true" outlineLevel="0" collapsed="false">
      <c r="B276" s="160" t="s">
        <v>798</v>
      </c>
      <c r="C276" s="160"/>
      <c r="D276" s="161" t="n">
        <v>1.9</v>
      </c>
      <c r="E276" s="159"/>
      <c r="F276" s="0"/>
      <c r="G276" s="0"/>
      <c r="H276" s="0"/>
      <c r="I276" s="0"/>
      <c r="J276" s="0"/>
      <c r="K276" s="0"/>
      <c r="L276" s="0"/>
      <c r="M276" s="0"/>
      <c r="N276" s="0"/>
    </row>
    <row r="277" s="1" customFormat="true" ht="15" hidden="false" customHeight="true" outlineLevel="0" collapsed="false">
      <c r="B277" s="160" t="s">
        <v>799</v>
      </c>
      <c r="C277" s="160"/>
      <c r="D277" s="161" t="n">
        <v>0.8</v>
      </c>
      <c r="E277" s="159"/>
      <c r="F277" s="0"/>
      <c r="G277" s="0"/>
      <c r="H277" s="0"/>
      <c r="I277" s="0"/>
      <c r="J277" s="0"/>
      <c r="K277" s="0"/>
      <c r="L277" s="0"/>
      <c r="M277" s="0"/>
      <c r="N277" s="0"/>
    </row>
    <row r="278" s="1" customFormat="true" ht="15" hidden="false" customHeight="true" outlineLevel="0" collapsed="false">
      <c r="B278" s="160" t="s">
        <v>800</v>
      </c>
      <c r="C278" s="160"/>
      <c r="D278" s="161" t="n">
        <v>2.01</v>
      </c>
      <c r="E278" s="159"/>
      <c r="F278" s="0"/>
      <c r="G278" s="0"/>
      <c r="H278" s="0"/>
      <c r="I278" s="0"/>
      <c r="J278" s="0"/>
      <c r="K278" s="0"/>
      <c r="L278" s="0"/>
      <c r="M278" s="0"/>
      <c r="N278" s="0"/>
    </row>
    <row r="279" s="1" customFormat="true" ht="15" hidden="false" customHeight="true" outlineLevel="0" collapsed="false">
      <c r="B279" s="160" t="s">
        <v>801</v>
      </c>
      <c r="C279" s="160"/>
      <c r="D279" s="161" t="n">
        <v>2.01</v>
      </c>
      <c r="E279" s="159"/>
      <c r="F279" s="0"/>
      <c r="G279" s="0"/>
      <c r="H279" s="0"/>
      <c r="I279" s="0"/>
      <c r="J279" s="0"/>
      <c r="K279" s="0"/>
      <c r="L279" s="0"/>
      <c r="M279" s="0"/>
      <c r="N279" s="0"/>
    </row>
    <row r="280" s="1" customFormat="true" ht="15" hidden="false" customHeight="true" outlineLevel="0" collapsed="false">
      <c r="B280" s="160" t="s">
        <v>802</v>
      </c>
      <c r="C280" s="160"/>
      <c r="D280" s="161" t="n">
        <v>2.4</v>
      </c>
      <c r="E280" s="159"/>
      <c r="F280" s="0"/>
      <c r="G280" s="0"/>
      <c r="H280" s="0"/>
      <c r="I280" s="0"/>
      <c r="J280" s="0"/>
      <c r="K280" s="0"/>
      <c r="L280" s="0"/>
      <c r="M280" s="0"/>
      <c r="N280" s="0"/>
    </row>
    <row r="281" customFormat="false" ht="15" hidden="false" customHeight="false" outlineLevel="0" collapsed="false">
      <c r="B281" s="152" t="s">
        <v>428</v>
      </c>
      <c r="C281" s="172" t="str">
        <f aca="false">VLOOKUP(B281,'MEDIÇÃO 4'!$A$20:$C$302,2,0)</f>
        <v>COBERTURA</v>
      </c>
      <c r="D281" s="154"/>
      <c r="E281" s="155"/>
    </row>
    <row r="282" s="1" customFormat="true" ht="15" hidden="false" customHeight="false" outlineLevel="0" collapsed="false">
      <c r="B282" s="156" t="s">
        <v>434</v>
      </c>
      <c r="C282" s="157" t="str">
        <f aca="false">VLOOKUP($B282,'MEDIÇÃO 4'!$A$20:$C$285,2,0)</f>
        <v>Calha em chapa galvanizada com largura de 40 cm</v>
      </c>
      <c r="D282" s="158" t="str">
        <f aca="false">VLOOKUP($B282,'MEDIÇÃO 4'!$A$20:$C$285,3,0)</f>
        <v>m</v>
      </c>
      <c r="E282" s="159" t="n">
        <f aca="false">SUM(D283:D283)</f>
        <v>2.49</v>
      </c>
      <c r="F282" s="0"/>
      <c r="G282" s="0"/>
      <c r="H282" s="0"/>
      <c r="I282" s="0"/>
      <c r="J282" s="0"/>
      <c r="K282" s="0"/>
      <c r="L282" s="0"/>
      <c r="M282" s="0"/>
      <c r="N282" s="0"/>
    </row>
    <row r="283" s="1" customFormat="true" ht="15" hidden="false" customHeight="true" outlineLevel="0" collapsed="false">
      <c r="B283" s="160" t="s">
        <v>803</v>
      </c>
      <c r="C283" s="160"/>
      <c r="D283" s="161" t="n">
        <v>2.49</v>
      </c>
      <c r="E283" s="159"/>
      <c r="F283" s="0"/>
      <c r="G283" s="0"/>
      <c r="H283" s="0"/>
      <c r="I283" s="0"/>
      <c r="J283" s="0"/>
      <c r="K283" s="0"/>
      <c r="L283" s="0"/>
      <c r="M283" s="0"/>
      <c r="N283" s="0"/>
    </row>
    <row r="284" s="1" customFormat="true" ht="26.85" hidden="false" customHeight="true" outlineLevel="0" collapsed="false">
      <c r="B284" s="156" t="s">
        <v>448</v>
      </c>
      <c r="C284" s="157" t="str">
        <f aca="false">VLOOKUP($B284,'MEDIÇÃO 4'!$A$20:$C$285,2,0)</f>
        <v>Fornecimento e instalação de cobertura em policarbonato alveolar, e = 6,00 mm, cor cristal, em estrutura metálica pintada com tinta epóxi na cor branca</v>
      </c>
      <c r="D284" s="158" t="str">
        <f aca="false">VLOOKUP($B284,'MEDIÇÃO 4'!$A$20:$C$285,3,0)</f>
        <v>m2</v>
      </c>
      <c r="E284" s="159" t="n">
        <f aca="false">SUM(D285:D285)</f>
        <v>1.47</v>
      </c>
      <c r="F284" s="0"/>
      <c r="G284" s="0"/>
      <c r="H284" s="0"/>
      <c r="I284" s="0"/>
      <c r="J284" s="0"/>
      <c r="K284" s="0"/>
      <c r="L284" s="0"/>
      <c r="M284" s="0"/>
      <c r="N284" s="0"/>
    </row>
    <row r="285" s="1" customFormat="true" ht="15" hidden="false" customHeight="true" outlineLevel="0" collapsed="false">
      <c r="B285" s="160" t="s">
        <v>804</v>
      </c>
      <c r="C285" s="160"/>
      <c r="D285" s="164" t="n">
        <v>1.47</v>
      </c>
      <c r="E285" s="159"/>
      <c r="F285" s="0"/>
      <c r="G285" s="0"/>
      <c r="H285" s="0"/>
      <c r="I285" s="0"/>
      <c r="J285" s="0"/>
      <c r="K285" s="0"/>
      <c r="L285" s="0"/>
      <c r="M285" s="0"/>
      <c r="N285" s="0"/>
    </row>
    <row r="286" s="1" customFormat="true" ht="13.8" hidden="false" customHeight="false" outlineLevel="0" collapsed="false">
      <c r="B286" s="179"/>
      <c r="C286" s="180"/>
      <c r="D286" s="181"/>
      <c r="E286" s="182"/>
      <c r="F286" s="0"/>
      <c r="G286" s="0"/>
      <c r="H286" s="0"/>
      <c r="I286" s="0"/>
      <c r="J286" s="0"/>
      <c r="K286" s="0"/>
      <c r="L286" s="0"/>
      <c r="M286" s="0"/>
      <c r="N286" s="0"/>
    </row>
    <row r="287" customFormat="false" ht="15" hidden="false" customHeight="true" outlineLevel="0" collapsed="false">
      <c r="B287" s="152" t="n">
        <v>21</v>
      </c>
      <c r="C287" s="172" t="str">
        <f aca="false">VLOOKUP(B287,'MEDIÇÃO 4'!$A$20:$C$302,2,0)</f>
        <v>INSTALAÇÕES DE INCÊNDIO</v>
      </c>
      <c r="D287" s="154"/>
      <c r="E287" s="155"/>
    </row>
    <row r="288" s="1" customFormat="true" ht="15" hidden="false" customHeight="false" outlineLevel="0" collapsed="false">
      <c r="B288" s="156" t="s">
        <v>472</v>
      </c>
      <c r="C288" s="157" t="str">
        <f aca="false">VLOOKUP($B288,'MEDIÇÃO 4'!$A$20:$C$285,2,0)</f>
        <v>Iluminação de emergência com bloco autônomo de iluminação 2x9W</v>
      </c>
      <c r="D288" s="158" t="str">
        <f aca="false">VLOOKUP($B288,'MEDIÇÃO 4'!$A$20:$C$285,3,0)</f>
        <v>und</v>
      </c>
      <c r="E288" s="159" t="n">
        <f aca="false">SUM(D289:D291)</f>
        <v>8</v>
      </c>
      <c r="F288" s="0"/>
      <c r="G288" s="0"/>
      <c r="H288" s="0"/>
      <c r="I288" s="0"/>
      <c r="J288" s="0"/>
      <c r="K288" s="0"/>
      <c r="L288" s="0"/>
      <c r="M288" s="0"/>
      <c r="N288" s="0"/>
    </row>
    <row r="289" s="1" customFormat="true" ht="15" hidden="false" customHeight="true" outlineLevel="0" collapsed="false">
      <c r="B289" s="160" t="s">
        <v>805</v>
      </c>
      <c r="C289" s="160"/>
      <c r="D289" s="161" t="n">
        <v>20</v>
      </c>
      <c r="E289" s="159"/>
      <c r="F289" s="0"/>
      <c r="G289" s="0"/>
      <c r="H289" s="0"/>
      <c r="I289" s="0"/>
      <c r="J289" s="0"/>
      <c r="K289" s="0"/>
      <c r="L289" s="0"/>
      <c r="M289" s="0"/>
      <c r="N289" s="0"/>
    </row>
    <row r="290" s="1" customFormat="true" ht="26.85" hidden="false" customHeight="true" outlineLevel="0" collapsed="false">
      <c r="B290" s="160" t="s">
        <v>806</v>
      </c>
      <c r="C290" s="160"/>
      <c r="D290" s="164" t="n">
        <v>-9</v>
      </c>
      <c r="E290" s="159"/>
      <c r="F290" s="0"/>
      <c r="G290" s="0"/>
      <c r="H290" s="0"/>
      <c r="I290" s="0"/>
      <c r="J290" s="0"/>
      <c r="K290" s="0"/>
      <c r="L290" s="0"/>
      <c r="M290" s="0"/>
      <c r="N290" s="0"/>
    </row>
    <row r="291" s="1" customFormat="true" ht="15" hidden="false" customHeight="true" outlineLevel="0" collapsed="false">
      <c r="B291" s="165" t="s">
        <v>807</v>
      </c>
      <c r="C291" s="165"/>
      <c r="D291" s="164" t="n">
        <v>-3</v>
      </c>
      <c r="E291" s="159"/>
      <c r="F291" s="0"/>
      <c r="G291" s="0"/>
      <c r="H291" s="0"/>
      <c r="I291" s="0"/>
      <c r="J291" s="0"/>
      <c r="K291" s="0"/>
      <c r="L291" s="0"/>
      <c r="M291" s="0"/>
      <c r="N291" s="0"/>
    </row>
    <row r="292" s="1" customFormat="true" ht="13.8" hidden="false" customHeight="false" outlineLevel="0" collapsed="false">
      <c r="B292" s="179"/>
      <c r="C292" s="180"/>
      <c r="D292" s="181"/>
      <c r="E292" s="182"/>
      <c r="F292" s="0"/>
      <c r="G292" s="0"/>
      <c r="H292" s="0"/>
      <c r="I292" s="0"/>
      <c r="J292" s="0"/>
      <c r="K292" s="0"/>
      <c r="L292" s="0"/>
      <c r="M292" s="0"/>
      <c r="N292" s="0"/>
    </row>
    <row r="293" customFormat="false" ht="15" hidden="false" customHeight="true" outlineLevel="0" collapsed="false">
      <c r="B293" s="152" t="n">
        <v>22</v>
      </c>
      <c r="C293" s="172" t="str">
        <f aca="false">VLOOKUP(B293,'MEDIÇÃO 4'!$A$20:$C$302,2,0)</f>
        <v>INSTALAÇÕES DE GÁS</v>
      </c>
      <c r="D293" s="154"/>
      <c r="E293" s="155"/>
    </row>
    <row r="294" s="1" customFormat="true" ht="26.85" hidden="false" customHeight="false" outlineLevel="0" collapsed="false">
      <c r="B294" s="156" t="s">
        <v>475</v>
      </c>
      <c r="C294" s="157" t="str">
        <f aca="false">VLOOKUP($B294,'MEDIÇÃO 4'!$A$20:$C$285,2,0)</f>
        <v>Abrigo de gás para 2 cilindros 45 Kg, exec. em alv. bloco conc cheio,dim 1,50x0.85x2.10m, inclusive cilindros e rede interna do abrigo compreendendo tubos e válvulas de esfera que interligam os cilindros</v>
      </c>
      <c r="D294" s="158" t="str">
        <f aca="false">VLOOKUP($B294,'MEDIÇÃO 4'!$A$20:$C$285,3,0)</f>
        <v>und</v>
      </c>
      <c r="E294" s="159" t="n">
        <f aca="false">SUM(D295:D295)</f>
        <v>0.3</v>
      </c>
      <c r="F294" s="0"/>
      <c r="G294" s="0"/>
      <c r="H294" s="0"/>
      <c r="I294" s="0"/>
      <c r="J294" s="0"/>
      <c r="K294" s="0"/>
      <c r="L294" s="0"/>
      <c r="M294" s="0"/>
      <c r="N294" s="0"/>
    </row>
    <row r="295" s="1" customFormat="true" ht="15" hidden="false" customHeight="true" outlineLevel="0" collapsed="false">
      <c r="B295" s="160" t="s">
        <v>808</v>
      </c>
      <c r="C295" s="160"/>
      <c r="D295" s="161" t="n">
        <v>0.3</v>
      </c>
      <c r="E295" s="159"/>
      <c r="F295" s="0"/>
      <c r="G295" s="0"/>
      <c r="H295" s="0"/>
      <c r="I295" s="0"/>
      <c r="J295" s="0"/>
      <c r="K295" s="0"/>
      <c r="L295" s="0"/>
      <c r="M295" s="0"/>
      <c r="N295" s="0"/>
    </row>
    <row r="296" s="1" customFormat="true" ht="13.8" hidden="false" customHeight="false" outlineLevel="0" collapsed="false">
      <c r="B296" s="179"/>
      <c r="C296" s="180"/>
      <c r="D296" s="181"/>
      <c r="E296" s="182"/>
      <c r="F296" s="0"/>
      <c r="G296" s="0"/>
      <c r="H296" s="0"/>
      <c r="I296" s="0"/>
      <c r="J296" s="0"/>
      <c r="K296" s="0"/>
      <c r="L296" s="0"/>
      <c r="M296" s="0"/>
      <c r="N296" s="0"/>
    </row>
    <row r="297" customFormat="false" ht="15" hidden="false" customHeight="false" outlineLevel="0" collapsed="false">
      <c r="B297" s="152" t="n">
        <v>24</v>
      </c>
      <c r="C297" s="172" t="str">
        <f aca="false">VLOOKUP(B297,'MEDIÇÃO 4'!$A$20:$C$302,2,0)</f>
        <v>ITENS NOVOS</v>
      </c>
      <c r="D297" s="154"/>
      <c r="E297" s="155"/>
    </row>
    <row r="298" s="1" customFormat="true" ht="15" hidden="false" customHeight="true" outlineLevel="0" collapsed="false">
      <c r="B298" s="156" t="s">
        <v>493</v>
      </c>
      <c r="C298" s="157" t="str">
        <f aca="false">VLOOKUP($B298,'MEDIÇÃO 4'!$A$20:$C$285,2,0)</f>
        <v>Tubo de cobre com isolamento térmico - ø 1/4" esp. 9mm</v>
      </c>
      <c r="D298" s="158" t="str">
        <f aca="false">VLOOKUP($B298,'MEDIÇÃO 4'!$A$20:$C$285,3,0)</f>
        <v>m</v>
      </c>
      <c r="E298" s="159" t="n">
        <f aca="false">SUM(D299:D310)</f>
        <v>79.38</v>
      </c>
      <c r="F298" s="0"/>
      <c r="G298" s="0"/>
      <c r="H298" s="0"/>
      <c r="I298" s="0"/>
      <c r="J298" s="0"/>
      <c r="K298" s="0"/>
      <c r="L298" s="0"/>
      <c r="M298" s="0"/>
      <c r="N298" s="0"/>
    </row>
    <row r="299" s="1" customFormat="true" ht="15" hidden="false" customHeight="true" outlineLevel="0" collapsed="false">
      <c r="B299" s="160" t="s">
        <v>809</v>
      </c>
      <c r="C299" s="160"/>
      <c r="D299" s="161" t="n">
        <v>-27.36</v>
      </c>
      <c r="E299" s="159"/>
      <c r="F299" s="0"/>
      <c r="G299" s="0"/>
      <c r="H299" s="0"/>
      <c r="I299" s="0"/>
      <c r="J299" s="0"/>
      <c r="K299" s="0"/>
      <c r="L299" s="0"/>
      <c r="M299" s="0"/>
      <c r="N299" s="0"/>
    </row>
    <row r="300" s="1" customFormat="true" ht="15" hidden="false" customHeight="true" outlineLevel="0" collapsed="false">
      <c r="B300" s="167" t="s">
        <v>810</v>
      </c>
      <c r="C300" s="167"/>
      <c r="D300" s="167"/>
      <c r="E300" s="159"/>
      <c r="F300" s="0"/>
      <c r="G300" s="0"/>
      <c r="H300" s="0"/>
      <c r="I300" s="0"/>
      <c r="J300" s="0"/>
      <c r="K300" s="0"/>
      <c r="L300" s="0"/>
      <c r="M300" s="0"/>
      <c r="N300" s="0"/>
    </row>
    <row r="301" s="1" customFormat="true" ht="15" hidden="false" customHeight="true" outlineLevel="0" collapsed="false">
      <c r="B301" s="160" t="s">
        <v>811</v>
      </c>
      <c r="C301" s="160"/>
      <c r="D301" s="164" t="n">
        <v>9.45</v>
      </c>
      <c r="E301" s="159"/>
      <c r="F301" s="0"/>
      <c r="G301" s="0"/>
      <c r="H301" s="0"/>
      <c r="I301" s="0"/>
      <c r="J301" s="0"/>
      <c r="K301" s="0"/>
      <c r="L301" s="0"/>
      <c r="M301" s="0"/>
      <c r="N301" s="0"/>
    </row>
    <row r="302" s="1" customFormat="true" ht="15" hidden="false" customHeight="true" outlineLevel="0" collapsed="false">
      <c r="B302" s="160" t="s">
        <v>812</v>
      </c>
      <c r="C302" s="160"/>
      <c r="D302" s="164" t="n">
        <v>14.16</v>
      </c>
      <c r="E302" s="159"/>
      <c r="F302" s="0"/>
      <c r="G302" s="0"/>
      <c r="H302" s="0"/>
      <c r="I302" s="0"/>
      <c r="J302" s="0"/>
      <c r="K302" s="0"/>
      <c r="L302" s="0"/>
      <c r="M302" s="0"/>
      <c r="N302" s="0"/>
    </row>
    <row r="303" s="1" customFormat="true" ht="15" hidden="false" customHeight="true" outlineLevel="0" collapsed="false">
      <c r="B303" s="160" t="s">
        <v>813</v>
      </c>
      <c r="C303" s="160"/>
      <c r="D303" s="164" t="n">
        <v>22.42</v>
      </c>
      <c r="E303" s="159"/>
      <c r="F303" s="0"/>
      <c r="G303" s="0"/>
      <c r="H303" s="0"/>
      <c r="I303" s="0"/>
      <c r="J303" s="0"/>
      <c r="K303" s="0"/>
      <c r="L303" s="0"/>
      <c r="M303" s="0"/>
      <c r="N303" s="0"/>
    </row>
    <row r="304" s="1" customFormat="true" ht="15" hidden="false" customHeight="true" outlineLevel="0" collapsed="false">
      <c r="B304" s="160" t="s">
        <v>814</v>
      </c>
      <c r="C304" s="160"/>
      <c r="D304" s="164" t="n">
        <v>22.47</v>
      </c>
      <c r="E304" s="159"/>
      <c r="F304" s="0"/>
      <c r="G304" s="0"/>
      <c r="H304" s="0"/>
      <c r="I304" s="0"/>
      <c r="J304" s="0"/>
      <c r="K304" s="0"/>
      <c r="L304" s="0"/>
      <c r="M304" s="0"/>
      <c r="N304" s="0"/>
    </row>
    <row r="305" s="1" customFormat="true" ht="15" hidden="false" customHeight="true" outlineLevel="0" collapsed="false">
      <c r="B305" s="160" t="s">
        <v>815</v>
      </c>
      <c r="C305" s="160"/>
      <c r="D305" s="164" t="n">
        <v>11.22</v>
      </c>
      <c r="E305" s="159"/>
      <c r="F305" s="0"/>
      <c r="G305" s="0"/>
      <c r="H305" s="0"/>
      <c r="I305" s="0"/>
      <c r="J305" s="0"/>
      <c r="K305" s="0"/>
      <c r="L305" s="0"/>
      <c r="M305" s="0"/>
      <c r="N305" s="0"/>
    </row>
    <row r="306" s="1" customFormat="true" ht="15" hidden="false" customHeight="true" outlineLevel="0" collapsed="false">
      <c r="B306" s="160" t="s">
        <v>816</v>
      </c>
      <c r="C306" s="160"/>
      <c r="D306" s="164" t="n">
        <v>8.82</v>
      </c>
      <c r="E306" s="159"/>
      <c r="F306" s="0"/>
      <c r="G306" s="0"/>
      <c r="H306" s="0"/>
      <c r="I306" s="0"/>
      <c r="J306" s="0"/>
      <c r="K306" s="0"/>
      <c r="L306" s="0"/>
      <c r="M306" s="0"/>
      <c r="N306" s="0"/>
    </row>
    <row r="307" s="1" customFormat="true" ht="15" hidden="false" customHeight="true" outlineLevel="0" collapsed="false">
      <c r="B307" s="160" t="s">
        <v>817</v>
      </c>
      <c r="C307" s="160"/>
      <c r="D307" s="164" t="n">
        <v>3.74</v>
      </c>
      <c r="E307" s="159"/>
      <c r="F307" s="0"/>
      <c r="G307" s="0"/>
      <c r="H307" s="0"/>
      <c r="I307" s="0"/>
      <c r="J307" s="0"/>
      <c r="K307" s="0"/>
      <c r="L307" s="0"/>
      <c r="M307" s="0"/>
      <c r="N307" s="0"/>
    </row>
    <row r="308" s="1" customFormat="true" ht="15" hidden="false" customHeight="true" outlineLevel="0" collapsed="false">
      <c r="B308" s="167" t="s">
        <v>818</v>
      </c>
      <c r="C308" s="167"/>
      <c r="D308" s="167"/>
      <c r="E308" s="159"/>
      <c r="F308" s="0"/>
      <c r="G308" s="0"/>
      <c r="H308" s="0"/>
      <c r="I308" s="0"/>
      <c r="J308" s="0"/>
      <c r="K308" s="0"/>
      <c r="L308" s="0"/>
      <c r="M308" s="0"/>
      <c r="N308" s="0"/>
    </row>
    <row r="309" s="1" customFormat="true" ht="15" hidden="false" customHeight="true" outlineLevel="0" collapsed="false">
      <c r="B309" s="160" t="s">
        <v>819</v>
      </c>
      <c r="C309" s="160"/>
      <c r="D309" s="164" t="n">
        <v>7.73</v>
      </c>
      <c r="E309" s="159"/>
      <c r="F309" s="0"/>
      <c r="G309" s="0"/>
      <c r="H309" s="0"/>
      <c r="I309" s="0"/>
      <c r="J309" s="0"/>
      <c r="K309" s="0"/>
      <c r="L309" s="0"/>
      <c r="M309" s="0"/>
      <c r="N309" s="0"/>
    </row>
    <row r="310" s="1" customFormat="true" ht="15" hidden="false" customHeight="true" outlineLevel="0" collapsed="false">
      <c r="B310" s="160" t="s">
        <v>820</v>
      </c>
      <c r="C310" s="160"/>
      <c r="D310" s="164" t="n">
        <v>6.73</v>
      </c>
      <c r="E310" s="159"/>
      <c r="F310" s="0"/>
      <c r="G310" s="0"/>
      <c r="H310" s="0"/>
      <c r="I310" s="0"/>
      <c r="J310" s="0"/>
      <c r="K310" s="0"/>
      <c r="L310" s="0"/>
      <c r="M310" s="0"/>
      <c r="N310" s="0"/>
    </row>
    <row r="311" s="1" customFormat="true" ht="15" hidden="false" customHeight="true" outlineLevel="0" collapsed="false">
      <c r="B311" s="156" t="s">
        <v>495</v>
      </c>
      <c r="C311" s="157" t="str">
        <f aca="false">VLOOKUP($B311,'MEDIÇÃO 4'!$A$20:$C$285,2,0)</f>
        <v>Tubo de cobre com isolamento térmico - ø 3/8" esp. 9mm</v>
      </c>
      <c r="D311" s="158" t="str">
        <f aca="false">VLOOKUP($B311,'MEDIÇÃO 4'!$A$20:$C$285,3,0)</f>
        <v>m</v>
      </c>
      <c r="E311" s="159" t="n">
        <f aca="false">SUM(D312:D316)</f>
        <v>5.29</v>
      </c>
      <c r="F311" s="0"/>
      <c r="G311" s="0"/>
      <c r="H311" s="0"/>
      <c r="I311" s="0"/>
      <c r="J311" s="0"/>
      <c r="K311" s="0"/>
      <c r="L311" s="0"/>
      <c r="M311" s="0"/>
      <c r="N311" s="0"/>
    </row>
    <row r="312" s="1" customFormat="true" ht="15" hidden="false" customHeight="true" outlineLevel="0" collapsed="false">
      <c r="B312" s="160" t="s">
        <v>821</v>
      </c>
      <c r="C312" s="160"/>
      <c r="D312" s="161" t="n">
        <v>-6.29</v>
      </c>
      <c r="E312" s="159"/>
      <c r="F312" s="0"/>
      <c r="G312" s="0"/>
      <c r="H312" s="0"/>
      <c r="I312" s="0"/>
      <c r="J312" s="0"/>
      <c r="K312" s="0"/>
      <c r="L312" s="0"/>
      <c r="M312" s="0"/>
      <c r="N312" s="0"/>
    </row>
    <row r="313" s="1" customFormat="true" ht="15" hidden="false" customHeight="true" outlineLevel="0" collapsed="false">
      <c r="B313" s="167" t="s">
        <v>810</v>
      </c>
      <c r="C313" s="167"/>
      <c r="D313" s="167"/>
      <c r="E313" s="159"/>
      <c r="F313" s="0"/>
      <c r="G313" s="0"/>
      <c r="H313" s="0"/>
      <c r="I313" s="0"/>
      <c r="J313" s="0"/>
      <c r="K313" s="0"/>
      <c r="L313" s="0"/>
      <c r="M313" s="0"/>
      <c r="N313" s="0"/>
    </row>
    <row r="314" s="1" customFormat="true" ht="15" hidden="false" customHeight="true" outlineLevel="0" collapsed="false">
      <c r="B314" s="160" t="s">
        <v>822</v>
      </c>
      <c r="C314" s="160"/>
      <c r="D314" s="164" t="n">
        <v>3.74</v>
      </c>
      <c r="E314" s="159"/>
      <c r="F314" s="0"/>
      <c r="G314" s="0"/>
      <c r="H314" s="0"/>
      <c r="I314" s="0"/>
      <c r="J314" s="0"/>
      <c r="K314" s="0"/>
      <c r="L314" s="0"/>
      <c r="M314" s="0"/>
      <c r="N314" s="0"/>
    </row>
    <row r="315" s="1" customFormat="true" ht="15" hidden="false" customHeight="true" outlineLevel="0" collapsed="false">
      <c r="B315" s="167" t="s">
        <v>818</v>
      </c>
      <c r="C315" s="167"/>
      <c r="D315" s="167"/>
      <c r="E315" s="159"/>
      <c r="F315" s="0"/>
      <c r="G315" s="0"/>
      <c r="H315" s="0"/>
      <c r="I315" s="0"/>
      <c r="J315" s="0"/>
      <c r="K315" s="0"/>
      <c r="L315" s="0"/>
      <c r="M315" s="0"/>
      <c r="N315" s="0"/>
    </row>
    <row r="316" s="1" customFormat="true" ht="15" hidden="false" customHeight="true" outlineLevel="0" collapsed="false">
      <c r="B316" s="160" t="s">
        <v>823</v>
      </c>
      <c r="C316" s="160"/>
      <c r="D316" s="164" t="n">
        <v>7.84</v>
      </c>
      <c r="E316" s="159"/>
      <c r="F316" s="0"/>
      <c r="G316" s="0"/>
      <c r="H316" s="0"/>
      <c r="I316" s="0"/>
      <c r="J316" s="0"/>
      <c r="K316" s="0"/>
      <c r="L316" s="0"/>
      <c r="M316" s="0"/>
      <c r="N316" s="0"/>
    </row>
    <row r="317" s="1" customFormat="true" ht="15" hidden="false" customHeight="true" outlineLevel="0" collapsed="false">
      <c r="B317" s="156" t="s">
        <v>497</v>
      </c>
      <c r="C317" s="157" t="str">
        <f aca="false">VLOOKUP($B317,'MEDIÇÃO 4'!$A$20:$C$285,2,0)</f>
        <v>Tubo de cobre com isolamento térmico - ø 1/2" esp. 9mm</v>
      </c>
      <c r="D317" s="158" t="str">
        <f aca="false">VLOOKUP($B317,'MEDIÇÃO 4'!$A$20:$C$285,3,0)</f>
        <v>m</v>
      </c>
      <c r="E317" s="159" t="n">
        <f aca="false">SUM(D318:D329)</f>
        <v>79.38</v>
      </c>
      <c r="F317" s="0"/>
      <c r="G317" s="0"/>
      <c r="H317" s="0"/>
      <c r="I317" s="0"/>
      <c r="J317" s="0"/>
      <c r="K317" s="0"/>
      <c r="L317" s="0"/>
      <c r="M317" s="0"/>
      <c r="N317" s="0"/>
    </row>
    <row r="318" s="1" customFormat="true" ht="15" hidden="false" customHeight="true" outlineLevel="0" collapsed="false">
      <c r="B318" s="160" t="s">
        <v>824</v>
      </c>
      <c r="C318" s="160"/>
      <c r="D318" s="161" t="n">
        <v>-27.36</v>
      </c>
      <c r="E318" s="159"/>
      <c r="F318" s="0"/>
      <c r="G318" s="0"/>
      <c r="H318" s="0"/>
      <c r="I318" s="0"/>
      <c r="J318" s="0"/>
      <c r="K318" s="0"/>
      <c r="L318" s="0"/>
      <c r="M318" s="0"/>
      <c r="N318" s="0"/>
    </row>
    <row r="319" s="1" customFormat="true" ht="15" hidden="false" customHeight="true" outlineLevel="0" collapsed="false">
      <c r="B319" s="167" t="s">
        <v>810</v>
      </c>
      <c r="C319" s="167"/>
      <c r="D319" s="167"/>
      <c r="E319" s="159"/>
      <c r="F319" s="0"/>
      <c r="G319" s="0"/>
      <c r="H319" s="0"/>
      <c r="I319" s="0"/>
      <c r="J319" s="0"/>
      <c r="K319" s="0"/>
      <c r="L319" s="0"/>
      <c r="M319" s="0"/>
      <c r="N319" s="0"/>
    </row>
    <row r="320" s="1" customFormat="true" ht="15" hidden="false" customHeight="true" outlineLevel="0" collapsed="false">
      <c r="B320" s="160" t="s">
        <v>811</v>
      </c>
      <c r="C320" s="160"/>
      <c r="D320" s="185" t="n">
        <v>9.45</v>
      </c>
      <c r="E320" s="159"/>
      <c r="F320" s="0"/>
      <c r="G320" s="0"/>
      <c r="H320" s="0"/>
      <c r="I320" s="0"/>
      <c r="J320" s="0"/>
      <c r="K320" s="0"/>
      <c r="L320" s="0"/>
      <c r="M320" s="0"/>
      <c r="N320" s="0"/>
    </row>
    <row r="321" s="1" customFormat="true" ht="15" hidden="false" customHeight="true" outlineLevel="0" collapsed="false">
      <c r="B321" s="160" t="s">
        <v>812</v>
      </c>
      <c r="C321" s="160"/>
      <c r="D321" s="164" t="n">
        <v>14.16</v>
      </c>
      <c r="E321" s="159"/>
      <c r="F321" s="0"/>
      <c r="G321" s="0"/>
      <c r="H321" s="0"/>
      <c r="I321" s="0"/>
      <c r="J321" s="0"/>
      <c r="K321" s="0"/>
      <c r="L321" s="0"/>
      <c r="M321" s="0"/>
      <c r="N321" s="0"/>
    </row>
    <row r="322" s="1" customFormat="true" ht="15" hidden="false" customHeight="true" outlineLevel="0" collapsed="false">
      <c r="B322" s="160" t="s">
        <v>813</v>
      </c>
      <c r="C322" s="160"/>
      <c r="D322" s="164" t="n">
        <v>22.42</v>
      </c>
      <c r="E322" s="159"/>
      <c r="F322" s="0"/>
      <c r="G322" s="0"/>
      <c r="H322" s="0"/>
      <c r="I322" s="0"/>
      <c r="J322" s="0"/>
      <c r="K322" s="0"/>
      <c r="L322" s="0"/>
      <c r="M322" s="0"/>
      <c r="N322" s="0"/>
    </row>
    <row r="323" s="1" customFormat="true" ht="15" hidden="false" customHeight="true" outlineLevel="0" collapsed="false">
      <c r="B323" s="160" t="s">
        <v>814</v>
      </c>
      <c r="C323" s="160"/>
      <c r="D323" s="164" t="n">
        <v>22.47</v>
      </c>
      <c r="E323" s="159"/>
      <c r="F323" s="0"/>
      <c r="G323" s="0"/>
      <c r="H323" s="0"/>
      <c r="I323" s="0"/>
      <c r="J323" s="0"/>
      <c r="K323" s="0"/>
      <c r="L323" s="0"/>
      <c r="M323" s="0"/>
      <c r="N323" s="0"/>
    </row>
    <row r="324" s="1" customFormat="true" ht="15" hidden="false" customHeight="true" outlineLevel="0" collapsed="false">
      <c r="B324" s="160" t="s">
        <v>815</v>
      </c>
      <c r="C324" s="160"/>
      <c r="D324" s="164" t="n">
        <v>11.22</v>
      </c>
      <c r="E324" s="159"/>
      <c r="F324" s="0"/>
      <c r="G324" s="0"/>
      <c r="H324" s="0"/>
      <c r="I324" s="0"/>
      <c r="J324" s="0"/>
      <c r="K324" s="0"/>
      <c r="L324" s="0"/>
      <c r="M324" s="0"/>
      <c r="N324" s="0"/>
    </row>
    <row r="325" s="1" customFormat="true" ht="15" hidden="false" customHeight="true" outlineLevel="0" collapsed="false">
      <c r="B325" s="160" t="s">
        <v>816</v>
      </c>
      <c r="C325" s="160"/>
      <c r="D325" s="164" t="n">
        <v>8.82</v>
      </c>
      <c r="E325" s="159"/>
      <c r="F325" s="0"/>
      <c r="G325" s="0"/>
      <c r="H325" s="0"/>
      <c r="I325" s="0"/>
      <c r="J325" s="0"/>
      <c r="K325" s="0"/>
      <c r="L325" s="0"/>
      <c r="M325" s="0"/>
      <c r="N325" s="0"/>
    </row>
    <row r="326" s="1" customFormat="true" ht="15" hidden="false" customHeight="true" outlineLevel="0" collapsed="false">
      <c r="B326" s="160" t="s">
        <v>817</v>
      </c>
      <c r="C326" s="160"/>
      <c r="D326" s="164" t="n">
        <v>3.74</v>
      </c>
      <c r="E326" s="159"/>
      <c r="F326" s="0"/>
      <c r="G326" s="0"/>
      <c r="H326" s="0"/>
      <c r="I326" s="0"/>
      <c r="J326" s="0"/>
      <c r="K326" s="0"/>
      <c r="L326" s="0"/>
      <c r="M326" s="0"/>
      <c r="N326" s="0"/>
    </row>
    <row r="327" s="1" customFormat="true" ht="15" hidden="false" customHeight="true" outlineLevel="0" collapsed="false">
      <c r="B327" s="167" t="s">
        <v>818</v>
      </c>
      <c r="C327" s="167"/>
      <c r="D327" s="167"/>
      <c r="E327" s="159"/>
      <c r="F327" s="0"/>
      <c r="G327" s="0"/>
      <c r="H327" s="0"/>
      <c r="I327" s="0"/>
      <c r="J327" s="0"/>
      <c r="K327" s="0"/>
      <c r="L327" s="0"/>
      <c r="M327" s="0"/>
      <c r="N327" s="0"/>
    </row>
    <row r="328" s="1" customFormat="true" ht="15" hidden="false" customHeight="true" outlineLevel="0" collapsed="false">
      <c r="B328" s="160" t="s">
        <v>819</v>
      </c>
      <c r="C328" s="160"/>
      <c r="D328" s="164" t="n">
        <v>7.73</v>
      </c>
      <c r="E328" s="159"/>
      <c r="F328" s="0"/>
      <c r="G328" s="0"/>
      <c r="H328" s="0"/>
      <c r="I328" s="0"/>
      <c r="J328" s="0"/>
      <c r="K328" s="0"/>
      <c r="L328" s="0"/>
      <c r="M328" s="0"/>
      <c r="N328" s="0"/>
    </row>
    <row r="329" s="1" customFormat="true" ht="15" hidden="false" customHeight="true" outlineLevel="0" collapsed="false">
      <c r="B329" s="160" t="s">
        <v>820</v>
      </c>
      <c r="C329" s="160"/>
      <c r="D329" s="164" t="n">
        <v>6.73</v>
      </c>
      <c r="E329" s="159"/>
      <c r="F329" s="0"/>
      <c r="G329" s="0"/>
      <c r="H329" s="0"/>
      <c r="I329" s="0"/>
      <c r="J329" s="0"/>
      <c r="K329" s="0"/>
      <c r="L329" s="0"/>
      <c r="M329" s="0"/>
      <c r="N329" s="0"/>
    </row>
    <row r="330" s="1" customFormat="true" ht="15" hidden="false" customHeight="true" outlineLevel="0" collapsed="false">
      <c r="B330" s="156" t="s">
        <v>499</v>
      </c>
      <c r="C330" s="157" t="str">
        <f aca="false">VLOOKUP($B330,'MEDIÇÃO 4'!$A$20:$C$285,2,0)</f>
        <v>Tubo de cobre com isolamento térmico - ø 5/8" esp. 9mm</v>
      </c>
      <c r="D330" s="158" t="str">
        <f aca="false">VLOOKUP($B330,'MEDIÇÃO 4'!$A$20:$C$285,3,0)</f>
        <v>m</v>
      </c>
      <c r="E330" s="159" t="n">
        <f aca="false">SUM(D331:D335)</f>
        <v>5.29</v>
      </c>
      <c r="F330" s="0"/>
      <c r="G330" s="0"/>
      <c r="H330" s="0"/>
      <c r="I330" s="0"/>
      <c r="J330" s="0"/>
      <c r="K330" s="0"/>
      <c r="L330" s="0"/>
      <c r="M330" s="0"/>
      <c r="N330" s="0"/>
    </row>
    <row r="331" s="1" customFormat="true" ht="15" hidden="false" customHeight="true" outlineLevel="0" collapsed="false">
      <c r="B331" s="160" t="s">
        <v>821</v>
      </c>
      <c r="C331" s="160"/>
      <c r="D331" s="161" t="n">
        <v>-6.29</v>
      </c>
      <c r="E331" s="159"/>
      <c r="F331" s="0"/>
      <c r="G331" s="0"/>
      <c r="H331" s="0"/>
      <c r="I331" s="0"/>
      <c r="J331" s="0"/>
      <c r="K331" s="0"/>
      <c r="L331" s="0"/>
      <c r="M331" s="0"/>
      <c r="N331" s="0"/>
    </row>
    <row r="332" s="1" customFormat="true" ht="15" hidden="false" customHeight="true" outlineLevel="0" collapsed="false">
      <c r="B332" s="167" t="s">
        <v>810</v>
      </c>
      <c r="C332" s="167"/>
      <c r="D332" s="167"/>
      <c r="E332" s="159"/>
      <c r="F332" s="0"/>
      <c r="G332" s="0"/>
      <c r="H332" s="0"/>
      <c r="I332" s="0"/>
      <c r="J332" s="0"/>
      <c r="K332" s="0"/>
      <c r="L332" s="0"/>
      <c r="M332" s="0"/>
      <c r="N332" s="0"/>
    </row>
    <row r="333" s="1" customFormat="true" ht="15" hidden="false" customHeight="true" outlineLevel="0" collapsed="false">
      <c r="B333" s="160" t="s">
        <v>822</v>
      </c>
      <c r="C333" s="160"/>
      <c r="D333" s="164" t="n">
        <v>3.74</v>
      </c>
      <c r="E333" s="159"/>
      <c r="F333" s="0"/>
      <c r="G333" s="0"/>
      <c r="H333" s="0"/>
      <c r="I333" s="0"/>
      <c r="J333" s="0"/>
      <c r="K333" s="0"/>
      <c r="L333" s="0"/>
      <c r="M333" s="0"/>
      <c r="N333" s="0"/>
    </row>
    <row r="334" s="1" customFormat="true" ht="15" hidden="false" customHeight="true" outlineLevel="0" collapsed="false">
      <c r="B334" s="167" t="s">
        <v>818</v>
      </c>
      <c r="C334" s="167"/>
      <c r="D334" s="167"/>
      <c r="E334" s="159"/>
      <c r="F334" s="0"/>
      <c r="G334" s="0"/>
      <c r="H334" s="0"/>
      <c r="I334" s="0"/>
      <c r="J334" s="0"/>
      <c r="K334" s="0"/>
      <c r="L334" s="0"/>
      <c r="M334" s="0"/>
      <c r="N334" s="0"/>
    </row>
    <row r="335" s="1" customFormat="true" ht="15" hidden="false" customHeight="true" outlineLevel="0" collapsed="false">
      <c r="B335" s="160" t="s">
        <v>823</v>
      </c>
      <c r="C335" s="160"/>
      <c r="D335" s="164" t="n">
        <v>7.84</v>
      </c>
      <c r="E335" s="159"/>
      <c r="F335" s="0"/>
      <c r="G335" s="0"/>
      <c r="H335" s="0"/>
      <c r="I335" s="0"/>
      <c r="J335" s="0"/>
      <c r="K335" s="0"/>
      <c r="L335" s="0"/>
      <c r="M335" s="0"/>
      <c r="N335" s="0"/>
    </row>
    <row r="336" s="1" customFormat="true" ht="15" hidden="false" customHeight="true" outlineLevel="0" collapsed="false">
      <c r="B336" s="156" t="s">
        <v>511</v>
      </c>
      <c r="C336" s="157" t="str">
        <f aca="false">VLOOKUP($B336,'MEDIÇÃO 4'!$A$20:$C$285,2,0)</f>
        <v>Recomposição de concreto danificado, com utilização de argamassa Sika Grout ou equivalente</v>
      </c>
      <c r="D336" s="158" t="str">
        <f aca="false">VLOOKUP($B336,'MEDIÇÃO 4'!$A$20:$C$285,3,0)</f>
        <v>m3</v>
      </c>
      <c r="E336" s="159" t="n">
        <f aca="false">SUM(D337:D337)</f>
        <v>0.9656</v>
      </c>
      <c r="F336" s="0"/>
      <c r="G336" s="0"/>
      <c r="H336" s="0"/>
      <c r="I336" s="0"/>
      <c r="J336" s="0"/>
      <c r="K336" s="0"/>
      <c r="L336" s="0"/>
      <c r="M336" s="0"/>
      <c r="N336" s="0"/>
    </row>
    <row r="337" s="1" customFormat="true" ht="26.85" hidden="false" customHeight="true" outlineLevel="0" collapsed="false">
      <c r="B337" s="160" t="s">
        <v>825</v>
      </c>
      <c r="C337" s="160"/>
      <c r="D337" s="161" t="n">
        <v>0.9656</v>
      </c>
      <c r="E337" s="159"/>
      <c r="F337" s="0"/>
      <c r="G337" s="0"/>
      <c r="H337" s="0"/>
      <c r="I337" s="0"/>
      <c r="J337" s="0"/>
      <c r="K337" s="0"/>
      <c r="L337" s="0"/>
      <c r="M337" s="0"/>
      <c r="N337" s="0"/>
    </row>
    <row r="338" s="1" customFormat="true" ht="26.85" hidden="false" customHeight="false" outlineLevel="0" collapsed="false">
      <c r="B338" s="156" t="s">
        <v>513</v>
      </c>
      <c r="C338" s="157" t="str">
        <f aca="false">VLOOKUP($B338,'MEDIÇÃO 4'!$A$20:$C$285,2,0)</f>
        <v>Pastilha cerâmica branca 5 x 5 cm, assentada com argamassa de cimento colante e rejunte pré-fabricado, marcas de referência Atlas, Jatobá, NGK ou equivalentwe</v>
      </c>
      <c r="D338" s="158" t="str">
        <f aca="false">VLOOKUP($B338,'MEDIÇÃO 4'!$A$20:$C$285,3,0)</f>
        <v>m2</v>
      </c>
      <c r="E338" s="159" t="n">
        <f aca="false">SUM(D339:D342)</f>
        <v>39.92</v>
      </c>
      <c r="F338" s="0"/>
      <c r="G338" s="0"/>
      <c r="H338" s="0"/>
      <c r="I338" s="0"/>
      <c r="J338" s="0"/>
      <c r="K338" s="0"/>
      <c r="L338" s="0"/>
      <c r="M338" s="0"/>
      <c r="N338" s="0"/>
    </row>
    <row r="339" s="1" customFormat="true" ht="26.85" hidden="false" customHeight="true" outlineLevel="0" collapsed="false">
      <c r="B339" s="186" t="s">
        <v>826</v>
      </c>
      <c r="C339" s="186"/>
      <c r="D339" s="187" t="n">
        <v>30.24</v>
      </c>
      <c r="E339" s="159"/>
      <c r="F339" s="0"/>
      <c r="G339" s="0"/>
      <c r="H339" s="0"/>
      <c r="I339" s="0"/>
      <c r="J339" s="0"/>
      <c r="K339" s="0"/>
      <c r="L339" s="0"/>
      <c r="M339" s="0"/>
      <c r="N339" s="0"/>
    </row>
    <row r="340" s="1" customFormat="true" ht="15" hidden="false" customHeight="true" outlineLevel="0" collapsed="false">
      <c r="B340" s="186" t="s">
        <v>827</v>
      </c>
      <c r="C340" s="186"/>
      <c r="D340" s="187" t="n">
        <v>3.23</v>
      </c>
      <c r="E340" s="159"/>
      <c r="F340" s="0"/>
      <c r="G340" s="0"/>
      <c r="H340" s="0"/>
      <c r="I340" s="0"/>
      <c r="J340" s="0"/>
      <c r="K340" s="0"/>
      <c r="L340" s="0"/>
      <c r="M340" s="0"/>
      <c r="N340" s="0"/>
    </row>
    <row r="341" s="1" customFormat="true" ht="15" hidden="false" customHeight="true" outlineLevel="0" collapsed="false">
      <c r="B341" s="186" t="s">
        <v>828</v>
      </c>
      <c r="C341" s="186"/>
      <c r="D341" s="187" t="n">
        <v>3.45</v>
      </c>
      <c r="E341" s="159"/>
      <c r="F341" s="0"/>
      <c r="G341" s="0"/>
      <c r="H341" s="0"/>
      <c r="I341" s="0"/>
      <c r="J341" s="0"/>
      <c r="K341" s="0"/>
      <c r="L341" s="0"/>
      <c r="M341" s="0"/>
      <c r="N341" s="0"/>
    </row>
    <row r="342" s="1" customFormat="true" ht="15" hidden="false" customHeight="true" outlineLevel="0" collapsed="false">
      <c r="B342" s="186" t="s">
        <v>829</v>
      </c>
      <c r="C342" s="186"/>
      <c r="D342" s="187" t="n">
        <v>3</v>
      </c>
      <c r="E342" s="159"/>
      <c r="F342" s="0"/>
      <c r="G342" s="0"/>
      <c r="H342" s="0"/>
      <c r="I342" s="0"/>
      <c r="J342" s="0"/>
      <c r="K342" s="0"/>
      <c r="L342" s="0"/>
      <c r="M342" s="0"/>
      <c r="N342" s="0"/>
    </row>
    <row r="343" s="1" customFormat="true" ht="15" hidden="false" customHeight="true" outlineLevel="0" collapsed="false">
      <c r="B343" s="156" t="s">
        <v>515</v>
      </c>
      <c r="C343" s="157" t="str">
        <f aca="false">VLOOKUP($B343,'MEDIÇÃO 4'!$A$20:$C$285,2,0)</f>
        <v>Remoção cuidadosa do concreto afetado, através de escarificação</v>
      </c>
      <c r="D343" s="158" t="str">
        <f aca="false">VLOOKUP($B343,'MEDIÇÃO 4'!$A$20:$C$285,3,0)</f>
        <v>m3</v>
      </c>
      <c r="E343" s="159" t="n">
        <f aca="false">SUM(D344:D344)</f>
        <v>0.911</v>
      </c>
      <c r="F343" s="0"/>
      <c r="G343" s="0"/>
      <c r="H343" s="0"/>
      <c r="I343" s="0"/>
      <c r="J343" s="0"/>
      <c r="K343" s="0"/>
      <c r="L343" s="0"/>
      <c r="M343" s="0"/>
      <c r="N343" s="0"/>
    </row>
    <row r="344" s="1" customFormat="true" ht="26.85" hidden="false" customHeight="true" outlineLevel="0" collapsed="false">
      <c r="B344" s="160" t="s">
        <v>830</v>
      </c>
      <c r="C344" s="160"/>
      <c r="D344" s="161" t="n">
        <v>0.911</v>
      </c>
      <c r="E344" s="159"/>
      <c r="F344" s="0"/>
      <c r="G344" s="0"/>
      <c r="H344" s="0"/>
      <c r="I344" s="0"/>
      <c r="J344" s="0"/>
      <c r="K344" s="0"/>
      <c r="L344" s="0"/>
      <c r="M344" s="0"/>
      <c r="N344" s="0"/>
    </row>
    <row r="345" s="1" customFormat="true" ht="15" hidden="false" customHeight="false" outlineLevel="0" collapsed="false">
      <c r="B345" s="156" t="s">
        <v>527</v>
      </c>
      <c r="C345" s="157" t="str">
        <f aca="false">VLOOKUP($B345,'MEDIÇÃO 4'!$A$20:$C$285,2,0)</f>
        <v>Forro em madeira pinus, inclusive instalação</v>
      </c>
      <c r="D345" s="158" t="str">
        <f aca="false">VLOOKUP($B345,'MEDIÇÃO 4'!$A$20:$C$285,3,0)</f>
        <v>m2</v>
      </c>
      <c r="E345" s="159" t="n">
        <f aca="false">SUM(D346:D346)</f>
        <v>3.05</v>
      </c>
      <c r="F345" s="0"/>
      <c r="G345" s="0"/>
      <c r="H345" s="0"/>
      <c r="I345" s="0"/>
      <c r="J345" s="0"/>
      <c r="K345" s="0"/>
      <c r="L345" s="0"/>
      <c r="M345" s="0"/>
      <c r="N345" s="0"/>
    </row>
    <row r="346" s="1" customFormat="true" ht="15" hidden="false" customHeight="true" outlineLevel="0" collapsed="false">
      <c r="B346" s="174" t="s">
        <v>831</v>
      </c>
      <c r="C346" s="174"/>
      <c r="D346" s="164" t="n">
        <v>3.05</v>
      </c>
      <c r="E346" s="159"/>
      <c r="F346" s="0"/>
      <c r="G346" s="0"/>
      <c r="H346" s="0"/>
      <c r="I346" s="0"/>
      <c r="J346" s="0"/>
      <c r="K346" s="0"/>
      <c r="L346" s="0"/>
      <c r="M346" s="0"/>
      <c r="N346" s="0"/>
    </row>
    <row r="347" s="1" customFormat="true" ht="39.55" hidden="false" customHeight="false" outlineLevel="0" collapsed="false">
      <c r="B347" s="156" t="s">
        <v>533</v>
      </c>
      <c r="C347" s="157" t="str">
        <f aca="false">VLOOKUP($B347,'MEDIÇÃO 4'!$A$20:$C$285,2,0)</f>
        <v>Instalação de Linha frigorígena para interligação do sistema de climatização incl. acessórios de fixação, fita PVC auto-aderente e cabo PP, exclusive tubos de cobre da linha liquida e sucção, espuma elastomérica flexivel e gás refrigerante</v>
      </c>
      <c r="D347" s="158" t="str">
        <f aca="false">VLOOKUP($B347,'MEDIÇÃO 4'!$A$20:$C$285,3,0)</f>
        <v>m</v>
      </c>
      <c r="E347" s="159" t="n">
        <f aca="false">SUM(D348:D361)</f>
        <v>36.02</v>
      </c>
      <c r="F347" s="0"/>
      <c r="G347" s="0"/>
      <c r="H347" s="0"/>
      <c r="I347" s="0"/>
      <c r="J347" s="0"/>
      <c r="K347" s="0"/>
      <c r="L347" s="0"/>
      <c r="M347" s="0"/>
      <c r="N347" s="0"/>
    </row>
    <row r="348" s="1" customFormat="true" ht="15" hidden="false" customHeight="true" outlineLevel="0" collapsed="false">
      <c r="B348" s="188" t="s">
        <v>832</v>
      </c>
      <c r="C348" s="188"/>
      <c r="D348" s="185" t="n">
        <v>-82.3</v>
      </c>
      <c r="E348" s="159"/>
      <c r="F348" s="0"/>
      <c r="G348" s="0"/>
      <c r="H348" s="0"/>
      <c r="I348" s="0"/>
      <c r="J348" s="0"/>
      <c r="K348" s="0"/>
      <c r="L348" s="0"/>
      <c r="M348" s="0"/>
      <c r="N348" s="0"/>
    </row>
    <row r="349" s="1" customFormat="true" ht="15" hidden="false" customHeight="true" outlineLevel="0" collapsed="false">
      <c r="B349" s="167" t="s">
        <v>810</v>
      </c>
      <c r="C349" s="167"/>
      <c r="D349" s="167"/>
      <c r="E349" s="159"/>
      <c r="F349" s="0"/>
      <c r="G349" s="0"/>
      <c r="H349" s="0"/>
      <c r="I349" s="0"/>
      <c r="J349" s="0"/>
      <c r="K349" s="0"/>
      <c r="L349" s="0"/>
      <c r="M349" s="0"/>
      <c r="N349" s="0"/>
    </row>
    <row r="350" s="1" customFormat="true" ht="15" hidden="false" customHeight="true" outlineLevel="0" collapsed="false">
      <c r="B350" s="160" t="s">
        <v>811</v>
      </c>
      <c r="C350" s="160"/>
      <c r="D350" s="185" t="n">
        <v>9.45</v>
      </c>
      <c r="E350" s="159"/>
      <c r="F350" s="0"/>
      <c r="G350" s="0"/>
      <c r="H350" s="0"/>
      <c r="I350" s="0"/>
      <c r="J350" s="0"/>
      <c r="K350" s="0"/>
      <c r="L350" s="0"/>
      <c r="M350" s="0"/>
      <c r="N350" s="0"/>
    </row>
    <row r="351" s="1" customFormat="true" ht="15" hidden="false" customHeight="true" outlineLevel="0" collapsed="false">
      <c r="B351" s="160" t="s">
        <v>812</v>
      </c>
      <c r="C351" s="160"/>
      <c r="D351" s="164" t="n">
        <v>14.16</v>
      </c>
      <c r="E351" s="159"/>
      <c r="F351" s="0"/>
      <c r="G351" s="0"/>
      <c r="H351" s="0"/>
      <c r="I351" s="0"/>
      <c r="J351" s="0"/>
      <c r="K351" s="0"/>
      <c r="L351" s="0"/>
      <c r="M351" s="0"/>
      <c r="N351" s="0"/>
    </row>
    <row r="352" s="1" customFormat="true" ht="15" hidden="false" customHeight="true" outlineLevel="0" collapsed="false">
      <c r="B352" s="160" t="s">
        <v>813</v>
      </c>
      <c r="C352" s="160"/>
      <c r="D352" s="164" t="n">
        <v>22.42</v>
      </c>
      <c r="E352" s="159"/>
      <c r="F352" s="0"/>
      <c r="G352" s="0"/>
      <c r="H352" s="0"/>
      <c r="I352" s="0"/>
      <c r="J352" s="0"/>
      <c r="K352" s="0"/>
      <c r="L352" s="0"/>
      <c r="M352" s="0"/>
      <c r="N352" s="0"/>
    </row>
    <row r="353" s="1" customFormat="true" ht="15" hidden="false" customHeight="true" outlineLevel="0" collapsed="false">
      <c r="B353" s="160" t="s">
        <v>814</v>
      </c>
      <c r="C353" s="160"/>
      <c r="D353" s="164" t="n">
        <v>22.47</v>
      </c>
      <c r="E353" s="159"/>
      <c r="F353" s="0"/>
      <c r="G353" s="0"/>
      <c r="H353" s="0"/>
      <c r="I353" s="0"/>
      <c r="J353" s="0"/>
      <c r="K353" s="0"/>
      <c r="L353" s="0"/>
      <c r="M353" s="0"/>
      <c r="N353" s="0"/>
    </row>
    <row r="354" s="1" customFormat="true" ht="15" hidden="false" customHeight="true" outlineLevel="0" collapsed="false">
      <c r="B354" s="160" t="s">
        <v>815</v>
      </c>
      <c r="C354" s="160"/>
      <c r="D354" s="164" t="n">
        <v>11.22</v>
      </c>
      <c r="E354" s="159"/>
      <c r="F354" s="0"/>
      <c r="G354" s="0"/>
      <c r="H354" s="0"/>
      <c r="I354" s="0"/>
      <c r="J354" s="0"/>
      <c r="K354" s="0"/>
      <c r="L354" s="0"/>
      <c r="M354" s="0"/>
      <c r="N354" s="0"/>
    </row>
    <row r="355" s="1" customFormat="true" ht="15" hidden="false" customHeight="true" outlineLevel="0" collapsed="false">
      <c r="B355" s="160" t="s">
        <v>816</v>
      </c>
      <c r="C355" s="160"/>
      <c r="D355" s="164" t="n">
        <v>8.82</v>
      </c>
      <c r="E355" s="159"/>
      <c r="F355" s="0"/>
      <c r="G355" s="0"/>
      <c r="H355" s="0"/>
      <c r="I355" s="0"/>
      <c r="J355" s="0"/>
      <c r="K355" s="0"/>
      <c r="L355" s="0"/>
      <c r="M355" s="0"/>
      <c r="N355" s="0"/>
    </row>
    <row r="356" s="1" customFormat="true" ht="15" hidden="false" customHeight="true" outlineLevel="0" collapsed="false">
      <c r="B356" s="160" t="s">
        <v>817</v>
      </c>
      <c r="C356" s="160"/>
      <c r="D356" s="164" t="n">
        <v>3.74</v>
      </c>
      <c r="E356" s="159"/>
      <c r="F356" s="0"/>
      <c r="G356" s="0"/>
      <c r="H356" s="0"/>
      <c r="I356" s="0"/>
      <c r="J356" s="0"/>
      <c r="K356" s="0"/>
      <c r="L356" s="0"/>
      <c r="M356" s="0"/>
      <c r="N356" s="0"/>
    </row>
    <row r="357" s="1" customFormat="true" ht="15" hidden="false" customHeight="true" outlineLevel="0" collapsed="false">
      <c r="B357" s="160" t="s">
        <v>822</v>
      </c>
      <c r="C357" s="160"/>
      <c r="D357" s="164" t="n">
        <v>3.74</v>
      </c>
      <c r="E357" s="159"/>
      <c r="F357" s="0"/>
      <c r="G357" s="0"/>
      <c r="H357" s="0"/>
      <c r="I357" s="0"/>
      <c r="J357" s="0"/>
      <c r="K357" s="0"/>
      <c r="L357" s="0"/>
      <c r="M357" s="0"/>
      <c r="N357" s="0"/>
    </row>
    <row r="358" s="1" customFormat="true" ht="15" hidden="false" customHeight="true" outlineLevel="0" collapsed="false">
      <c r="B358" s="167" t="s">
        <v>818</v>
      </c>
      <c r="C358" s="167"/>
      <c r="D358" s="167"/>
      <c r="E358" s="159"/>
      <c r="F358" s="0"/>
      <c r="G358" s="0"/>
      <c r="H358" s="0"/>
      <c r="I358" s="0"/>
      <c r="J358" s="0"/>
      <c r="K358" s="0"/>
      <c r="L358" s="0"/>
      <c r="M358" s="0"/>
      <c r="N358" s="0"/>
    </row>
    <row r="359" s="1" customFormat="true" ht="15" hidden="false" customHeight="true" outlineLevel="0" collapsed="false">
      <c r="B359" s="160" t="s">
        <v>819</v>
      </c>
      <c r="C359" s="160"/>
      <c r="D359" s="164" t="n">
        <v>7.73</v>
      </c>
      <c r="E359" s="159"/>
      <c r="F359" s="0"/>
      <c r="G359" s="0"/>
      <c r="H359" s="0"/>
      <c r="I359" s="0"/>
      <c r="J359" s="0"/>
      <c r="K359" s="0"/>
      <c r="L359" s="0"/>
      <c r="M359" s="0"/>
      <c r="N359" s="0"/>
    </row>
    <row r="360" s="1" customFormat="true" ht="15" hidden="false" customHeight="true" outlineLevel="0" collapsed="false">
      <c r="B360" s="160" t="s">
        <v>823</v>
      </c>
      <c r="C360" s="160"/>
      <c r="D360" s="164" t="n">
        <v>7.84</v>
      </c>
      <c r="E360" s="159"/>
      <c r="F360" s="0"/>
      <c r="G360" s="0"/>
      <c r="H360" s="0"/>
      <c r="I360" s="0"/>
      <c r="J360" s="0"/>
      <c r="K360" s="0"/>
      <c r="L360" s="0"/>
      <c r="M360" s="0"/>
      <c r="N360" s="0"/>
    </row>
    <row r="361" s="1" customFormat="true" ht="15" hidden="false" customHeight="true" outlineLevel="0" collapsed="false">
      <c r="B361" s="160" t="s">
        <v>820</v>
      </c>
      <c r="C361" s="160"/>
      <c r="D361" s="164" t="n">
        <v>6.73</v>
      </c>
      <c r="E361" s="159"/>
      <c r="F361" s="0"/>
      <c r="G361" s="0"/>
      <c r="H361" s="0"/>
      <c r="I361" s="0"/>
      <c r="J361" s="0"/>
      <c r="K361" s="0"/>
      <c r="L361" s="0"/>
      <c r="M361" s="0"/>
      <c r="N361" s="0"/>
    </row>
    <row r="362" s="1" customFormat="true" ht="26.85" hidden="false" customHeight="false" outlineLevel="0" collapsed="false">
      <c r="B362" s="156" t="s">
        <v>541</v>
      </c>
      <c r="C362" s="157" t="str">
        <f aca="false">VLOOKUP($B362,'MEDIÇÃO 4'!$A$20:$C$285,2,0)</f>
        <v>Pintura de esquadrias e elementos de madeira, aplicação manual, com três demãos de verniz fosco incolor, linha Tripla Proteção Premium, referência Suvinil, Coral, Metalatex ou equivalente</v>
      </c>
      <c r="D362" s="158" t="str">
        <f aca="false">VLOOKUP($B362,'MEDIÇÃO 4'!$A$20:$C$285,3,0)</f>
        <v>m2</v>
      </c>
      <c r="E362" s="159" t="n">
        <f aca="false">SUM(D363:D363)</f>
        <v>8.08</v>
      </c>
      <c r="F362" s="0"/>
      <c r="G362" s="0"/>
      <c r="H362" s="0"/>
      <c r="I362" s="0"/>
      <c r="J362" s="0"/>
      <c r="K362" s="0"/>
      <c r="L362" s="0"/>
      <c r="M362" s="0"/>
      <c r="N362" s="0"/>
    </row>
    <row r="363" s="1" customFormat="true" ht="15" hidden="false" customHeight="true" outlineLevel="0" collapsed="false">
      <c r="B363" s="188" t="s">
        <v>833</v>
      </c>
      <c r="C363" s="188"/>
      <c r="D363" s="187" t="n">
        <v>8.08</v>
      </c>
      <c r="E363" s="159"/>
      <c r="F363" s="0"/>
      <c r="G363" s="0"/>
      <c r="H363" s="0"/>
      <c r="I363" s="0"/>
      <c r="J363" s="0"/>
      <c r="K363" s="0"/>
      <c r="L363" s="0"/>
      <c r="M363" s="0"/>
      <c r="N363" s="0"/>
    </row>
    <row r="364" s="1" customFormat="true" ht="15" hidden="false" customHeight="true" outlineLevel="0" collapsed="false">
      <c r="B364" s="156" t="s">
        <v>549</v>
      </c>
      <c r="C364" s="157" t="str">
        <f aca="false">VLOOKUP($B364,'MEDIÇÃO 4'!$A$20:$C$301,2,0)</f>
        <v>Escoramento de Laje com escoras em eucalipto para recuperação estrutural</v>
      </c>
      <c r="D364" s="158" t="str">
        <f aca="false">VLOOKUP($B364,'MEDIÇÃO 4'!$A$20:$C$301,3,0)</f>
        <v>m2</v>
      </c>
      <c r="E364" s="159" t="n">
        <f aca="false">SUM(D365:D365)</f>
        <v>60</v>
      </c>
      <c r="F364" s="0"/>
      <c r="G364" s="0"/>
      <c r="H364" s="0"/>
      <c r="I364" s="0"/>
      <c r="J364" s="0"/>
      <c r="K364" s="0"/>
      <c r="L364" s="0"/>
      <c r="M364" s="0"/>
      <c r="N364" s="0"/>
    </row>
    <row r="365" s="1" customFormat="true" ht="15" hidden="false" customHeight="true" outlineLevel="0" collapsed="false">
      <c r="B365" s="186" t="s">
        <v>834</v>
      </c>
      <c r="C365" s="186"/>
      <c r="D365" s="187" t="n">
        <v>60</v>
      </c>
      <c r="E365" s="159"/>
      <c r="F365" s="0"/>
      <c r="G365" s="0"/>
      <c r="H365" s="0"/>
      <c r="I365" s="0"/>
      <c r="J365" s="0"/>
      <c r="K365" s="0"/>
      <c r="L365" s="0"/>
      <c r="M365" s="0"/>
      <c r="N365" s="0"/>
    </row>
    <row r="366" s="1" customFormat="true" ht="26.85" hidden="false" customHeight="false" outlineLevel="0" collapsed="false">
      <c r="B366" s="156" t="s">
        <v>559</v>
      </c>
      <c r="C366" s="157" t="str">
        <f aca="false">VLOOKUP($B366,'MEDIÇÃO 4'!$A$20:$C$301,2,0)</f>
        <v>Cuba de aço inox n° 1(dim.460x300x150)mm, marcas de referência Franke, Strake, tramontina, inclusive válvula de metal 31/2" e sifão cromado 1 x 1/2", excl. torneira</v>
      </c>
      <c r="D366" s="158" t="str">
        <f aca="false">VLOOKUP($B366,'MEDIÇÃO 4'!$A$20:$C$301,3,0)</f>
        <v>und</v>
      </c>
      <c r="E366" s="159" t="n">
        <f aca="false">SUM(D367:D367)</f>
        <v>1</v>
      </c>
      <c r="F366" s="0"/>
      <c r="G366" s="0"/>
      <c r="H366" s="0"/>
      <c r="I366" s="0"/>
      <c r="J366" s="0"/>
      <c r="K366" s="0"/>
      <c r="L366" s="0"/>
      <c r="M366" s="0"/>
      <c r="N366" s="0"/>
    </row>
    <row r="367" s="1" customFormat="true" ht="15" hidden="false" customHeight="true" outlineLevel="0" collapsed="false">
      <c r="B367" s="160" t="s">
        <v>835</v>
      </c>
      <c r="C367" s="160"/>
      <c r="D367" s="173" t="n">
        <v>1</v>
      </c>
      <c r="E367" s="159"/>
      <c r="F367" s="0"/>
      <c r="G367" s="0"/>
      <c r="H367" s="0"/>
      <c r="I367" s="0"/>
      <c r="J367" s="0"/>
      <c r="K367" s="0"/>
      <c r="L367" s="0"/>
      <c r="M367" s="0"/>
      <c r="N367" s="0"/>
    </row>
    <row r="368" s="1" customFormat="true" ht="26.85" hidden="false" customHeight="true" outlineLevel="0" collapsed="false">
      <c r="B368" s="156" t="s">
        <v>561</v>
      </c>
      <c r="C368" s="157" t="str">
        <f aca="false">VLOOKUP($B368,'MEDIÇÃO 4'!$A$20:$C$301,2,0)</f>
        <v>Pintura de esquadrias e elementos de madeira, aplicação manual, com três demão de verniz brilhante incolor, linha Premium Copal, referência Suvinil, Eucatex, Montana ou equivalente</v>
      </c>
      <c r="D368" s="158" t="str">
        <f aca="false">VLOOKUP($B368,'MEDIÇÃO 4'!$A$20:$C$301,3,0)</f>
        <v>m2</v>
      </c>
      <c r="E368" s="159" t="n">
        <f aca="false">SUM(D369:D370)</f>
        <v>0</v>
      </c>
      <c r="F368" s="0"/>
      <c r="G368" s="0"/>
      <c r="H368" s="0"/>
      <c r="I368" s="0"/>
      <c r="J368" s="0"/>
      <c r="K368" s="0"/>
      <c r="L368" s="0"/>
      <c r="M368" s="0"/>
      <c r="N368" s="0"/>
    </row>
    <row r="369" s="1" customFormat="true" ht="15" hidden="false" customHeight="true" outlineLevel="0" collapsed="false">
      <c r="B369" s="160" t="s">
        <v>691</v>
      </c>
      <c r="C369" s="160"/>
      <c r="D369" s="173" t="n">
        <v>0</v>
      </c>
      <c r="E369" s="159"/>
      <c r="F369" s="0"/>
      <c r="G369" s="0"/>
      <c r="H369" s="0"/>
      <c r="I369" s="0"/>
      <c r="J369" s="0"/>
      <c r="K369" s="0"/>
      <c r="L369" s="0"/>
      <c r="M369" s="0"/>
      <c r="N369" s="0"/>
    </row>
    <row r="370" s="1" customFormat="true" ht="15" hidden="false" customHeight="true" outlineLevel="0" collapsed="false">
      <c r="B370" s="174" t="s">
        <v>692</v>
      </c>
      <c r="C370" s="174"/>
      <c r="D370" s="164" t="n">
        <v>0</v>
      </c>
      <c r="E370" s="159"/>
      <c r="F370" s="0"/>
      <c r="G370" s="0"/>
      <c r="H370" s="0"/>
      <c r="I370" s="0"/>
      <c r="J370" s="0"/>
      <c r="K370" s="0"/>
      <c r="L370" s="0"/>
      <c r="M370" s="0"/>
      <c r="N370" s="0"/>
    </row>
    <row r="371" s="1" customFormat="true" ht="15" hidden="false" customHeight="true" outlineLevel="0" collapsed="false">
      <c r="B371" s="188" t="s">
        <v>836</v>
      </c>
      <c r="C371" s="188"/>
      <c r="D371" s="188"/>
      <c r="E371" s="159"/>
      <c r="F371" s="0"/>
      <c r="G371" s="0"/>
      <c r="H371" s="0"/>
      <c r="I371" s="0"/>
      <c r="J371" s="0"/>
      <c r="K371" s="0"/>
      <c r="L371" s="0"/>
      <c r="M371" s="0"/>
      <c r="N371" s="0"/>
    </row>
    <row r="372" s="1" customFormat="true" ht="15" hidden="false" customHeight="false" outlineLevel="0" collapsed="false">
      <c r="B372" s="156" t="s">
        <v>563</v>
      </c>
      <c r="C372" s="157" t="str">
        <f aca="false">VLOOKUP($B372,'MEDIÇÃO 4'!$A$20:$C$301,2,0)</f>
        <v>Lastro de areia</v>
      </c>
      <c r="D372" s="158" t="str">
        <f aca="false">VLOOKUP($B372,'MEDIÇÃO 4'!$A$20:$C$301,3,0)</f>
        <v>m3</v>
      </c>
      <c r="E372" s="159" t="n">
        <f aca="false">SUM(D373:D373)</f>
        <v>3.33</v>
      </c>
      <c r="F372" s="0"/>
      <c r="G372" s="0"/>
      <c r="H372" s="0"/>
      <c r="I372" s="0"/>
      <c r="J372" s="0"/>
      <c r="K372" s="0"/>
      <c r="L372" s="0"/>
      <c r="M372" s="0"/>
      <c r="N372" s="0"/>
    </row>
    <row r="373" s="1" customFormat="true" ht="15" hidden="false" customHeight="true" outlineLevel="0" collapsed="false">
      <c r="B373" s="160" t="s">
        <v>837</v>
      </c>
      <c r="C373" s="160"/>
      <c r="D373" s="164" t="n">
        <v>3.33</v>
      </c>
      <c r="E373" s="159"/>
      <c r="F373" s="0"/>
      <c r="G373" s="0"/>
      <c r="H373" s="0"/>
      <c r="I373" s="0"/>
      <c r="J373" s="0"/>
      <c r="K373" s="0"/>
      <c r="L373" s="0"/>
      <c r="M373" s="0"/>
      <c r="N373" s="0"/>
    </row>
    <row r="374" s="1" customFormat="true" ht="26.85" hidden="false" customHeight="false" outlineLevel="0" collapsed="false">
      <c r="B374" s="156" t="s">
        <v>575</v>
      </c>
      <c r="C374" s="157" t="str">
        <f aca="false">VLOOKUP($B374,'MEDIÇÃO 4'!$A$20:$C$301,2,0)</f>
        <v>Instalação de tesoura (inteira ou meia), biapoiada, em madeira não aparelhada, para vãos maiores ou iguais a 3,0 m e menores que 6,0 m, incluso içamento. Af_07/2019</v>
      </c>
      <c r="D374" s="158" t="str">
        <f aca="false">VLOOKUP($B374,'MEDIÇÃO 4'!$A$20:$C$301,3,0)</f>
        <v>und</v>
      </c>
      <c r="E374" s="159" t="n">
        <f aca="false">SUM(D375:D375)</f>
        <v>2</v>
      </c>
      <c r="F374" s="0"/>
      <c r="G374" s="0"/>
      <c r="H374" s="0"/>
      <c r="I374" s="0"/>
      <c r="J374" s="0"/>
      <c r="K374" s="0"/>
      <c r="L374" s="0"/>
      <c r="M374" s="0"/>
      <c r="N374" s="0"/>
    </row>
    <row r="375" s="1" customFormat="true" ht="15" hidden="false" customHeight="true" outlineLevel="0" collapsed="false">
      <c r="B375" s="160" t="s">
        <v>838</v>
      </c>
      <c r="C375" s="160"/>
      <c r="D375" s="164" t="n">
        <v>2</v>
      </c>
      <c r="E375" s="159"/>
      <c r="F375" s="0"/>
      <c r="G375" s="0"/>
      <c r="H375" s="0"/>
      <c r="I375" s="0"/>
      <c r="J375" s="0"/>
      <c r="K375" s="0"/>
      <c r="L375" s="0"/>
      <c r="M375" s="0"/>
      <c r="N375" s="0"/>
    </row>
    <row r="376" s="1" customFormat="true" ht="15" hidden="false" customHeight="false" outlineLevel="0" collapsed="false">
      <c r="B376" s="156" t="s">
        <v>577</v>
      </c>
      <c r="C376" s="157" t="str">
        <f aca="false">VLOOKUP($B376,'MEDIÇÃO 4'!$A$20:$C$301,2,0)</f>
        <v>Lastro regularizado de concreto não estrutural, espessura de 8 cm</v>
      </c>
      <c r="D376" s="158" t="str">
        <f aca="false">VLOOKUP($B376,'MEDIÇÃO 4'!$A$20:$C$301,3,0)</f>
        <v>m2</v>
      </c>
      <c r="E376" s="159" t="n">
        <f aca="false">SUM(D377:D377)</f>
        <v>41.6</v>
      </c>
      <c r="F376" s="0"/>
      <c r="G376" s="0"/>
      <c r="H376" s="0"/>
      <c r="I376" s="0"/>
      <c r="J376" s="0"/>
      <c r="K376" s="0"/>
      <c r="L376" s="0"/>
      <c r="M376" s="0"/>
      <c r="N376" s="0"/>
    </row>
    <row r="377" s="1" customFormat="true" ht="15" hidden="false" customHeight="true" outlineLevel="0" collapsed="false">
      <c r="B377" s="165" t="s">
        <v>839</v>
      </c>
      <c r="C377" s="165"/>
      <c r="D377" s="164" t="n">
        <v>41.6</v>
      </c>
      <c r="E377" s="159"/>
      <c r="F377" s="0"/>
      <c r="G377" s="0"/>
      <c r="H377" s="0"/>
      <c r="I377" s="0"/>
      <c r="J377" s="0"/>
      <c r="K377" s="0"/>
      <c r="L377" s="0"/>
      <c r="M377" s="0"/>
      <c r="N377" s="0"/>
    </row>
    <row r="378" s="1" customFormat="true" ht="15" hidden="false" customHeight="false" outlineLevel="0" collapsed="false">
      <c r="B378" s="156" t="s">
        <v>579</v>
      </c>
      <c r="C378" s="157" t="str">
        <f aca="false">VLOOKUP($B378,'MEDIÇÃO 4'!$A$20:$C$301,2,0)</f>
        <v>Fornecimento e instalação de véu de poliéster e impermeabilização</v>
      </c>
      <c r="D378" s="158" t="str">
        <f aca="false">VLOOKUP($B378,'MEDIÇÃO 4'!$A$20:$C$301,3,0)</f>
        <v>m2</v>
      </c>
      <c r="E378" s="159" t="n">
        <f aca="false">SUM(D379:D379)</f>
        <v>21.04</v>
      </c>
      <c r="F378" s="0"/>
      <c r="G378" s="0"/>
      <c r="H378" s="0"/>
      <c r="I378" s="0"/>
      <c r="J378" s="0"/>
      <c r="K378" s="0"/>
      <c r="L378" s="0"/>
      <c r="M378" s="0"/>
      <c r="N378" s="0"/>
    </row>
    <row r="379" s="1" customFormat="true" ht="26.85" hidden="false" customHeight="true" outlineLevel="0" collapsed="false">
      <c r="B379" s="160" t="s">
        <v>840</v>
      </c>
      <c r="C379" s="160"/>
      <c r="D379" s="164" t="n">
        <v>21.04</v>
      </c>
      <c r="E379" s="159"/>
      <c r="F379" s="0"/>
      <c r="G379" s="0"/>
      <c r="H379" s="0"/>
      <c r="I379" s="0"/>
      <c r="J379" s="0"/>
      <c r="K379" s="0"/>
      <c r="L379" s="0"/>
      <c r="M379" s="0"/>
      <c r="N379" s="0"/>
    </row>
    <row r="380" s="1" customFormat="true" ht="26.85" hidden="false" customHeight="false" outlineLevel="0" collapsed="false">
      <c r="B380" s="156" t="s">
        <v>583</v>
      </c>
      <c r="C380" s="157" t="str">
        <f aca="false">VLOOKUP($B380,'MEDIÇÃO 4'!$A$20:$C$301,2,0)</f>
        <v>Regularização de base p/ revestimento cerâmico, com argamassa de cimento e areia no traço 1:5, espessura 3cm</v>
      </c>
      <c r="D380" s="158" t="str">
        <f aca="false">VLOOKUP($B380,'MEDIÇÃO 4'!$A$20:$C$301,3,0)</f>
        <v>m2</v>
      </c>
      <c r="E380" s="159" t="n">
        <f aca="false">SUM(D381:D381)</f>
        <v>4.56</v>
      </c>
      <c r="F380" s="0"/>
      <c r="G380" s="0"/>
      <c r="H380" s="0"/>
      <c r="I380" s="0"/>
      <c r="J380" s="0"/>
      <c r="K380" s="0"/>
      <c r="L380" s="0"/>
      <c r="M380" s="0"/>
      <c r="N380" s="0"/>
    </row>
    <row r="381" s="1" customFormat="true" ht="15" hidden="false" customHeight="true" outlineLevel="0" collapsed="false">
      <c r="B381" s="160" t="s">
        <v>841</v>
      </c>
      <c r="C381" s="160"/>
      <c r="D381" s="164" t="n">
        <v>4.56</v>
      </c>
      <c r="E381" s="159"/>
      <c r="F381" s="0"/>
      <c r="G381" s="0"/>
      <c r="H381" s="0"/>
      <c r="I381" s="0"/>
      <c r="J381" s="0"/>
      <c r="K381" s="0"/>
      <c r="L381" s="0"/>
      <c r="M381" s="0"/>
      <c r="N381" s="0"/>
    </row>
    <row r="382" s="1" customFormat="true" ht="26.85" hidden="false" customHeight="false" outlineLevel="0" collapsed="false">
      <c r="B382" s="156" t="s">
        <v>585</v>
      </c>
      <c r="C382" s="157" t="str">
        <f aca="false">VLOOKUP($B382,'MEDIÇÃO 4'!$A$20:$C$301,2,0)</f>
        <v>Piso cerâmico esmaltado, PEI 5, acabamento semibrilho, dim. 45x45cm, ref. de cor CARGO PLUS WHITE Eliane/equiv. assentado com argamassa de cimento colante, inclusive rejuntamento</v>
      </c>
      <c r="D382" s="158" t="str">
        <f aca="false">VLOOKUP($B382,'MEDIÇÃO 4'!$A$20:$C$301,3,0)</f>
        <v>m2</v>
      </c>
      <c r="E382" s="159" t="n">
        <f aca="false">SUM(D383:D384)</f>
        <v>5.43</v>
      </c>
      <c r="F382" s="0"/>
      <c r="G382" s="0"/>
      <c r="H382" s="0"/>
      <c r="I382" s="0"/>
      <c r="J382" s="0"/>
      <c r="K382" s="0"/>
      <c r="L382" s="0"/>
      <c r="M382" s="0"/>
      <c r="N382" s="0"/>
    </row>
    <row r="383" s="1" customFormat="true" ht="15" hidden="false" customHeight="true" outlineLevel="0" collapsed="false">
      <c r="B383" s="160" t="s">
        <v>841</v>
      </c>
      <c r="C383" s="160"/>
      <c r="D383" s="164" t="n">
        <v>4.56</v>
      </c>
      <c r="E383" s="159"/>
      <c r="F383" s="0"/>
      <c r="G383" s="0"/>
      <c r="H383" s="0"/>
      <c r="I383" s="0"/>
      <c r="J383" s="0"/>
      <c r="K383" s="0"/>
      <c r="L383" s="0"/>
      <c r="M383" s="0"/>
      <c r="N383" s="0"/>
    </row>
    <row r="384" s="1" customFormat="true" ht="15" hidden="false" customHeight="true" outlineLevel="0" collapsed="false">
      <c r="B384" s="160" t="s">
        <v>842</v>
      </c>
      <c r="C384" s="160"/>
      <c r="D384" s="164" t="n">
        <v>0.87</v>
      </c>
      <c r="E384" s="159"/>
      <c r="F384" s="0"/>
      <c r="G384" s="0"/>
      <c r="H384" s="0"/>
      <c r="I384" s="0"/>
      <c r="J384" s="0"/>
      <c r="K384" s="0"/>
      <c r="L384" s="0"/>
      <c r="M384" s="0"/>
      <c r="N384" s="0"/>
    </row>
    <row r="385" s="1" customFormat="true" ht="15" hidden="false" customHeight="false" outlineLevel="0" collapsed="false">
      <c r="B385" s="156" t="s">
        <v>587</v>
      </c>
      <c r="C385" s="157" t="str">
        <f aca="false">VLOOKUP($B385,'MEDIÇÃO 4'!$A$20:$C$301,2,0)</f>
        <v>Instalação de caixa de passagem para ar condicionado Split</v>
      </c>
      <c r="D385" s="158" t="str">
        <f aca="false">VLOOKUP($B385,'MEDIÇÃO 4'!$A$20:$C$301,3,0)</f>
        <v>und</v>
      </c>
      <c r="E385" s="159" t="n">
        <f aca="false">SUM(D386:D386)</f>
        <v>11</v>
      </c>
      <c r="F385" s="0"/>
      <c r="G385" s="0"/>
      <c r="H385" s="0"/>
      <c r="I385" s="0"/>
      <c r="J385" s="0"/>
      <c r="K385" s="0"/>
      <c r="L385" s="0"/>
      <c r="M385" s="0"/>
      <c r="N385" s="0"/>
    </row>
    <row r="386" s="1" customFormat="true" ht="26.85" hidden="false" customHeight="true" outlineLevel="0" collapsed="false">
      <c r="B386" s="186" t="s">
        <v>843</v>
      </c>
      <c r="C386" s="186"/>
      <c r="D386" s="185" t="n">
        <v>11</v>
      </c>
      <c r="E386" s="159"/>
      <c r="F386" s="0"/>
      <c r="G386" s="0"/>
      <c r="H386" s="0"/>
      <c r="I386" s="0"/>
      <c r="J386" s="0"/>
      <c r="K386" s="0"/>
      <c r="L386" s="0"/>
      <c r="M386" s="0"/>
      <c r="N386" s="0"/>
    </row>
    <row r="387" s="1" customFormat="true" ht="26.85" hidden="false" customHeight="false" outlineLevel="0" collapsed="false">
      <c r="B387" s="156" t="s">
        <v>589</v>
      </c>
      <c r="C387" s="157" t="str">
        <f aca="false">VLOOKUP($B387,'MEDIÇÃO 4'!$A$20:$C$301,2,0)</f>
        <v>Rodapé de cerâmica PEI-3, assentado com argamassa de cimento cola h = 7.0 cm, inclusive rejuntamento com cimento branco</v>
      </c>
      <c r="D387" s="158" t="str">
        <f aca="false">VLOOKUP($B387,'MEDIÇÃO 4'!$A$20:$C$301,3,0)</f>
        <v>m</v>
      </c>
      <c r="E387" s="189" t="n">
        <f aca="false">SUM(D388:D391)</f>
        <v>33.6</v>
      </c>
      <c r="F387" s="0"/>
      <c r="G387" s="0"/>
      <c r="H387" s="0"/>
      <c r="I387" s="0"/>
      <c r="J387" s="0"/>
      <c r="K387" s="0"/>
      <c r="L387" s="0"/>
      <c r="M387" s="0"/>
      <c r="N387" s="0"/>
    </row>
    <row r="388" s="1" customFormat="true" ht="15" hidden="false" customHeight="true" outlineLevel="0" collapsed="false">
      <c r="B388" s="160" t="s">
        <v>844</v>
      </c>
      <c r="C388" s="160"/>
      <c r="D388" s="164" t="n">
        <v>10.3</v>
      </c>
      <c r="E388" s="189"/>
      <c r="F388" s="0"/>
      <c r="G388" s="0"/>
      <c r="H388" s="0"/>
      <c r="I388" s="0"/>
      <c r="J388" s="0"/>
      <c r="K388" s="0"/>
      <c r="L388" s="0"/>
      <c r="M388" s="0"/>
      <c r="N388" s="0"/>
    </row>
    <row r="389" s="1" customFormat="true" ht="15" hidden="false" customHeight="true" outlineLevel="0" collapsed="false">
      <c r="B389" s="160" t="s">
        <v>845</v>
      </c>
      <c r="C389" s="160"/>
      <c r="D389" s="164" t="n">
        <v>7.2</v>
      </c>
      <c r="E389" s="189"/>
      <c r="F389" s="0"/>
      <c r="G389" s="0"/>
      <c r="H389" s="0"/>
      <c r="I389" s="0"/>
      <c r="J389" s="0"/>
      <c r="K389" s="0"/>
      <c r="L389" s="0"/>
      <c r="M389" s="0"/>
      <c r="N389" s="0"/>
    </row>
    <row r="390" s="1" customFormat="true" ht="15" hidden="false" customHeight="true" outlineLevel="0" collapsed="false">
      <c r="B390" s="160" t="s">
        <v>846</v>
      </c>
      <c r="C390" s="160"/>
      <c r="D390" s="164" t="n">
        <v>7.5</v>
      </c>
      <c r="E390" s="189"/>
      <c r="F390" s="0"/>
      <c r="G390" s="0"/>
      <c r="H390" s="0"/>
      <c r="I390" s="0"/>
      <c r="J390" s="0"/>
      <c r="K390" s="0"/>
      <c r="L390" s="0"/>
      <c r="M390" s="0"/>
      <c r="N390" s="0"/>
    </row>
    <row r="391" s="1" customFormat="true" ht="15" hidden="false" customHeight="true" outlineLevel="0" collapsed="false">
      <c r="B391" s="190" t="s">
        <v>847</v>
      </c>
      <c r="C391" s="190"/>
      <c r="D391" s="191" t="n">
        <v>8.6</v>
      </c>
      <c r="E391" s="189"/>
      <c r="F391" s="0"/>
      <c r="G391" s="0"/>
      <c r="H391" s="0"/>
      <c r="I391" s="0"/>
      <c r="J391" s="0"/>
      <c r="K391" s="0"/>
      <c r="L391" s="0"/>
      <c r="M391" s="0"/>
      <c r="N391" s="0"/>
    </row>
    <row r="392" s="1" customFormat="true" ht="81.15" hidden="false" customHeight="true" outlineLevel="0" collapsed="false">
      <c r="B392" s="179"/>
      <c r="C392" s="180"/>
      <c r="D392" s="181"/>
      <c r="E392" s="182"/>
      <c r="F392" s="0"/>
      <c r="G392" s="0"/>
      <c r="H392" s="0"/>
      <c r="I392" s="0"/>
      <c r="J392" s="0"/>
      <c r="K392" s="0"/>
      <c r="L392" s="0"/>
      <c r="M392" s="0"/>
      <c r="N392" s="0"/>
    </row>
    <row r="393" s="1" customFormat="true" ht="13.8" hidden="false" customHeight="false" outlineLevel="0" collapsed="false">
      <c r="B393" s="192" t="s">
        <v>603</v>
      </c>
      <c r="C393" s="192"/>
      <c r="D393" s="192"/>
      <c r="E393" s="192"/>
      <c r="F393" s="0"/>
      <c r="G393" s="0"/>
      <c r="H393" s="0"/>
      <c r="I393" s="0"/>
      <c r="J393" s="0"/>
      <c r="K393" s="0"/>
      <c r="L393" s="0"/>
      <c r="M393" s="0"/>
      <c r="N393" s="0"/>
    </row>
    <row r="394" s="1" customFormat="true" ht="13.8" hidden="false" customHeight="false" outlineLevel="0" collapsed="false">
      <c r="B394" s="193" t="s">
        <v>604</v>
      </c>
      <c r="C394" s="193"/>
      <c r="D394" s="193"/>
      <c r="E394" s="193"/>
      <c r="F394" s="0"/>
      <c r="G394" s="0"/>
      <c r="H394" s="0"/>
      <c r="I394" s="0"/>
      <c r="J394" s="0"/>
      <c r="K394" s="0"/>
      <c r="L394" s="0"/>
      <c r="M394" s="0"/>
      <c r="N394" s="0"/>
    </row>
    <row r="395" s="1" customFormat="true" ht="13.8" hidden="false" customHeight="false" outlineLevel="0" collapsed="false">
      <c r="B395" s="193" t="s">
        <v>848</v>
      </c>
      <c r="C395" s="193"/>
      <c r="D395" s="193"/>
      <c r="E395" s="193"/>
      <c r="F395" s="0"/>
      <c r="G395" s="0"/>
      <c r="H395" s="0"/>
      <c r="I395" s="0"/>
      <c r="J395" s="0"/>
      <c r="K395" s="0"/>
      <c r="L395" s="0"/>
      <c r="M395" s="0"/>
      <c r="N395" s="0"/>
    </row>
    <row r="396" s="1" customFormat="true" ht="13.8" hidden="false" customHeight="false" outlineLevel="0" collapsed="false">
      <c r="B396" s="194" t="s">
        <v>606</v>
      </c>
      <c r="C396" s="194"/>
      <c r="D396" s="194"/>
      <c r="E396" s="194"/>
      <c r="F396" s="0"/>
      <c r="G396" s="0"/>
      <c r="H396" s="0"/>
      <c r="I396" s="0"/>
      <c r="J396" s="0"/>
      <c r="K396" s="0"/>
      <c r="L396" s="0"/>
      <c r="M396" s="0"/>
      <c r="N396" s="0"/>
    </row>
    <row r="397" s="1" customFormat="true" ht="13.8" hidden="false" customHeight="false" outlineLevel="0" collapsed="false">
      <c r="F397" s="0"/>
      <c r="G397" s="0"/>
      <c r="H397" s="0"/>
      <c r="I397" s="0"/>
      <c r="J397" s="0"/>
      <c r="K397" s="0"/>
      <c r="L397" s="0"/>
      <c r="M397" s="0"/>
      <c r="N397" s="0"/>
    </row>
    <row r="398" s="1" customFormat="true" ht="13.8" hidden="false" customHeight="false" outlineLevel="0" collapsed="false">
      <c r="F398" s="0"/>
      <c r="G398" s="0"/>
      <c r="H398" s="0"/>
      <c r="I398" s="0"/>
      <c r="J398" s="0"/>
      <c r="K398" s="0"/>
      <c r="L398" s="0"/>
      <c r="M398" s="0"/>
      <c r="N398" s="0"/>
    </row>
    <row r="399" s="1" customFormat="true" ht="13.8" hidden="false" customHeight="false" outlineLevel="0" collapsed="false">
      <c r="F399" s="0"/>
      <c r="G399" s="0"/>
      <c r="H399" s="0"/>
      <c r="I399" s="0"/>
      <c r="J399" s="0"/>
      <c r="K399" s="0"/>
      <c r="L399" s="0"/>
      <c r="M399" s="0"/>
      <c r="N399" s="0"/>
    </row>
    <row r="400" s="1" customFormat="true" ht="13.8" hidden="false" customHeight="false" outlineLevel="0" collapsed="false">
      <c r="F400" s="0"/>
      <c r="G400" s="0"/>
      <c r="H400" s="0"/>
      <c r="I400" s="0"/>
      <c r="J400" s="0"/>
      <c r="K400" s="0"/>
      <c r="L400" s="0"/>
      <c r="M400" s="0"/>
      <c r="N400" s="0"/>
    </row>
    <row r="401" s="1" customFormat="true" ht="13.8" hidden="false" customHeight="false" outlineLevel="0" collapsed="false">
      <c r="F401" s="0"/>
      <c r="G401" s="0"/>
      <c r="H401" s="0"/>
      <c r="I401" s="0"/>
      <c r="J401" s="0"/>
      <c r="K401" s="0"/>
      <c r="L401" s="0"/>
      <c r="M401" s="0"/>
      <c r="N401" s="0"/>
    </row>
    <row r="402" s="1" customFormat="true" ht="13.8" hidden="false" customHeight="false" outlineLevel="0" collapsed="false">
      <c r="F402" s="0"/>
      <c r="G402" s="0"/>
      <c r="H402" s="0"/>
      <c r="I402" s="0"/>
      <c r="J402" s="0"/>
      <c r="K402" s="0"/>
      <c r="L402" s="0"/>
      <c r="M402" s="0"/>
      <c r="N402" s="0"/>
    </row>
    <row r="403" s="1" customFormat="true" ht="13.8" hidden="false" customHeight="false" outlineLevel="0" collapsed="false">
      <c r="F403" s="0"/>
      <c r="G403" s="0"/>
      <c r="H403" s="0"/>
      <c r="I403" s="0"/>
      <c r="J403" s="0"/>
      <c r="K403" s="0"/>
      <c r="L403" s="0"/>
      <c r="M403" s="0"/>
      <c r="N403" s="0"/>
    </row>
    <row r="404" s="1" customFormat="true" ht="13.8" hidden="false" customHeight="false" outlineLevel="0" collapsed="false">
      <c r="F404" s="0"/>
      <c r="G404" s="0"/>
      <c r="H404" s="0"/>
      <c r="I404" s="0"/>
      <c r="J404" s="0"/>
      <c r="K404" s="0"/>
      <c r="L404" s="0"/>
      <c r="M404" s="0"/>
      <c r="N404" s="0"/>
    </row>
    <row r="405" s="1" customFormat="true" ht="13.8" hidden="false" customHeight="false" outlineLevel="0" collapsed="false">
      <c r="F405" s="0"/>
      <c r="G405" s="0"/>
      <c r="H405" s="0"/>
      <c r="I405" s="0"/>
      <c r="J405" s="0"/>
      <c r="K405" s="0"/>
      <c r="L405" s="0"/>
      <c r="M405" s="0"/>
      <c r="N405" s="0"/>
    </row>
    <row r="406" s="1" customFormat="true" ht="13.8" hidden="false" customHeight="false" outlineLevel="0" collapsed="false">
      <c r="F406" s="0"/>
      <c r="G406" s="0"/>
      <c r="H406" s="0"/>
      <c r="I406" s="0"/>
      <c r="J406" s="0"/>
      <c r="K406" s="0"/>
      <c r="L406" s="0"/>
      <c r="M406" s="0"/>
      <c r="N406" s="0"/>
    </row>
    <row r="407" s="1" customFormat="true" ht="13.8" hidden="false" customHeight="false" outlineLevel="0" collapsed="false">
      <c r="F407" s="0"/>
      <c r="G407" s="0"/>
      <c r="H407" s="0"/>
      <c r="I407" s="0"/>
      <c r="J407" s="0"/>
      <c r="K407" s="0"/>
      <c r="L407" s="0"/>
      <c r="M407" s="0"/>
      <c r="N407" s="0"/>
    </row>
    <row r="408" s="1" customFormat="true" ht="13.8" hidden="false" customHeight="false" outlineLevel="0" collapsed="false">
      <c r="F408" s="0"/>
      <c r="G408" s="0"/>
      <c r="H408" s="0"/>
      <c r="I408" s="0"/>
      <c r="J408" s="0"/>
      <c r="K408" s="0"/>
      <c r="L408" s="0"/>
      <c r="M408" s="0"/>
      <c r="N408" s="0"/>
    </row>
    <row r="409" s="1" customFormat="true" ht="13.8" hidden="false" customHeight="false" outlineLevel="0" collapsed="false">
      <c r="F409" s="0"/>
      <c r="G409" s="0"/>
      <c r="H409" s="0"/>
      <c r="I409" s="0"/>
      <c r="J409" s="0"/>
      <c r="K409" s="0"/>
      <c r="L409" s="0"/>
      <c r="M409" s="0"/>
      <c r="N409" s="0"/>
    </row>
    <row r="410" s="1" customFormat="true" ht="13.8" hidden="false" customHeight="false" outlineLevel="0" collapsed="false">
      <c r="F410" s="0"/>
      <c r="G410" s="0"/>
      <c r="H410" s="0"/>
      <c r="I410" s="0"/>
      <c r="J410" s="0"/>
      <c r="K410" s="0"/>
      <c r="L410" s="0"/>
      <c r="M410" s="0"/>
      <c r="N410" s="0"/>
    </row>
    <row r="411" s="1" customFormat="true" ht="13.8" hidden="false" customHeight="false" outlineLevel="0" collapsed="false">
      <c r="F411" s="0"/>
      <c r="G411" s="0"/>
      <c r="H411" s="0"/>
      <c r="I411" s="0"/>
      <c r="J411" s="0"/>
      <c r="K411" s="0"/>
      <c r="L411" s="0"/>
      <c r="M411" s="0"/>
      <c r="N411" s="0"/>
    </row>
    <row r="412" s="1" customFormat="true" ht="13.8" hidden="false" customHeight="false" outlineLevel="0" collapsed="false">
      <c r="F412" s="0"/>
      <c r="G412" s="0"/>
      <c r="H412" s="0"/>
      <c r="I412" s="0"/>
      <c r="J412" s="0"/>
      <c r="K412" s="0"/>
      <c r="L412" s="0"/>
      <c r="M412" s="0"/>
      <c r="N412" s="0"/>
    </row>
    <row r="413" s="1" customFormat="true" ht="13.8" hidden="false" customHeight="false" outlineLevel="0" collapsed="false">
      <c r="F413" s="0"/>
      <c r="G413" s="0"/>
      <c r="H413" s="0"/>
      <c r="I413" s="0"/>
      <c r="J413" s="0"/>
      <c r="K413" s="0"/>
      <c r="L413" s="0"/>
      <c r="M413" s="0"/>
      <c r="N413" s="0"/>
    </row>
    <row r="414" s="1" customFormat="true" ht="13.8" hidden="false" customHeight="false" outlineLevel="0" collapsed="false">
      <c r="F414" s="0"/>
      <c r="G414" s="0"/>
      <c r="H414" s="0"/>
      <c r="I414" s="0"/>
      <c r="J414" s="0"/>
      <c r="K414" s="0"/>
      <c r="L414" s="0"/>
      <c r="M414" s="0"/>
      <c r="N414" s="0"/>
    </row>
    <row r="415" s="1" customFormat="true" ht="13.8" hidden="false" customHeight="false" outlineLevel="0" collapsed="false">
      <c r="F415" s="0"/>
      <c r="G415" s="0"/>
      <c r="H415" s="0"/>
      <c r="I415" s="0"/>
      <c r="J415" s="0"/>
      <c r="K415" s="0"/>
      <c r="L415" s="0"/>
      <c r="M415" s="0"/>
      <c r="N415" s="0"/>
    </row>
    <row r="416" s="1" customFormat="true" ht="13.8" hidden="false" customHeight="false" outlineLevel="0" collapsed="false">
      <c r="F416" s="0"/>
      <c r="G416" s="0"/>
      <c r="H416" s="0"/>
      <c r="I416" s="0"/>
      <c r="J416" s="0"/>
      <c r="K416" s="0"/>
      <c r="L416" s="0"/>
      <c r="M416" s="0"/>
      <c r="N416" s="0"/>
    </row>
    <row r="417" s="1" customFormat="true" ht="13.8" hidden="false" customHeight="false" outlineLevel="0" collapsed="false">
      <c r="F417" s="0"/>
      <c r="G417" s="0"/>
      <c r="H417" s="0"/>
      <c r="I417" s="0"/>
      <c r="J417" s="0"/>
      <c r="K417" s="0"/>
      <c r="L417" s="0"/>
      <c r="M417" s="0"/>
      <c r="N417" s="0"/>
    </row>
    <row r="418" s="1" customFormat="true" ht="13.8" hidden="false" customHeight="false" outlineLevel="0" collapsed="false">
      <c r="F418" s="0"/>
      <c r="G418" s="0"/>
      <c r="H418" s="0"/>
      <c r="I418" s="0"/>
      <c r="J418" s="0"/>
      <c r="K418" s="0"/>
      <c r="L418" s="0"/>
      <c r="M418" s="0"/>
      <c r="N418" s="0"/>
    </row>
    <row r="419" s="1" customFormat="true" ht="13.8" hidden="false" customHeight="false" outlineLevel="0" collapsed="false">
      <c r="F419" s="0"/>
      <c r="G419" s="0"/>
      <c r="H419" s="0"/>
      <c r="I419" s="0"/>
      <c r="J419" s="0"/>
      <c r="K419" s="0"/>
      <c r="L419" s="0"/>
      <c r="M419" s="0"/>
      <c r="N419" s="0"/>
    </row>
    <row r="420" s="1" customFormat="true" ht="13.8" hidden="false" customHeight="false" outlineLevel="0" collapsed="false">
      <c r="F420" s="0"/>
      <c r="G420" s="0"/>
      <c r="H420" s="0"/>
      <c r="I420" s="0"/>
      <c r="J420" s="0"/>
      <c r="K420" s="0"/>
      <c r="L420" s="0"/>
      <c r="M420" s="0"/>
      <c r="N420" s="0"/>
    </row>
    <row r="421" s="1" customFormat="true" ht="13.8" hidden="false" customHeight="false" outlineLevel="0" collapsed="false">
      <c r="F421" s="0"/>
      <c r="G421" s="0"/>
      <c r="H421" s="0"/>
      <c r="I421" s="0"/>
      <c r="J421" s="0"/>
      <c r="K421" s="0"/>
      <c r="L421" s="0"/>
      <c r="M421" s="0"/>
      <c r="N421" s="0"/>
    </row>
    <row r="422" s="1" customFormat="true" ht="13.8" hidden="false" customHeight="false" outlineLevel="0" collapsed="false">
      <c r="F422" s="0"/>
      <c r="G422" s="0"/>
      <c r="H422" s="0"/>
      <c r="I422" s="0"/>
      <c r="J422" s="0"/>
      <c r="K422" s="0"/>
      <c r="L422" s="0"/>
      <c r="M422" s="0"/>
      <c r="N422" s="0"/>
    </row>
    <row r="423" s="1" customFormat="true" ht="13.8" hidden="false" customHeight="false" outlineLevel="0" collapsed="false">
      <c r="F423" s="0"/>
      <c r="G423" s="0"/>
      <c r="H423" s="0"/>
      <c r="I423" s="0"/>
      <c r="J423" s="0"/>
      <c r="K423" s="0"/>
      <c r="L423" s="0"/>
      <c r="M423" s="0"/>
      <c r="N423" s="0"/>
    </row>
    <row r="424" s="1" customFormat="true" ht="13.8" hidden="false" customHeight="false" outlineLevel="0" collapsed="false">
      <c r="F424" s="0"/>
      <c r="G424" s="0"/>
      <c r="H424" s="0"/>
      <c r="I424" s="0"/>
      <c r="J424" s="0"/>
      <c r="K424" s="0"/>
      <c r="L424" s="0"/>
      <c r="M424" s="0"/>
      <c r="N424" s="0"/>
    </row>
    <row r="425" s="1" customFormat="true" ht="13.8" hidden="false" customHeight="false" outlineLevel="0" collapsed="false">
      <c r="F425" s="0"/>
      <c r="G425" s="0"/>
      <c r="H425" s="0"/>
      <c r="I425" s="0"/>
      <c r="J425" s="0"/>
      <c r="K425" s="0"/>
      <c r="L425" s="0"/>
      <c r="M425" s="0"/>
      <c r="N425" s="0"/>
    </row>
    <row r="426" s="1" customFormat="true" ht="13.8" hidden="false" customHeight="false" outlineLevel="0" collapsed="false">
      <c r="F426" s="0"/>
      <c r="G426" s="0"/>
      <c r="H426" s="0"/>
      <c r="I426" s="0"/>
      <c r="J426" s="0"/>
      <c r="K426" s="0"/>
      <c r="L426" s="0"/>
      <c r="M426" s="0"/>
      <c r="N426" s="0"/>
    </row>
    <row r="427" s="1" customFormat="true" ht="13.8" hidden="false" customHeight="false" outlineLevel="0" collapsed="false">
      <c r="F427" s="0"/>
      <c r="G427" s="0"/>
      <c r="H427" s="0"/>
      <c r="I427" s="0"/>
      <c r="J427" s="0"/>
      <c r="K427" s="0"/>
      <c r="L427" s="0"/>
      <c r="M427" s="0"/>
      <c r="N427" s="0"/>
    </row>
    <row r="428" s="1" customFormat="true" ht="13.8" hidden="false" customHeight="false" outlineLevel="0" collapsed="false">
      <c r="F428" s="0"/>
      <c r="G428" s="0"/>
      <c r="H428" s="0"/>
      <c r="I428" s="0"/>
      <c r="J428" s="0"/>
      <c r="K428" s="0"/>
      <c r="L428" s="0"/>
      <c r="M428" s="0"/>
      <c r="N428" s="0"/>
    </row>
    <row r="429" s="1" customFormat="true" ht="13.8" hidden="false" customHeight="false" outlineLevel="0" collapsed="false">
      <c r="F429" s="0"/>
      <c r="G429" s="0"/>
      <c r="H429" s="0"/>
      <c r="I429" s="0"/>
      <c r="J429" s="0"/>
      <c r="K429" s="0"/>
      <c r="L429" s="0"/>
      <c r="M429" s="0"/>
      <c r="N429" s="0"/>
    </row>
    <row r="430" s="1" customFormat="true" ht="13.8" hidden="false" customHeight="false" outlineLevel="0" collapsed="false">
      <c r="F430" s="0"/>
      <c r="G430" s="0"/>
      <c r="H430" s="0"/>
      <c r="I430" s="0"/>
      <c r="J430" s="0"/>
      <c r="K430" s="0"/>
      <c r="L430" s="0"/>
      <c r="M430" s="0"/>
      <c r="N430" s="0"/>
    </row>
    <row r="431" s="1" customFormat="true" ht="13.8" hidden="false" customHeight="false" outlineLevel="0" collapsed="false">
      <c r="F431" s="0"/>
      <c r="G431" s="0"/>
      <c r="H431" s="0"/>
      <c r="I431" s="0"/>
      <c r="J431" s="0"/>
      <c r="K431" s="0"/>
      <c r="L431" s="0"/>
      <c r="M431" s="0"/>
      <c r="N431" s="0"/>
    </row>
    <row r="432" s="1" customFormat="true" ht="13.8" hidden="false" customHeight="false" outlineLevel="0" collapsed="false">
      <c r="F432" s="0"/>
      <c r="G432" s="0"/>
      <c r="H432" s="0"/>
      <c r="I432" s="0"/>
      <c r="J432" s="0"/>
      <c r="K432" s="0"/>
      <c r="L432" s="0"/>
      <c r="M432" s="0"/>
      <c r="N432" s="0"/>
    </row>
    <row r="433" s="1" customFormat="true" ht="13.8" hidden="false" customHeight="false" outlineLevel="0" collapsed="false">
      <c r="F433" s="0"/>
      <c r="G433" s="0"/>
      <c r="H433" s="0"/>
      <c r="I433" s="0"/>
      <c r="J433" s="0"/>
      <c r="K433" s="0"/>
      <c r="L433" s="0"/>
      <c r="M433" s="0"/>
      <c r="N433" s="0"/>
    </row>
    <row r="434" s="1" customFormat="true" ht="13.8" hidden="false" customHeight="false" outlineLevel="0" collapsed="false">
      <c r="F434" s="0"/>
      <c r="G434" s="0"/>
      <c r="H434" s="0"/>
      <c r="I434" s="0"/>
      <c r="J434" s="0"/>
      <c r="K434" s="0"/>
      <c r="L434" s="0"/>
      <c r="M434" s="0"/>
      <c r="N434" s="0"/>
    </row>
    <row r="435" s="1" customFormat="true" ht="13.8" hidden="false" customHeight="false" outlineLevel="0" collapsed="false">
      <c r="F435" s="0"/>
      <c r="G435" s="0"/>
      <c r="H435" s="0"/>
      <c r="I435" s="0"/>
      <c r="J435" s="0"/>
      <c r="K435" s="0"/>
      <c r="L435" s="0"/>
      <c r="M435" s="0"/>
      <c r="N435" s="0"/>
    </row>
    <row r="436" s="1" customFormat="true" ht="13.8" hidden="false" customHeight="false" outlineLevel="0" collapsed="false">
      <c r="F436" s="0"/>
      <c r="G436" s="0"/>
      <c r="H436" s="0"/>
      <c r="I436" s="0"/>
      <c r="J436" s="0"/>
      <c r="K436" s="0"/>
      <c r="L436" s="0"/>
      <c r="M436" s="0"/>
      <c r="N436" s="0"/>
    </row>
    <row r="437" s="1" customFormat="true" ht="13.8" hidden="false" customHeight="false" outlineLevel="0" collapsed="false">
      <c r="F437" s="0"/>
      <c r="G437" s="0"/>
      <c r="H437" s="0"/>
      <c r="I437" s="0"/>
      <c r="J437" s="0"/>
      <c r="K437" s="0"/>
      <c r="L437" s="0"/>
      <c r="M437" s="0"/>
      <c r="N437" s="0"/>
    </row>
    <row r="438" s="1" customFormat="true" ht="13.8" hidden="false" customHeight="false" outlineLevel="0" collapsed="false">
      <c r="F438" s="0"/>
      <c r="G438" s="0"/>
      <c r="H438" s="0"/>
      <c r="I438" s="0"/>
      <c r="J438" s="0"/>
      <c r="K438" s="0"/>
      <c r="L438" s="0"/>
      <c r="M438" s="0"/>
      <c r="N438" s="0"/>
    </row>
    <row r="439" s="1" customFormat="true" ht="13.8" hidden="false" customHeight="false" outlineLevel="0" collapsed="false">
      <c r="F439" s="0"/>
      <c r="G439" s="0"/>
      <c r="H439" s="0"/>
      <c r="I439" s="0"/>
      <c r="J439" s="0"/>
      <c r="K439" s="0"/>
      <c r="L439" s="0"/>
      <c r="M439" s="0"/>
      <c r="N439" s="0"/>
    </row>
    <row r="440" s="1" customFormat="true" ht="13.8" hidden="false" customHeight="false" outlineLevel="0" collapsed="false">
      <c r="F440" s="0"/>
      <c r="G440" s="0"/>
      <c r="H440" s="0"/>
      <c r="I440" s="0"/>
      <c r="J440" s="0"/>
      <c r="K440" s="0"/>
      <c r="L440" s="0"/>
      <c r="M440" s="0"/>
      <c r="N440" s="0"/>
    </row>
    <row r="441" s="1" customFormat="true" ht="13.8" hidden="false" customHeight="false" outlineLevel="0" collapsed="false">
      <c r="F441" s="0"/>
      <c r="G441" s="0"/>
      <c r="H441" s="0"/>
      <c r="I441" s="0"/>
      <c r="J441" s="0"/>
      <c r="K441" s="0"/>
      <c r="L441" s="0"/>
      <c r="M441" s="0"/>
      <c r="N441" s="0"/>
    </row>
    <row r="442" s="1" customFormat="true" ht="13.8" hidden="false" customHeight="false" outlineLevel="0" collapsed="false">
      <c r="F442" s="0"/>
      <c r="G442" s="0"/>
      <c r="H442" s="0"/>
      <c r="I442" s="0"/>
      <c r="J442" s="0"/>
      <c r="K442" s="0"/>
      <c r="L442" s="0"/>
      <c r="M442" s="0"/>
      <c r="N442" s="0"/>
    </row>
    <row r="443" s="1" customFormat="true" ht="13.8" hidden="false" customHeight="false" outlineLevel="0" collapsed="false">
      <c r="F443" s="0"/>
      <c r="G443" s="0"/>
      <c r="H443" s="0"/>
      <c r="I443" s="0"/>
      <c r="J443" s="0"/>
      <c r="K443" s="0"/>
      <c r="L443" s="0"/>
      <c r="M443" s="0"/>
      <c r="N443" s="0"/>
    </row>
    <row r="444" s="1" customFormat="true" ht="13.8" hidden="false" customHeight="false" outlineLevel="0" collapsed="false">
      <c r="F444" s="0"/>
      <c r="G444" s="0"/>
      <c r="H444" s="0"/>
      <c r="I444" s="0"/>
      <c r="J444" s="0"/>
      <c r="K444" s="0"/>
      <c r="L444" s="0"/>
      <c r="M444" s="0"/>
      <c r="N444" s="0"/>
    </row>
    <row r="445" s="1" customFormat="true" ht="13.8" hidden="false" customHeight="false" outlineLevel="0" collapsed="false">
      <c r="F445" s="0"/>
      <c r="G445" s="0"/>
      <c r="H445" s="0"/>
      <c r="I445" s="0"/>
      <c r="J445" s="0"/>
      <c r="K445" s="0"/>
      <c r="L445" s="0"/>
      <c r="M445" s="0"/>
      <c r="N445" s="0"/>
    </row>
    <row r="446" s="1" customFormat="true" ht="13.8" hidden="false" customHeight="false" outlineLevel="0" collapsed="false">
      <c r="F446" s="0"/>
      <c r="G446" s="0"/>
      <c r="H446" s="0"/>
      <c r="I446" s="0"/>
      <c r="J446" s="0"/>
      <c r="K446" s="0"/>
      <c r="L446" s="0"/>
      <c r="M446" s="0"/>
      <c r="N446" s="0"/>
    </row>
    <row r="447" s="1" customFormat="true" ht="13.8" hidden="false" customHeight="false" outlineLevel="0" collapsed="false">
      <c r="F447" s="0"/>
      <c r="G447" s="0"/>
      <c r="H447" s="0"/>
      <c r="I447" s="0"/>
      <c r="J447" s="0"/>
      <c r="K447" s="0"/>
      <c r="L447" s="0"/>
      <c r="M447" s="0"/>
      <c r="N447" s="0"/>
    </row>
    <row r="448" s="1" customFormat="true" ht="13.8" hidden="false" customHeight="false" outlineLevel="0" collapsed="false">
      <c r="F448" s="0"/>
      <c r="G448" s="0"/>
      <c r="H448" s="0"/>
      <c r="I448" s="0"/>
      <c r="J448" s="0"/>
      <c r="K448" s="0"/>
      <c r="L448" s="0"/>
      <c r="M448" s="0"/>
      <c r="N448" s="0"/>
    </row>
    <row r="449" s="1" customFormat="true" ht="13.8" hidden="false" customHeight="false" outlineLevel="0" collapsed="false">
      <c r="F449" s="0"/>
      <c r="G449" s="0"/>
      <c r="H449" s="0"/>
      <c r="I449" s="0"/>
      <c r="J449" s="0"/>
      <c r="K449" s="0"/>
      <c r="L449" s="0"/>
      <c r="M449" s="0"/>
      <c r="N449" s="0"/>
    </row>
    <row r="450" s="1" customFormat="true" ht="13.8" hidden="false" customHeight="false" outlineLevel="0" collapsed="false">
      <c r="F450" s="0"/>
      <c r="G450" s="0"/>
      <c r="H450" s="0"/>
      <c r="I450" s="0"/>
      <c r="J450" s="0"/>
      <c r="K450" s="0"/>
      <c r="L450" s="0"/>
      <c r="M450" s="0"/>
      <c r="N450" s="0"/>
    </row>
    <row r="451" s="1" customFormat="true" ht="13.8" hidden="false" customHeight="false" outlineLevel="0" collapsed="false">
      <c r="F451" s="0"/>
      <c r="G451" s="0"/>
      <c r="H451" s="0"/>
      <c r="I451" s="0"/>
      <c r="J451" s="0"/>
      <c r="K451" s="0"/>
      <c r="L451" s="0"/>
      <c r="M451" s="0"/>
      <c r="N451" s="0"/>
    </row>
    <row r="452" s="1" customFormat="true" ht="13.8" hidden="false" customHeight="false" outlineLevel="0" collapsed="false">
      <c r="F452" s="0"/>
      <c r="G452" s="0"/>
      <c r="H452" s="0"/>
      <c r="I452" s="0"/>
      <c r="J452" s="0"/>
      <c r="K452" s="0"/>
      <c r="L452" s="0"/>
      <c r="M452" s="0"/>
      <c r="N452" s="0"/>
    </row>
    <row r="453" s="1" customFormat="true" ht="13.8" hidden="false" customHeight="false" outlineLevel="0" collapsed="false">
      <c r="F453" s="0"/>
      <c r="G453" s="0"/>
      <c r="H453" s="0"/>
      <c r="I453" s="0"/>
      <c r="J453" s="0"/>
      <c r="K453" s="0"/>
      <c r="L453" s="0"/>
      <c r="M453" s="0"/>
      <c r="N453" s="0"/>
    </row>
    <row r="454" s="1" customFormat="true" ht="13.8" hidden="false" customHeight="false" outlineLevel="0" collapsed="false">
      <c r="F454" s="0"/>
      <c r="G454" s="0"/>
      <c r="H454" s="0"/>
      <c r="I454" s="0"/>
      <c r="J454" s="0"/>
      <c r="K454" s="0"/>
      <c r="L454" s="0"/>
      <c r="M454" s="0"/>
      <c r="N454" s="0"/>
    </row>
    <row r="455" s="1" customFormat="true" ht="13.8" hidden="false" customHeight="false" outlineLevel="0" collapsed="false">
      <c r="F455" s="0"/>
      <c r="G455" s="0"/>
      <c r="H455" s="0"/>
      <c r="I455" s="0"/>
      <c r="J455" s="0"/>
      <c r="K455" s="0"/>
      <c r="L455" s="0"/>
      <c r="M455" s="0"/>
      <c r="N455" s="0"/>
    </row>
    <row r="456" s="1" customFormat="true" ht="13.8" hidden="false" customHeight="false" outlineLevel="0" collapsed="false">
      <c r="F456" s="0"/>
      <c r="G456" s="0"/>
      <c r="H456" s="0"/>
      <c r="I456" s="0"/>
      <c r="J456" s="0"/>
      <c r="K456" s="0"/>
      <c r="L456" s="0"/>
      <c r="M456" s="0"/>
      <c r="N456" s="0"/>
    </row>
    <row r="457" s="1" customFormat="true" ht="13.8" hidden="false" customHeight="false" outlineLevel="0" collapsed="false">
      <c r="F457" s="0"/>
      <c r="G457" s="0"/>
      <c r="H457" s="0"/>
      <c r="I457" s="0"/>
      <c r="J457" s="0"/>
      <c r="K457" s="0"/>
      <c r="L457" s="0"/>
      <c r="M457" s="0"/>
      <c r="N457" s="0"/>
    </row>
    <row r="458" s="1" customFormat="true" ht="13.8" hidden="false" customHeight="false" outlineLevel="0" collapsed="false">
      <c r="F458" s="0"/>
      <c r="G458" s="0"/>
      <c r="H458" s="0"/>
      <c r="I458" s="0"/>
      <c r="J458" s="0"/>
      <c r="K458" s="0"/>
      <c r="L458" s="0"/>
      <c r="M458" s="0"/>
      <c r="N458" s="0"/>
    </row>
    <row r="459" s="1" customFormat="true" ht="13.8" hidden="false" customHeight="false" outlineLevel="0" collapsed="false">
      <c r="F459" s="0"/>
      <c r="G459" s="0"/>
      <c r="H459" s="0"/>
      <c r="I459" s="0"/>
      <c r="J459" s="0"/>
      <c r="K459" s="0"/>
      <c r="L459" s="0"/>
      <c r="M459" s="0"/>
      <c r="N459" s="0"/>
    </row>
    <row r="460" s="1" customFormat="true" ht="13.8" hidden="false" customHeight="false" outlineLevel="0" collapsed="false">
      <c r="F460" s="0"/>
      <c r="G460" s="0"/>
      <c r="H460" s="0"/>
      <c r="I460" s="0"/>
      <c r="J460" s="0"/>
      <c r="K460" s="0"/>
      <c r="L460" s="0"/>
      <c r="M460" s="0"/>
      <c r="N460" s="0"/>
    </row>
    <row r="461" s="1" customFormat="true" ht="13.8" hidden="false" customHeight="false" outlineLevel="0" collapsed="false">
      <c r="F461" s="0"/>
      <c r="G461" s="0"/>
      <c r="H461" s="0"/>
      <c r="I461" s="0"/>
      <c r="J461" s="0"/>
      <c r="K461" s="0"/>
      <c r="L461" s="0"/>
      <c r="M461" s="0"/>
      <c r="N461" s="0"/>
    </row>
    <row r="462" s="1" customFormat="true" ht="13.8" hidden="false" customHeight="false" outlineLevel="0" collapsed="false">
      <c r="F462" s="0"/>
      <c r="G462" s="0"/>
      <c r="H462" s="0"/>
      <c r="I462" s="0"/>
      <c r="J462" s="0"/>
      <c r="K462" s="0"/>
      <c r="L462" s="0"/>
      <c r="M462" s="0"/>
      <c r="N462" s="0"/>
    </row>
    <row r="463" s="1" customFormat="true" ht="13.8" hidden="false" customHeight="false" outlineLevel="0" collapsed="false">
      <c r="F463" s="0"/>
      <c r="G463" s="0"/>
      <c r="H463" s="0"/>
      <c r="I463" s="0"/>
      <c r="J463" s="0"/>
      <c r="K463" s="0"/>
      <c r="L463" s="0"/>
      <c r="M463" s="0"/>
      <c r="N463" s="0"/>
    </row>
    <row r="464" s="1" customFormat="true" ht="13.8" hidden="false" customHeight="false" outlineLevel="0" collapsed="false">
      <c r="F464" s="0"/>
      <c r="G464" s="0"/>
      <c r="H464" s="0"/>
      <c r="I464" s="0"/>
      <c r="J464" s="0"/>
      <c r="K464" s="0"/>
      <c r="L464" s="0"/>
      <c r="M464" s="0"/>
      <c r="N464" s="0"/>
    </row>
    <row r="465" s="1" customFormat="true" ht="13.8" hidden="false" customHeight="false" outlineLevel="0" collapsed="false">
      <c r="F465" s="0"/>
      <c r="G465" s="0"/>
      <c r="H465" s="0"/>
      <c r="I465" s="0"/>
      <c r="J465" s="0"/>
      <c r="K465" s="0"/>
      <c r="L465" s="0"/>
      <c r="M465" s="0"/>
      <c r="N465" s="0"/>
    </row>
    <row r="466" s="1" customFormat="true" ht="13.8" hidden="false" customHeight="false" outlineLevel="0" collapsed="false">
      <c r="F466" s="0"/>
      <c r="G466" s="0"/>
      <c r="H466" s="0"/>
      <c r="I466" s="0"/>
      <c r="J466" s="0"/>
      <c r="K466" s="0"/>
      <c r="L466" s="0"/>
      <c r="M466" s="0"/>
      <c r="N466" s="0"/>
    </row>
    <row r="467" s="1" customFormat="true" ht="13.8" hidden="false" customHeight="false" outlineLevel="0" collapsed="false">
      <c r="F467" s="0"/>
      <c r="G467" s="0"/>
      <c r="H467" s="0"/>
      <c r="I467" s="0"/>
      <c r="J467" s="0"/>
      <c r="K467" s="0"/>
      <c r="L467" s="0"/>
      <c r="M467" s="0"/>
      <c r="N467" s="0"/>
    </row>
    <row r="468" s="1" customFormat="true" ht="13.8" hidden="false" customHeight="false" outlineLevel="0" collapsed="false">
      <c r="F468" s="0"/>
      <c r="G468" s="0"/>
      <c r="H468" s="0"/>
      <c r="I468" s="0"/>
      <c r="J468" s="0"/>
      <c r="K468" s="0"/>
      <c r="L468" s="0"/>
      <c r="M468" s="0"/>
      <c r="N468" s="0"/>
    </row>
    <row r="470" s="1" customFormat="true" ht="13.8" hidden="false" customHeight="false" outlineLevel="0" collapsed="false">
      <c r="F470" s="0"/>
      <c r="G470" s="0"/>
      <c r="H470" s="0"/>
      <c r="I470" s="0"/>
      <c r="J470" s="0"/>
      <c r="K470" s="0"/>
      <c r="L470" s="0"/>
      <c r="M470" s="0"/>
      <c r="N470" s="0"/>
    </row>
    <row r="471" s="1" customFormat="true" ht="13.8" hidden="false" customHeight="false" outlineLevel="0" collapsed="false">
      <c r="F471" s="0"/>
      <c r="G471" s="0"/>
      <c r="H471" s="0"/>
      <c r="I471" s="0"/>
      <c r="J471" s="0"/>
      <c r="K471" s="0"/>
      <c r="L471" s="0"/>
      <c r="M471" s="0"/>
      <c r="N471" s="0"/>
    </row>
    <row r="472" s="1" customFormat="true" ht="13.8" hidden="false" customHeight="false" outlineLevel="0" collapsed="false">
      <c r="F472" s="0"/>
      <c r="G472" s="0"/>
      <c r="H472" s="0"/>
      <c r="I472" s="0"/>
      <c r="J472" s="0"/>
      <c r="K472" s="0"/>
      <c r="L472" s="0"/>
      <c r="M472" s="0"/>
      <c r="N472" s="0"/>
    </row>
    <row r="473" s="1" customFormat="true" ht="13.8" hidden="false" customHeight="false" outlineLevel="0" collapsed="false">
      <c r="F473" s="0"/>
      <c r="G473" s="0"/>
      <c r="H473" s="0"/>
      <c r="I473" s="0"/>
      <c r="J473" s="0"/>
      <c r="K473" s="0"/>
      <c r="L473" s="0"/>
      <c r="M473" s="0"/>
      <c r="N473" s="0"/>
    </row>
    <row r="474" s="1" customFormat="true" ht="13.8" hidden="false" customHeight="false" outlineLevel="0" collapsed="false">
      <c r="F474" s="0"/>
      <c r="G474" s="0"/>
      <c r="H474" s="0"/>
      <c r="I474" s="0"/>
      <c r="J474" s="0"/>
      <c r="K474" s="0"/>
      <c r="L474" s="0"/>
      <c r="M474" s="0"/>
      <c r="N474" s="0"/>
    </row>
    <row r="475" s="1" customFormat="true" ht="13.8" hidden="false" customHeight="false" outlineLevel="0" collapsed="false">
      <c r="F475" s="0"/>
      <c r="G475" s="0"/>
      <c r="H475" s="0"/>
      <c r="I475" s="0"/>
      <c r="J475" s="0"/>
      <c r="K475" s="0"/>
      <c r="L475" s="0"/>
      <c r="M475" s="0"/>
      <c r="N475" s="0"/>
    </row>
    <row r="476" s="1" customFormat="true" ht="13.8" hidden="false" customHeight="false" outlineLevel="0" collapsed="false">
      <c r="F476" s="0"/>
      <c r="G476" s="0"/>
      <c r="H476" s="0"/>
      <c r="I476" s="0"/>
      <c r="J476" s="0"/>
      <c r="K476" s="0"/>
      <c r="L476" s="0"/>
      <c r="M476" s="0"/>
      <c r="N476" s="0"/>
    </row>
    <row r="477" s="1" customFormat="true" ht="13.8" hidden="false" customHeight="false" outlineLevel="0" collapsed="false">
      <c r="F477" s="0"/>
      <c r="G477" s="0"/>
      <c r="H477" s="0"/>
      <c r="I477" s="0"/>
      <c r="J477" s="0"/>
      <c r="K477" s="0"/>
      <c r="L477" s="0"/>
      <c r="M477" s="0"/>
      <c r="N477" s="0"/>
    </row>
    <row r="478" s="1" customFormat="true" ht="13.8" hidden="false" customHeight="false" outlineLevel="0" collapsed="false">
      <c r="F478" s="0"/>
      <c r="G478" s="0"/>
      <c r="H478" s="0"/>
      <c r="I478" s="0"/>
      <c r="J478" s="0"/>
      <c r="K478" s="0"/>
      <c r="L478" s="0"/>
      <c r="M478" s="0"/>
      <c r="N478" s="0"/>
    </row>
    <row r="479" s="1" customFormat="true" ht="13.8" hidden="false" customHeight="false" outlineLevel="0" collapsed="false">
      <c r="F479" s="0"/>
      <c r="G479" s="0"/>
      <c r="H479" s="0"/>
      <c r="I479" s="0"/>
      <c r="J479" s="0"/>
      <c r="K479" s="0"/>
      <c r="L479" s="0"/>
      <c r="M479" s="0"/>
      <c r="N479" s="0"/>
    </row>
    <row r="480" s="1" customFormat="true" ht="13.8" hidden="false" customHeight="false" outlineLevel="0" collapsed="false">
      <c r="F480" s="0"/>
      <c r="G480" s="0"/>
      <c r="H480" s="0"/>
      <c r="I480" s="0"/>
      <c r="J480" s="0"/>
      <c r="K480" s="0"/>
      <c r="L480" s="0"/>
      <c r="M480" s="0"/>
      <c r="N480" s="0"/>
    </row>
    <row r="481" s="1" customFormat="true" ht="13.8" hidden="false" customHeight="false" outlineLevel="0" collapsed="false">
      <c r="F481" s="0"/>
      <c r="G481" s="0"/>
      <c r="H481" s="0"/>
      <c r="I481" s="0"/>
      <c r="J481" s="0"/>
      <c r="K481" s="0"/>
      <c r="L481" s="0"/>
      <c r="M481" s="0"/>
      <c r="N481" s="0"/>
    </row>
    <row r="482" s="1" customFormat="true" ht="13.8" hidden="false" customHeight="false" outlineLevel="0" collapsed="false">
      <c r="F482" s="0"/>
      <c r="G482" s="0"/>
      <c r="H482" s="0"/>
      <c r="I482" s="0"/>
      <c r="J482" s="0"/>
      <c r="K482" s="0"/>
      <c r="L482" s="0"/>
      <c r="M482" s="0"/>
      <c r="N482" s="0"/>
    </row>
    <row r="483" s="1" customFormat="true" ht="13.8" hidden="false" customHeight="false" outlineLevel="0" collapsed="false">
      <c r="F483" s="0"/>
      <c r="G483" s="0"/>
      <c r="H483" s="0"/>
      <c r="I483" s="0"/>
      <c r="J483" s="0"/>
      <c r="K483" s="0"/>
      <c r="L483" s="0"/>
      <c r="M483" s="0"/>
      <c r="N483" s="0"/>
    </row>
    <row r="484" s="1" customFormat="true" ht="13.8" hidden="false" customHeight="false" outlineLevel="0" collapsed="false">
      <c r="F484" s="0"/>
      <c r="G484" s="0"/>
      <c r="H484" s="0"/>
      <c r="I484" s="0"/>
      <c r="J484" s="0"/>
      <c r="K484" s="0"/>
      <c r="L484" s="0"/>
      <c r="M484" s="0"/>
      <c r="N484" s="0"/>
    </row>
    <row r="485" s="1" customFormat="true" ht="13.8" hidden="false" customHeight="false" outlineLevel="0" collapsed="false">
      <c r="F485" s="0"/>
      <c r="G485" s="0"/>
      <c r="H485" s="0"/>
      <c r="I485" s="0"/>
      <c r="J485" s="0"/>
      <c r="K485" s="0"/>
      <c r="L485" s="0"/>
      <c r="M485" s="0"/>
      <c r="N485" s="0"/>
    </row>
    <row r="486" s="1" customFormat="true" ht="13.8" hidden="false" customHeight="false" outlineLevel="0" collapsed="false">
      <c r="F486" s="0"/>
      <c r="G486" s="0"/>
      <c r="H486" s="0"/>
      <c r="I486" s="0"/>
      <c r="J486" s="0"/>
      <c r="K486" s="0"/>
      <c r="L486" s="0"/>
      <c r="M486" s="0"/>
      <c r="N486" s="0"/>
    </row>
    <row r="487" s="1" customFormat="true" ht="13.8" hidden="false" customHeight="false" outlineLevel="0" collapsed="false">
      <c r="F487" s="0"/>
      <c r="G487" s="0"/>
      <c r="H487" s="0"/>
      <c r="I487" s="0"/>
      <c r="J487" s="0"/>
      <c r="K487" s="0"/>
      <c r="L487" s="0"/>
      <c r="M487" s="0"/>
      <c r="N487" s="0"/>
    </row>
    <row r="488" s="1" customFormat="true" ht="13.8" hidden="false" customHeight="false" outlineLevel="0" collapsed="false">
      <c r="F488" s="0"/>
      <c r="G488" s="0"/>
      <c r="H488" s="0"/>
      <c r="I488" s="0"/>
      <c r="J488" s="0"/>
      <c r="K488" s="0"/>
      <c r="L488" s="0"/>
      <c r="M488" s="0"/>
      <c r="N488" s="0"/>
    </row>
    <row r="489" s="1" customFormat="true" ht="13.8" hidden="false" customHeight="false" outlineLevel="0" collapsed="false">
      <c r="F489" s="0"/>
      <c r="G489" s="0"/>
      <c r="H489" s="0"/>
      <c r="I489" s="0"/>
      <c r="J489" s="0"/>
      <c r="K489" s="0"/>
      <c r="L489" s="0"/>
      <c r="M489" s="0"/>
      <c r="N489" s="0"/>
    </row>
    <row r="490" s="1" customFormat="true" ht="13.8" hidden="false" customHeight="false" outlineLevel="0" collapsed="false">
      <c r="F490" s="0"/>
      <c r="G490" s="0"/>
      <c r="H490" s="0"/>
      <c r="I490" s="0"/>
      <c r="J490" s="0"/>
      <c r="K490" s="0"/>
      <c r="L490" s="0"/>
      <c r="M490" s="0"/>
      <c r="N490" s="0"/>
    </row>
    <row r="491" s="1" customFormat="true" ht="13.8" hidden="false" customHeight="false" outlineLevel="0" collapsed="false">
      <c r="F491" s="0"/>
      <c r="G491" s="0"/>
      <c r="H491" s="0"/>
      <c r="I491" s="0"/>
      <c r="J491" s="0"/>
      <c r="K491" s="0"/>
      <c r="L491" s="0"/>
      <c r="M491" s="0"/>
      <c r="N491" s="0"/>
    </row>
    <row r="492" s="1" customFormat="true" ht="13.8" hidden="false" customHeight="false" outlineLevel="0" collapsed="false">
      <c r="F492" s="0"/>
      <c r="G492" s="0"/>
      <c r="H492" s="0"/>
      <c r="I492" s="0"/>
      <c r="J492" s="0"/>
      <c r="K492" s="0"/>
      <c r="L492" s="0"/>
      <c r="M492" s="0"/>
      <c r="N492" s="0"/>
    </row>
    <row r="493" s="1" customFormat="true" ht="13.8" hidden="false" customHeight="false" outlineLevel="0" collapsed="false">
      <c r="F493" s="0"/>
      <c r="G493" s="0"/>
      <c r="H493" s="0"/>
      <c r="I493" s="0"/>
      <c r="J493" s="0"/>
      <c r="K493" s="0"/>
      <c r="L493" s="0"/>
      <c r="M493" s="0"/>
      <c r="N493" s="0"/>
    </row>
    <row r="494" s="1" customFormat="true" ht="13.8" hidden="false" customHeight="false" outlineLevel="0" collapsed="false">
      <c r="F494" s="0"/>
      <c r="G494" s="0"/>
      <c r="H494" s="0"/>
      <c r="I494" s="0"/>
      <c r="J494" s="0"/>
      <c r="K494" s="0"/>
      <c r="L494" s="0"/>
      <c r="M494" s="0"/>
      <c r="N494" s="0"/>
    </row>
    <row r="495" s="1" customFormat="true" ht="13.8" hidden="false" customHeight="false" outlineLevel="0" collapsed="false">
      <c r="F495" s="0"/>
      <c r="G495" s="0"/>
      <c r="H495" s="0"/>
      <c r="I495" s="0"/>
      <c r="J495" s="0"/>
      <c r="K495" s="0"/>
      <c r="L495" s="0"/>
      <c r="M495" s="0"/>
      <c r="N495" s="0"/>
    </row>
    <row r="496" s="176" customFormat="true" ht="13.8" hidden="false" customHeight="false" outlineLevel="0" collapsed="false">
      <c r="A496" s="1"/>
      <c r="B496" s="1"/>
      <c r="C496" s="1"/>
      <c r="D496" s="1"/>
      <c r="E496" s="1"/>
      <c r="F496" s="0"/>
      <c r="G496" s="0"/>
      <c r="H496" s="0"/>
      <c r="I496" s="0"/>
      <c r="J496" s="0"/>
      <c r="K496" s="0"/>
      <c r="L496" s="0"/>
      <c r="M496" s="0"/>
      <c r="N496" s="0"/>
    </row>
    <row r="497" s="176" customFormat="true" ht="13.8" hidden="false" customHeight="false" outlineLevel="0" collapsed="false">
      <c r="A497" s="1"/>
      <c r="B497" s="1"/>
      <c r="C497" s="1"/>
      <c r="D497" s="1"/>
      <c r="E497" s="1"/>
      <c r="F497" s="0"/>
      <c r="G497" s="0"/>
      <c r="H497" s="0"/>
      <c r="I497" s="0"/>
      <c r="J497" s="0"/>
      <c r="K497" s="0"/>
      <c r="L497" s="0"/>
      <c r="M497" s="0"/>
      <c r="N497" s="0"/>
    </row>
    <row r="498" s="176" customFormat="true" ht="13.8" hidden="false" customHeight="false" outlineLevel="0" collapsed="false">
      <c r="A498" s="1"/>
      <c r="B498" s="1"/>
      <c r="C498" s="1"/>
      <c r="D498" s="1"/>
      <c r="E498" s="1"/>
      <c r="F498" s="0"/>
      <c r="G498" s="0"/>
      <c r="H498" s="0"/>
      <c r="I498" s="0"/>
      <c r="J498" s="0"/>
      <c r="K498" s="0"/>
      <c r="L498" s="0"/>
      <c r="M498" s="0"/>
      <c r="N498" s="0"/>
    </row>
    <row r="499" s="1" customFormat="true" ht="13.8" hidden="false" customHeight="false" outlineLevel="0" collapsed="false">
      <c r="F499" s="0"/>
      <c r="G499" s="0"/>
      <c r="H499" s="0"/>
      <c r="I499" s="0"/>
      <c r="J499" s="0"/>
      <c r="K499" s="0"/>
      <c r="L499" s="0"/>
      <c r="M499" s="0"/>
      <c r="N499" s="0"/>
    </row>
    <row r="500" s="1" customFormat="true" ht="13.8" hidden="false" customHeight="false" outlineLevel="0" collapsed="false">
      <c r="F500" s="0"/>
      <c r="G500" s="0"/>
      <c r="H500" s="0"/>
      <c r="I500" s="0"/>
      <c r="J500" s="0"/>
      <c r="K500" s="0"/>
      <c r="L500" s="0"/>
      <c r="M500" s="0"/>
      <c r="N500" s="0"/>
    </row>
    <row r="501" s="1" customFormat="true" ht="13.8" hidden="false" customHeight="false" outlineLevel="0" collapsed="false">
      <c r="F501" s="0"/>
      <c r="G501" s="0"/>
      <c r="H501" s="0"/>
      <c r="I501" s="0"/>
      <c r="J501" s="0"/>
      <c r="K501" s="0"/>
      <c r="L501" s="0"/>
      <c r="M501" s="0"/>
      <c r="N501" s="0"/>
    </row>
    <row r="502" s="1" customFormat="true" ht="13.8" hidden="false" customHeight="false" outlineLevel="0" collapsed="false">
      <c r="F502" s="0"/>
      <c r="G502" s="0"/>
      <c r="H502" s="0"/>
      <c r="I502" s="0"/>
      <c r="J502" s="0"/>
      <c r="K502" s="0"/>
      <c r="L502" s="0"/>
      <c r="M502" s="0"/>
      <c r="N502" s="0"/>
    </row>
    <row r="503" s="1" customFormat="true" ht="13.8" hidden="false" customHeight="false" outlineLevel="0" collapsed="false">
      <c r="F503" s="0"/>
      <c r="G503" s="0"/>
      <c r="H503" s="0"/>
      <c r="I503" s="0"/>
      <c r="J503" s="0"/>
      <c r="K503" s="0"/>
      <c r="L503" s="0"/>
      <c r="M503" s="0"/>
      <c r="N503" s="0"/>
    </row>
    <row r="504" s="1" customFormat="true" ht="13.8" hidden="false" customHeight="false" outlineLevel="0" collapsed="false">
      <c r="F504" s="0"/>
      <c r="G504" s="0"/>
      <c r="H504" s="0"/>
      <c r="I504" s="0"/>
      <c r="J504" s="0"/>
      <c r="K504" s="0"/>
      <c r="L504" s="0"/>
      <c r="M504" s="0"/>
      <c r="N504" s="0"/>
    </row>
    <row r="505" s="1" customFormat="true" ht="13.8" hidden="false" customHeight="false" outlineLevel="0" collapsed="false">
      <c r="F505" s="0"/>
      <c r="G505" s="0"/>
      <c r="H505" s="0"/>
      <c r="I505" s="0"/>
      <c r="J505" s="0"/>
      <c r="K505" s="0"/>
      <c r="L505" s="0"/>
      <c r="M505" s="0"/>
      <c r="N505" s="0"/>
    </row>
    <row r="506" s="1" customFormat="true" ht="13.8" hidden="false" customHeight="false" outlineLevel="0" collapsed="false">
      <c r="F506" s="0"/>
      <c r="G506" s="0"/>
      <c r="H506" s="0"/>
      <c r="I506" s="0"/>
      <c r="J506" s="0"/>
      <c r="K506" s="0"/>
      <c r="L506" s="0"/>
      <c r="M506" s="0"/>
      <c r="N506" s="0"/>
    </row>
    <row r="507" s="1" customFormat="true" ht="13.8" hidden="false" customHeight="false" outlineLevel="0" collapsed="false">
      <c r="F507" s="0"/>
      <c r="G507" s="0"/>
      <c r="H507" s="0"/>
      <c r="I507" s="0"/>
      <c r="J507" s="0"/>
      <c r="K507" s="0"/>
      <c r="L507" s="0"/>
      <c r="M507" s="0"/>
      <c r="N507" s="0"/>
    </row>
    <row r="508" s="1" customFormat="true" ht="13.8" hidden="false" customHeight="false" outlineLevel="0" collapsed="false">
      <c r="F508" s="0"/>
      <c r="G508" s="0"/>
      <c r="H508" s="0"/>
      <c r="I508" s="0"/>
      <c r="J508" s="0"/>
      <c r="K508" s="0"/>
      <c r="L508" s="0"/>
      <c r="M508" s="0"/>
      <c r="N508" s="0"/>
    </row>
    <row r="509" s="1" customFormat="true" ht="13.8" hidden="false" customHeight="false" outlineLevel="0" collapsed="false">
      <c r="F509" s="0"/>
      <c r="G509" s="0"/>
      <c r="H509" s="0"/>
      <c r="I509" s="0"/>
      <c r="J509" s="0"/>
      <c r="K509" s="0"/>
      <c r="L509" s="0"/>
      <c r="M509" s="0"/>
      <c r="N509" s="0"/>
    </row>
    <row r="510" s="1" customFormat="true" ht="13.8" hidden="false" customHeight="false" outlineLevel="0" collapsed="false">
      <c r="F510" s="0"/>
      <c r="G510" s="0"/>
      <c r="H510" s="0"/>
      <c r="I510" s="0"/>
      <c r="J510" s="0"/>
      <c r="K510" s="0"/>
      <c r="L510" s="0"/>
      <c r="M510" s="0"/>
      <c r="N510" s="0"/>
    </row>
    <row r="511" s="1" customFormat="true" ht="13.8" hidden="false" customHeight="false" outlineLevel="0" collapsed="false">
      <c r="F511" s="0"/>
      <c r="G511" s="0"/>
      <c r="H511" s="0"/>
      <c r="I511" s="0"/>
      <c r="J511" s="0"/>
      <c r="K511" s="0"/>
      <c r="L511" s="0"/>
      <c r="M511" s="0"/>
      <c r="N511" s="0"/>
    </row>
    <row r="512" s="1" customFormat="true" ht="13.8" hidden="false" customHeight="false" outlineLevel="0" collapsed="false">
      <c r="F512" s="0"/>
      <c r="G512" s="0"/>
      <c r="H512" s="0"/>
      <c r="I512" s="0"/>
      <c r="J512" s="0"/>
      <c r="K512" s="0"/>
      <c r="L512" s="0"/>
      <c r="M512" s="0"/>
      <c r="N512" s="0"/>
    </row>
    <row r="513" s="1" customFormat="true" ht="13.8" hidden="false" customHeight="false" outlineLevel="0" collapsed="false">
      <c r="F513" s="0"/>
      <c r="G513" s="0"/>
      <c r="H513" s="0"/>
      <c r="I513" s="0"/>
      <c r="J513" s="0"/>
      <c r="K513" s="0"/>
      <c r="L513" s="0"/>
      <c r="M513" s="0"/>
      <c r="N513" s="0"/>
    </row>
    <row r="514" s="1" customFormat="true" ht="13.8" hidden="false" customHeight="false" outlineLevel="0" collapsed="false">
      <c r="F514" s="0"/>
      <c r="G514" s="0"/>
      <c r="H514" s="0"/>
      <c r="I514" s="0"/>
      <c r="J514" s="0"/>
      <c r="K514" s="0"/>
      <c r="L514" s="0"/>
      <c r="M514" s="0"/>
      <c r="N514" s="0"/>
    </row>
    <row r="515" s="1" customFormat="true" ht="13.8" hidden="false" customHeight="false" outlineLevel="0" collapsed="false">
      <c r="F515" s="0"/>
      <c r="G515" s="0"/>
      <c r="H515" s="0"/>
      <c r="I515" s="0"/>
      <c r="J515" s="0"/>
      <c r="K515" s="0"/>
      <c r="L515" s="0"/>
      <c r="M515" s="0"/>
      <c r="N515" s="0"/>
    </row>
    <row r="516" s="1" customFormat="true" ht="13.8" hidden="false" customHeight="false" outlineLevel="0" collapsed="false">
      <c r="F516" s="0"/>
      <c r="G516" s="0"/>
      <c r="H516" s="0"/>
      <c r="I516" s="0"/>
      <c r="J516" s="0"/>
      <c r="K516" s="0"/>
      <c r="L516" s="0"/>
      <c r="M516" s="0"/>
      <c r="N516" s="0"/>
    </row>
    <row r="517" s="1" customFormat="true" ht="13.8" hidden="false" customHeight="false" outlineLevel="0" collapsed="false">
      <c r="F517" s="0"/>
      <c r="G517" s="0"/>
      <c r="H517" s="0"/>
      <c r="I517" s="0"/>
      <c r="J517" s="0"/>
      <c r="K517" s="0"/>
      <c r="L517" s="0"/>
      <c r="M517" s="0"/>
      <c r="N517" s="0"/>
    </row>
    <row r="518" s="1" customFormat="true" ht="13.8" hidden="false" customHeight="false" outlineLevel="0" collapsed="false">
      <c r="F518" s="0"/>
      <c r="G518" s="0"/>
      <c r="H518" s="0"/>
      <c r="I518" s="0"/>
      <c r="J518" s="0"/>
      <c r="K518" s="0"/>
      <c r="L518" s="0"/>
      <c r="M518" s="0"/>
      <c r="N518" s="0"/>
    </row>
    <row r="519" s="1" customFormat="true" ht="13.8" hidden="false" customHeight="false" outlineLevel="0" collapsed="false">
      <c r="F519" s="0"/>
      <c r="G519" s="0"/>
      <c r="H519" s="0"/>
      <c r="I519" s="0"/>
      <c r="J519" s="0"/>
      <c r="K519" s="0"/>
      <c r="L519" s="0"/>
      <c r="M519" s="0"/>
      <c r="N519" s="0"/>
    </row>
    <row r="520" s="1" customFormat="true" ht="13.8" hidden="false" customHeight="false" outlineLevel="0" collapsed="false">
      <c r="F520" s="0"/>
      <c r="G520" s="0"/>
      <c r="H520" s="0"/>
      <c r="I520" s="0"/>
      <c r="J520" s="0"/>
      <c r="K520" s="0"/>
      <c r="L520" s="0"/>
      <c r="M520" s="0"/>
      <c r="N520" s="0"/>
    </row>
    <row r="521" s="1" customFormat="true" ht="13.8" hidden="false" customHeight="false" outlineLevel="0" collapsed="false">
      <c r="F521" s="0"/>
      <c r="G521" s="0"/>
      <c r="H521" s="0"/>
      <c r="I521" s="0"/>
      <c r="J521" s="0"/>
      <c r="K521" s="0"/>
      <c r="L521" s="0"/>
      <c r="M521" s="0"/>
      <c r="N521" s="0"/>
    </row>
    <row r="522" s="1" customFormat="true" ht="13.8" hidden="false" customHeight="false" outlineLevel="0" collapsed="false">
      <c r="F522" s="0"/>
      <c r="G522" s="0"/>
      <c r="H522" s="0"/>
      <c r="I522" s="0"/>
      <c r="J522" s="0"/>
      <c r="K522" s="0"/>
      <c r="L522" s="0"/>
      <c r="M522" s="0"/>
      <c r="N522" s="0"/>
    </row>
    <row r="523" s="1" customFormat="true" ht="13.8" hidden="false" customHeight="false" outlineLevel="0" collapsed="false">
      <c r="F523" s="0"/>
      <c r="G523" s="0"/>
      <c r="H523" s="0"/>
      <c r="I523" s="0"/>
      <c r="J523" s="0"/>
      <c r="K523" s="0"/>
      <c r="L523" s="0"/>
      <c r="M523" s="0"/>
      <c r="N523" s="0"/>
    </row>
    <row r="524" s="1" customFormat="true" ht="13.8" hidden="false" customHeight="false" outlineLevel="0" collapsed="false">
      <c r="F524" s="0"/>
      <c r="G524" s="0"/>
      <c r="H524" s="0"/>
      <c r="I524" s="0"/>
      <c r="J524" s="0"/>
      <c r="K524" s="0"/>
      <c r="L524" s="0"/>
      <c r="M524" s="0"/>
      <c r="N524" s="0"/>
    </row>
    <row r="525" s="1" customFormat="true" ht="13.8" hidden="false" customHeight="false" outlineLevel="0" collapsed="false">
      <c r="F525" s="0"/>
      <c r="G525" s="0"/>
      <c r="H525" s="0"/>
      <c r="I525" s="0"/>
      <c r="J525" s="0"/>
      <c r="K525" s="0"/>
      <c r="L525" s="0"/>
      <c r="M525" s="0"/>
      <c r="N525" s="0"/>
    </row>
    <row r="526" s="1" customFormat="true" ht="13.8" hidden="false" customHeight="false" outlineLevel="0" collapsed="false">
      <c r="F526" s="0"/>
      <c r="G526" s="0"/>
      <c r="H526" s="0"/>
      <c r="I526" s="0"/>
      <c r="J526" s="0"/>
      <c r="K526" s="0"/>
      <c r="L526" s="0"/>
      <c r="M526" s="0"/>
      <c r="N526" s="0"/>
    </row>
    <row r="527" s="1" customFormat="true" ht="13.8" hidden="false" customHeight="false" outlineLevel="0" collapsed="false">
      <c r="F527" s="0"/>
      <c r="G527" s="0"/>
      <c r="H527" s="0"/>
      <c r="I527" s="0"/>
      <c r="J527" s="0"/>
      <c r="K527" s="0"/>
      <c r="L527" s="0"/>
      <c r="M527" s="0"/>
      <c r="N527" s="0"/>
    </row>
    <row r="528" s="1" customFormat="true" ht="13.8" hidden="false" customHeight="false" outlineLevel="0" collapsed="false">
      <c r="F528" s="0"/>
      <c r="G528" s="0"/>
      <c r="H528" s="0"/>
      <c r="I528" s="0"/>
      <c r="J528" s="0"/>
      <c r="K528" s="0"/>
      <c r="L528" s="0"/>
      <c r="M528" s="0"/>
      <c r="N528" s="0"/>
    </row>
    <row r="529" s="1" customFormat="true" ht="13.8" hidden="false" customHeight="false" outlineLevel="0" collapsed="false">
      <c r="F529" s="0"/>
      <c r="G529" s="0"/>
      <c r="H529" s="0"/>
      <c r="I529" s="0"/>
      <c r="J529" s="0"/>
      <c r="K529" s="0"/>
      <c r="L529" s="0"/>
      <c r="M529" s="0"/>
      <c r="N529" s="0"/>
    </row>
    <row r="530" s="1" customFormat="true" ht="13.8" hidden="false" customHeight="false" outlineLevel="0" collapsed="false">
      <c r="F530" s="0"/>
      <c r="G530" s="0"/>
      <c r="H530" s="0"/>
      <c r="I530" s="0"/>
      <c r="J530" s="0"/>
      <c r="K530" s="0"/>
      <c r="L530" s="0"/>
      <c r="M530" s="0"/>
      <c r="N530" s="0"/>
    </row>
    <row r="531" s="1" customFormat="true" ht="13.8" hidden="false" customHeight="false" outlineLevel="0" collapsed="false">
      <c r="F531" s="0"/>
      <c r="G531" s="0"/>
      <c r="H531" s="0"/>
      <c r="I531" s="0"/>
      <c r="J531" s="0"/>
      <c r="K531" s="0"/>
      <c r="L531" s="0"/>
      <c r="M531" s="0"/>
      <c r="N531" s="0"/>
    </row>
    <row r="532" s="1" customFormat="true" ht="13.8" hidden="false" customHeight="false" outlineLevel="0" collapsed="false">
      <c r="F532" s="0"/>
      <c r="G532" s="0"/>
      <c r="H532" s="0"/>
      <c r="I532" s="0"/>
      <c r="J532" s="0"/>
      <c r="K532" s="0"/>
      <c r="L532" s="0"/>
      <c r="M532" s="0"/>
      <c r="N532" s="0"/>
    </row>
    <row r="533" s="1" customFormat="true" ht="13.8" hidden="false" customHeight="false" outlineLevel="0" collapsed="false">
      <c r="F533" s="0"/>
      <c r="G533" s="0"/>
      <c r="H533" s="0"/>
      <c r="I533" s="0"/>
      <c r="J533" s="0"/>
      <c r="K533" s="0"/>
      <c r="L533" s="0"/>
      <c r="M533" s="0"/>
      <c r="N533" s="0"/>
    </row>
    <row r="534" s="1" customFormat="true" ht="13.8" hidden="false" customHeight="false" outlineLevel="0" collapsed="false">
      <c r="F534" s="0"/>
      <c r="G534" s="0"/>
      <c r="H534" s="0"/>
      <c r="I534" s="0"/>
      <c r="J534" s="0"/>
      <c r="K534" s="0"/>
      <c r="L534" s="0"/>
      <c r="M534" s="0"/>
      <c r="N534" s="0"/>
    </row>
    <row r="535" s="1" customFormat="true" ht="13.8" hidden="false" customHeight="false" outlineLevel="0" collapsed="false">
      <c r="F535" s="0"/>
      <c r="G535" s="0"/>
      <c r="H535" s="0"/>
      <c r="I535" s="0"/>
      <c r="J535" s="0"/>
      <c r="K535" s="0"/>
      <c r="L535" s="0"/>
      <c r="M535" s="0"/>
      <c r="N535" s="0"/>
    </row>
    <row r="536" s="1" customFormat="true" ht="13.8" hidden="false" customHeight="false" outlineLevel="0" collapsed="false">
      <c r="F536" s="0"/>
      <c r="G536" s="0"/>
      <c r="H536" s="0"/>
      <c r="I536" s="0"/>
      <c r="J536" s="0"/>
      <c r="K536" s="0"/>
      <c r="L536" s="0"/>
      <c r="M536" s="0"/>
      <c r="N536" s="0"/>
    </row>
    <row r="537" s="1" customFormat="true" ht="13.8" hidden="false" customHeight="false" outlineLevel="0" collapsed="false">
      <c r="F537" s="0"/>
      <c r="G537" s="0"/>
      <c r="H537" s="0"/>
      <c r="I537" s="0"/>
      <c r="J537" s="0"/>
      <c r="K537" s="0"/>
      <c r="L537" s="0"/>
      <c r="M537" s="0"/>
      <c r="N537" s="0"/>
    </row>
    <row r="538" s="1" customFormat="true" ht="13.8" hidden="false" customHeight="false" outlineLevel="0" collapsed="false">
      <c r="F538" s="0"/>
      <c r="G538" s="0"/>
      <c r="H538" s="0"/>
      <c r="I538" s="0"/>
      <c r="J538" s="0"/>
      <c r="K538" s="0"/>
      <c r="L538" s="0"/>
      <c r="M538" s="0"/>
      <c r="N538" s="0"/>
    </row>
    <row r="539" s="1" customFormat="true" ht="13.8" hidden="false" customHeight="false" outlineLevel="0" collapsed="false">
      <c r="F539" s="0"/>
      <c r="G539" s="0"/>
      <c r="H539" s="0"/>
      <c r="I539" s="0"/>
      <c r="J539" s="0"/>
      <c r="K539" s="0"/>
      <c r="L539" s="0"/>
      <c r="M539" s="0"/>
      <c r="N539" s="0"/>
    </row>
    <row r="540" s="1" customFormat="true" ht="13.8" hidden="false" customHeight="false" outlineLevel="0" collapsed="false">
      <c r="F540" s="0"/>
      <c r="G540" s="0"/>
      <c r="H540" s="0"/>
      <c r="I540" s="0"/>
      <c r="J540" s="0"/>
      <c r="K540" s="0"/>
      <c r="L540" s="0"/>
      <c r="M540" s="0"/>
      <c r="N540" s="0"/>
    </row>
    <row r="541" s="1" customFormat="true" ht="13.8" hidden="false" customHeight="false" outlineLevel="0" collapsed="false">
      <c r="F541" s="0"/>
      <c r="G541" s="0"/>
      <c r="H541" s="0"/>
      <c r="I541" s="0"/>
      <c r="J541" s="0"/>
      <c r="K541" s="0"/>
      <c r="L541" s="0"/>
      <c r="M541" s="0"/>
      <c r="N541" s="0"/>
    </row>
    <row r="542" s="1" customFormat="true" ht="13.8" hidden="false" customHeight="false" outlineLevel="0" collapsed="false">
      <c r="F542" s="0"/>
      <c r="G542" s="0"/>
      <c r="H542" s="0"/>
      <c r="I542" s="0"/>
      <c r="J542" s="0"/>
      <c r="K542" s="0"/>
      <c r="L542" s="0"/>
      <c r="M542" s="0"/>
      <c r="N542" s="0"/>
    </row>
    <row r="543" s="1" customFormat="true" ht="13.8" hidden="false" customHeight="false" outlineLevel="0" collapsed="false">
      <c r="F543" s="0"/>
      <c r="G543" s="0"/>
      <c r="H543" s="0"/>
      <c r="I543" s="0"/>
      <c r="J543" s="0"/>
      <c r="K543" s="0"/>
      <c r="L543" s="0"/>
      <c r="M543" s="0"/>
      <c r="N543" s="0"/>
    </row>
    <row r="544" s="1" customFormat="true" ht="13.8" hidden="false" customHeight="false" outlineLevel="0" collapsed="false">
      <c r="F544" s="0"/>
      <c r="G544" s="0"/>
      <c r="H544" s="0"/>
      <c r="I544" s="0"/>
      <c r="J544" s="0"/>
      <c r="K544" s="0"/>
      <c r="L544" s="0"/>
      <c r="M544" s="0"/>
      <c r="N544" s="0"/>
    </row>
    <row r="545" s="1" customFormat="true" ht="13.8" hidden="false" customHeight="false" outlineLevel="0" collapsed="false">
      <c r="F545" s="0"/>
      <c r="G545" s="0"/>
      <c r="H545" s="0"/>
      <c r="I545" s="0"/>
      <c r="J545" s="0"/>
      <c r="K545" s="0"/>
      <c r="L545" s="0"/>
      <c r="M545" s="0"/>
      <c r="N545" s="0"/>
    </row>
    <row r="546" s="1" customFormat="true" ht="13.8" hidden="false" customHeight="false" outlineLevel="0" collapsed="false">
      <c r="F546" s="0"/>
      <c r="G546" s="0"/>
      <c r="H546" s="0"/>
      <c r="I546" s="0"/>
      <c r="J546" s="0"/>
      <c r="K546" s="0"/>
      <c r="L546" s="0"/>
      <c r="M546" s="0"/>
      <c r="N546" s="0"/>
    </row>
    <row r="547" s="1" customFormat="true" ht="13.8" hidden="false" customHeight="false" outlineLevel="0" collapsed="false">
      <c r="F547" s="0"/>
      <c r="G547" s="0"/>
      <c r="H547" s="0"/>
      <c r="I547" s="0"/>
      <c r="J547" s="0"/>
      <c r="K547" s="0"/>
      <c r="L547" s="0"/>
      <c r="M547" s="0"/>
      <c r="N547" s="0"/>
    </row>
    <row r="548" s="1" customFormat="true" ht="13.8" hidden="false" customHeight="false" outlineLevel="0" collapsed="false">
      <c r="F548" s="0"/>
      <c r="G548" s="0"/>
      <c r="H548" s="0"/>
      <c r="I548" s="0"/>
      <c r="J548" s="0"/>
      <c r="K548" s="0"/>
      <c r="L548" s="0"/>
      <c r="M548" s="0"/>
      <c r="N548" s="0"/>
    </row>
    <row r="549" s="1" customFormat="true" ht="13.8" hidden="false" customHeight="false" outlineLevel="0" collapsed="false">
      <c r="F549" s="0"/>
      <c r="G549" s="0"/>
      <c r="H549" s="0"/>
      <c r="I549" s="0"/>
      <c r="J549" s="0"/>
      <c r="K549" s="0"/>
      <c r="L549" s="0"/>
      <c r="M549" s="0"/>
      <c r="N549" s="0"/>
    </row>
    <row r="550" s="1" customFormat="true" ht="13.8" hidden="false" customHeight="false" outlineLevel="0" collapsed="false">
      <c r="F550" s="0"/>
      <c r="G550" s="0"/>
      <c r="H550" s="0"/>
      <c r="I550" s="0"/>
      <c r="J550" s="0"/>
      <c r="K550" s="0"/>
      <c r="L550" s="0"/>
      <c r="M550" s="0"/>
      <c r="N550" s="0"/>
    </row>
    <row r="551" s="1" customFormat="true" ht="13.8" hidden="false" customHeight="false" outlineLevel="0" collapsed="false">
      <c r="F551" s="0"/>
      <c r="G551" s="0"/>
      <c r="H551" s="0"/>
      <c r="I551" s="0"/>
      <c r="J551" s="0"/>
      <c r="K551" s="0"/>
      <c r="L551" s="0"/>
      <c r="M551" s="0"/>
      <c r="N551" s="0"/>
    </row>
    <row r="552" s="1" customFormat="true" ht="13.8" hidden="false" customHeight="false" outlineLevel="0" collapsed="false">
      <c r="F552" s="0"/>
      <c r="G552" s="0"/>
      <c r="H552" s="0"/>
      <c r="I552" s="0"/>
      <c r="J552" s="0"/>
      <c r="K552" s="0"/>
      <c r="L552" s="0"/>
      <c r="M552" s="0"/>
      <c r="N552" s="0"/>
    </row>
    <row r="553" s="1" customFormat="true" ht="13.8" hidden="false" customHeight="false" outlineLevel="0" collapsed="false">
      <c r="F553" s="0"/>
      <c r="G553" s="0"/>
      <c r="H553" s="0"/>
      <c r="I553" s="0"/>
      <c r="J553" s="0"/>
      <c r="K553" s="0"/>
      <c r="L553" s="0"/>
      <c r="M553" s="0"/>
      <c r="N553" s="0"/>
    </row>
    <row r="554" s="1" customFormat="true" ht="13.8" hidden="false" customHeight="false" outlineLevel="0" collapsed="false">
      <c r="F554" s="0"/>
      <c r="G554" s="0"/>
      <c r="H554" s="0"/>
      <c r="I554" s="0"/>
      <c r="J554" s="0"/>
      <c r="K554" s="0"/>
      <c r="L554" s="0"/>
      <c r="M554" s="0"/>
      <c r="N554" s="0"/>
    </row>
    <row r="555" s="1" customFormat="true" ht="13.8" hidden="false" customHeight="false" outlineLevel="0" collapsed="false">
      <c r="F555" s="0"/>
      <c r="G555" s="0"/>
      <c r="H555" s="0"/>
      <c r="I555" s="0"/>
      <c r="J555" s="0"/>
      <c r="K555" s="0"/>
      <c r="L555" s="0"/>
      <c r="M555" s="0"/>
      <c r="N555" s="0"/>
    </row>
    <row r="556" s="1" customFormat="true" ht="13.8" hidden="false" customHeight="false" outlineLevel="0" collapsed="false">
      <c r="F556" s="0"/>
      <c r="G556" s="0"/>
      <c r="H556" s="0"/>
      <c r="I556" s="0"/>
      <c r="J556" s="0"/>
      <c r="K556" s="0"/>
      <c r="L556" s="0"/>
      <c r="M556" s="0"/>
      <c r="N556" s="0"/>
    </row>
    <row r="557" s="1" customFormat="true" ht="13.8" hidden="false" customHeight="false" outlineLevel="0" collapsed="false">
      <c r="F557" s="0"/>
      <c r="G557" s="0"/>
      <c r="H557" s="0"/>
      <c r="I557" s="0"/>
      <c r="J557" s="0"/>
      <c r="K557" s="0"/>
      <c r="L557" s="0"/>
      <c r="M557" s="0"/>
      <c r="N557" s="0"/>
    </row>
    <row r="558" s="1" customFormat="true" ht="13.8" hidden="false" customHeight="false" outlineLevel="0" collapsed="false">
      <c r="F558" s="0"/>
      <c r="G558" s="0"/>
      <c r="H558" s="0"/>
      <c r="I558" s="0"/>
      <c r="J558" s="0"/>
      <c r="K558" s="0"/>
      <c r="L558" s="0"/>
      <c r="M558" s="0"/>
      <c r="N558" s="0"/>
    </row>
    <row r="559" s="1" customFormat="true" ht="13.8" hidden="false" customHeight="false" outlineLevel="0" collapsed="false">
      <c r="F559" s="0"/>
      <c r="G559" s="0"/>
      <c r="H559" s="0"/>
      <c r="I559" s="0"/>
      <c r="J559" s="0"/>
      <c r="K559" s="0"/>
      <c r="L559" s="0"/>
      <c r="M559" s="0"/>
      <c r="N559" s="0"/>
    </row>
    <row r="560" s="1" customFormat="true" ht="13.8" hidden="false" customHeight="false" outlineLevel="0" collapsed="false">
      <c r="F560" s="0"/>
      <c r="G560" s="0"/>
      <c r="H560" s="0"/>
      <c r="I560" s="0"/>
      <c r="J560" s="0"/>
      <c r="K560" s="0"/>
      <c r="L560" s="0"/>
      <c r="M560" s="0"/>
      <c r="N560" s="0"/>
    </row>
    <row r="561" s="1" customFormat="true" ht="13.8" hidden="false" customHeight="false" outlineLevel="0" collapsed="false">
      <c r="F561" s="0"/>
      <c r="G561" s="0"/>
      <c r="H561" s="0"/>
      <c r="I561" s="0"/>
      <c r="J561" s="0"/>
      <c r="K561" s="0"/>
      <c r="L561" s="0"/>
      <c r="M561" s="0"/>
      <c r="N561" s="0"/>
    </row>
    <row r="562" s="1" customFormat="true" ht="13.8" hidden="false" customHeight="false" outlineLevel="0" collapsed="false">
      <c r="F562" s="0"/>
      <c r="G562" s="0"/>
      <c r="H562" s="0"/>
      <c r="I562" s="0"/>
      <c r="J562" s="0"/>
      <c r="K562" s="0"/>
      <c r="L562" s="0"/>
      <c r="M562" s="0"/>
      <c r="N562" s="0"/>
    </row>
    <row r="563" s="1" customFormat="true" ht="13.8" hidden="false" customHeight="false" outlineLevel="0" collapsed="false">
      <c r="F563" s="0"/>
      <c r="G563" s="0"/>
      <c r="H563" s="0"/>
      <c r="I563" s="0"/>
      <c r="J563" s="0"/>
      <c r="K563" s="0"/>
      <c r="L563" s="0"/>
      <c r="M563" s="0"/>
      <c r="N563" s="0"/>
    </row>
    <row r="564" s="1" customFormat="true" ht="13.8" hidden="false" customHeight="false" outlineLevel="0" collapsed="false">
      <c r="F564" s="0"/>
      <c r="G564" s="0"/>
      <c r="H564" s="0"/>
      <c r="I564" s="0"/>
      <c r="J564" s="0"/>
      <c r="K564" s="0"/>
      <c r="L564" s="0"/>
      <c r="M564" s="0"/>
      <c r="N564" s="0"/>
    </row>
    <row r="565" s="1" customFormat="true" ht="13.8" hidden="false" customHeight="false" outlineLevel="0" collapsed="false">
      <c r="F565" s="0"/>
      <c r="G565" s="0"/>
      <c r="H565" s="0"/>
      <c r="I565" s="0"/>
      <c r="J565" s="0"/>
      <c r="K565" s="0"/>
      <c r="L565" s="0"/>
      <c r="M565" s="0"/>
      <c r="N565" s="0"/>
    </row>
    <row r="566" s="1" customFormat="true" ht="13.8" hidden="false" customHeight="false" outlineLevel="0" collapsed="false">
      <c r="F566" s="0"/>
      <c r="G566" s="0"/>
      <c r="H566" s="0"/>
      <c r="I566" s="0"/>
      <c r="J566" s="0"/>
      <c r="K566" s="0"/>
      <c r="L566" s="0"/>
      <c r="M566" s="0"/>
      <c r="N566" s="0"/>
    </row>
    <row r="567" s="1" customFormat="true" ht="13.8" hidden="false" customHeight="false" outlineLevel="0" collapsed="false">
      <c r="F567" s="0"/>
      <c r="G567" s="0"/>
      <c r="H567" s="0"/>
      <c r="I567" s="0"/>
      <c r="J567" s="0"/>
      <c r="K567" s="0"/>
      <c r="L567" s="0"/>
      <c r="M567" s="0"/>
      <c r="N567" s="0"/>
    </row>
    <row r="568" s="1" customFormat="true" ht="13.8" hidden="false" customHeight="false" outlineLevel="0" collapsed="false">
      <c r="F568" s="0"/>
      <c r="G568" s="0"/>
      <c r="H568" s="0"/>
      <c r="I568" s="0"/>
      <c r="J568" s="0"/>
      <c r="K568" s="0"/>
      <c r="L568" s="0"/>
      <c r="M568" s="0"/>
      <c r="N568" s="0"/>
    </row>
    <row r="569" s="1" customFormat="true" ht="13.8" hidden="false" customHeight="false" outlineLevel="0" collapsed="false">
      <c r="F569" s="0"/>
      <c r="G569" s="0"/>
      <c r="H569" s="0"/>
      <c r="I569" s="0"/>
      <c r="J569" s="0"/>
      <c r="K569" s="0"/>
      <c r="L569" s="0"/>
      <c r="M569" s="0"/>
      <c r="N569" s="0"/>
    </row>
    <row r="570" s="1" customFormat="true" ht="13.8" hidden="false" customHeight="false" outlineLevel="0" collapsed="false">
      <c r="F570" s="0"/>
      <c r="G570" s="0"/>
      <c r="H570" s="0"/>
      <c r="I570" s="0"/>
      <c r="J570" s="0"/>
      <c r="K570" s="0"/>
      <c r="L570" s="0"/>
      <c r="M570" s="0"/>
      <c r="N570" s="0"/>
    </row>
    <row r="571" s="1" customFormat="true" ht="13.8" hidden="false" customHeight="false" outlineLevel="0" collapsed="false">
      <c r="F571" s="0"/>
      <c r="G571" s="0"/>
      <c r="H571" s="0"/>
      <c r="I571" s="0"/>
      <c r="J571" s="0"/>
      <c r="K571" s="0"/>
      <c r="L571" s="0"/>
      <c r="M571" s="0"/>
      <c r="N571" s="0"/>
    </row>
    <row r="572" s="1" customFormat="true" ht="13.8" hidden="false" customHeight="false" outlineLevel="0" collapsed="false">
      <c r="F572" s="0"/>
      <c r="G572" s="0"/>
      <c r="H572" s="0"/>
      <c r="I572" s="0"/>
      <c r="J572" s="0"/>
      <c r="K572" s="0"/>
      <c r="L572" s="0"/>
      <c r="M572" s="0"/>
      <c r="N572" s="0"/>
    </row>
    <row r="573" s="1" customFormat="true" ht="13.8" hidden="false" customHeight="false" outlineLevel="0" collapsed="false">
      <c r="F573" s="0"/>
      <c r="G573" s="0"/>
      <c r="H573" s="0"/>
      <c r="I573" s="0"/>
      <c r="J573" s="0"/>
      <c r="K573" s="0"/>
      <c r="L573" s="0"/>
      <c r="M573" s="0"/>
      <c r="N573" s="0"/>
    </row>
    <row r="574" s="1" customFormat="true" ht="13.8" hidden="false" customHeight="false" outlineLevel="0" collapsed="false">
      <c r="F574" s="0"/>
      <c r="G574" s="0"/>
      <c r="H574" s="0"/>
      <c r="I574" s="0"/>
      <c r="J574" s="0"/>
      <c r="K574" s="0"/>
      <c r="L574" s="0"/>
      <c r="M574" s="0"/>
      <c r="N574" s="0"/>
    </row>
    <row r="575" s="1" customFormat="true" ht="13.8" hidden="false" customHeight="false" outlineLevel="0" collapsed="false">
      <c r="F575" s="0"/>
      <c r="G575" s="0"/>
      <c r="H575" s="0"/>
      <c r="I575" s="0"/>
      <c r="J575" s="0"/>
      <c r="K575" s="0"/>
      <c r="L575" s="0"/>
      <c r="M575" s="0"/>
      <c r="N575" s="0"/>
    </row>
    <row r="576" s="1" customFormat="true" ht="13.8" hidden="false" customHeight="false" outlineLevel="0" collapsed="false">
      <c r="F576" s="0"/>
      <c r="G576" s="0"/>
      <c r="H576" s="0"/>
      <c r="I576" s="0"/>
      <c r="J576" s="0"/>
      <c r="K576" s="0"/>
      <c r="L576" s="0"/>
      <c r="M576" s="0"/>
      <c r="N576" s="0"/>
    </row>
    <row r="577" s="1" customFormat="true" ht="13.8" hidden="false" customHeight="false" outlineLevel="0" collapsed="false">
      <c r="F577" s="0"/>
      <c r="G577" s="0"/>
      <c r="H577" s="0"/>
      <c r="I577" s="0"/>
      <c r="J577" s="0"/>
      <c r="K577" s="0"/>
      <c r="L577" s="0"/>
      <c r="M577" s="0"/>
      <c r="N577" s="0"/>
    </row>
    <row r="578" s="1" customFormat="true" ht="13.8" hidden="false" customHeight="false" outlineLevel="0" collapsed="false">
      <c r="F578" s="0"/>
      <c r="G578" s="0"/>
      <c r="H578" s="0"/>
      <c r="I578" s="0"/>
      <c r="J578" s="0"/>
      <c r="K578" s="0"/>
      <c r="L578" s="0"/>
      <c r="M578" s="0"/>
      <c r="N578" s="0"/>
    </row>
    <row r="579" s="1" customFormat="true" ht="13.8" hidden="false" customHeight="false" outlineLevel="0" collapsed="false">
      <c r="F579" s="0"/>
      <c r="G579" s="0"/>
      <c r="H579" s="0"/>
      <c r="I579" s="0"/>
      <c r="J579" s="0"/>
      <c r="K579" s="0"/>
      <c r="L579" s="0"/>
      <c r="M579" s="0"/>
      <c r="N579" s="0"/>
    </row>
    <row r="580" s="1" customFormat="true" ht="13.8" hidden="false" customHeight="false" outlineLevel="0" collapsed="false">
      <c r="F580" s="0"/>
      <c r="G580" s="0"/>
      <c r="H580" s="0"/>
      <c r="I580" s="0"/>
      <c r="J580" s="0"/>
      <c r="K580" s="0"/>
      <c r="L580" s="0"/>
      <c r="M580" s="0"/>
      <c r="N580" s="0"/>
    </row>
    <row r="581" s="1" customFormat="true" ht="13.8" hidden="false" customHeight="false" outlineLevel="0" collapsed="false">
      <c r="F581" s="0"/>
      <c r="G581" s="0"/>
      <c r="H581" s="0"/>
      <c r="I581" s="0"/>
      <c r="J581" s="0"/>
      <c r="K581" s="0"/>
      <c r="L581" s="0"/>
      <c r="M581" s="0"/>
      <c r="N581" s="0"/>
    </row>
    <row r="582" s="1" customFormat="true" ht="13.8" hidden="false" customHeight="false" outlineLevel="0" collapsed="false">
      <c r="F582" s="0"/>
      <c r="G582" s="0"/>
      <c r="H582" s="0"/>
      <c r="I582" s="0"/>
      <c r="J582" s="0"/>
      <c r="K582" s="0"/>
      <c r="L582" s="0"/>
      <c r="M582" s="0"/>
      <c r="N582" s="0"/>
    </row>
    <row r="583" s="1" customFormat="true" ht="13.8" hidden="false" customHeight="false" outlineLevel="0" collapsed="false">
      <c r="F583" s="0"/>
      <c r="G583" s="0"/>
      <c r="H583" s="0"/>
      <c r="I583" s="0"/>
      <c r="J583" s="0"/>
      <c r="K583" s="0"/>
      <c r="L583" s="0"/>
      <c r="M583" s="0"/>
      <c r="N583" s="0"/>
    </row>
    <row r="584" s="1" customFormat="true" ht="13.8" hidden="false" customHeight="false" outlineLevel="0" collapsed="false">
      <c r="F584" s="0"/>
      <c r="G584" s="0"/>
      <c r="H584" s="0"/>
      <c r="I584" s="0"/>
      <c r="J584" s="0"/>
      <c r="K584" s="0"/>
      <c r="L584" s="0"/>
      <c r="M584" s="0"/>
      <c r="N584" s="0"/>
    </row>
    <row r="585" s="1" customFormat="true" ht="13.8" hidden="false" customHeight="false" outlineLevel="0" collapsed="false">
      <c r="F585" s="0"/>
      <c r="G585" s="0"/>
      <c r="H585" s="0"/>
      <c r="I585" s="0"/>
      <c r="J585" s="0"/>
      <c r="K585" s="0"/>
      <c r="L585" s="0"/>
      <c r="M585" s="0"/>
      <c r="N585" s="0"/>
    </row>
    <row r="586" s="1" customFormat="true" ht="13.8" hidden="false" customHeight="false" outlineLevel="0" collapsed="false">
      <c r="F586" s="0"/>
      <c r="G586" s="0"/>
      <c r="H586" s="0"/>
      <c r="I586" s="0"/>
      <c r="J586" s="0"/>
      <c r="K586" s="0"/>
      <c r="L586" s="0"/>
      <c r="M586" s="0"/>
      <c r="N586" s="0"/>
    </row>
    <row r="587" s="1" customFormat="true" ht="13.8" hidden="false" customHeight="false" outlineLevel="0" collapsed="false">
      <c r="F587" s="0"/>
      <c r="G587" s="0"/>
      <c r="H587" s="0"/>
      <c r="I587" s="0"/>
      <c r="J587" s="0"/>
      <c r="K587" s="0"/>
      <c r="L587" s="0"/>
      <c r="M587" s="0"/>
      <c r="N587" s="0"/>
    </row>
    <row r="588" s="1" customFormat="true" ht="13.8" hidden="false" customHeight="false" outlineLevel="0" collapsed="false">
      <c r="F588" s="0"/>
      <c r="G588" s="0"/>
      <c r="H588" s="0"/>
      <c r="I588" s="0"/>
      <c r="J588" s="0"/>
      <c r="K588" s="0"/>
      <c r="L588" s="0"/>
      <c r="M588" s="0"/>
      <c r="N588" s="0"/>
    </row>
    <row r="589" s="1" customFormat="true" ht="13.8" hidden="false" customHeight="false" outlineLevel="0" collapsed="false">
      <c r="F589" s="0"/>
      <c r="G589" s="0"/>
      <c r="H589" s="0"/>
      <c r="I589" s="0"/>
      <c r="J589" s="0"/>
      <c r="K589" s="0"/>
      <c r="L589" s="0"/>
      <c r="M589" s="0"/>
      <c r="N589" s="0"/>
    </row>
    <row r="590" s="1" customFormat="true" ht="13.8" hidden="false" customHeight="false" outlineLevel="0" collapsed="false">
      <c r="F590" s="0"/>
      <c r="G590" s="0"/>
      <c r="H590" s="0"/>
      <c r="I590" s="0"/>
      <c r="J590" s="0"/>
      <c r="K590" s="0"/>
      <c r="L590" s="0"/>
      <c r="M590" s="0"/>
      <c r="N590" s="0"/>
    </row>
    <row r="591" s="1" customFormat="true" ht="13.8" hidden="false" customHeight="false" outlineLevel="0" collapsed="false">
      <c r="F591" s="0"/>
      <c r="G591" s="0"/>
      <c r="H591" s="0"/>
      <c r="I591" s="0"/>
      <c r="J591" s="0"/>
      <c r="K591" s="0"/>
      <c r="L591" s="0"/>
      <c r="M591" s="0"/>
      <c r="N591" s="0"/>
    </row>
    <row r="592" s="1" customFormat="true" ht="13.8" hidden="false" customHeight="false" outlineLevel="0" collapsed="false">
      <c r="F592" s="0"/>
      <c r="G592" s="0"/>
      <c r="H592" s="0"/>
      <c r="I592" s="0"/>
      <c r="J592" s="0"/>
      <c r="K592" s="0"/>
      <c r="L592" s="0"/>
      <c r="M592" s="0"/>
      <c r="N592" s="0"/>
    </row>
    <row r="593" s="1" customFormat="true" ht="13.8" hidden="false" customHeight="false" outlineLevel="0" collapsed="false">
      <c r="F593" s="0"/>
      <c r="G593" s="0"/>
      <c r="H593" s="0"/>
      <c r="I593" s="0"/>
      <c r="J593" s="0"/>
      <c r="K593" s="0"/>
      <c r="L593" s="0"/>
      <c r="M593" s="0"/>
      <c r="N593" s="0"/>
    </row>
    <row r="594" s="1" customFormat="true" ht="13.8" hidden="false" customHeight="false" outlineLevel="0" collapsed="false">
      <c r="F594" s="0"/>
      <c r="G594" s="0"/>
      <c r="H594" s="0"/>
      <c r="I594" s="0"/>
      <c r="J594" s="0"/>
      <c r="K594" s="0"/>
      <c r="L594" s="0"/>
      <c r="M594" s="0"/>
      <c r="N594" s="0"/>
    </row>
    <row r="595" s="1" customFormat="true" ht="13.8" hidden="false" customHeight="false" outlineLevel="0" collapsed="false">
      <c r="F595" s="0"/>
      <c r="G595" s="0"/>
      <c r="H595" s="0"/>
      <c r="I595" s="0"/>
      <c r="J595" s="0"/>
      <c r="K595" s="0"/>
      <c r="L595" s="0"/>
      <c r="M595" s="0"/>
      <c r="N595" s="0"/>
    </row>
    <row r="596" s="1" customFormat="true" ht="13.8" hidden="false" customHeight="false" outlineLevel="0" collapsed="false">
      <c r="F596" s="0"/>
      <c r="G596" s="0"/>
      <c r="H596" s="0"/>
      <c r="I596" s="0"/>
      <c r="J596" s="0"/>
      <c r="K596" s="0"/>
      <c r="L596" s="0"/>
      <c r="M596" s="0"/>
      <c r="N596" s="0"/>
    </row>
    <row r="597" s="1" customFormat="true" ht="13.8" hidden="false" customHeight="false" outlineLevel="0" collapsed="false">
      <c r="F597" s="0"/>
      <c r="G597" s="0"/>
      <c r="H597" s="0"/>
      <c r="I597" s="0"/>
      <c r="J597" s="0"/>
      <c r="K597" s="0"/>
      <c r="L597" s="0"/>
      <c r="M597" s="0"/>
      <c r="N597" s="0"/>
    </row>
    <row r="598" s="1" customFormat="true" ht="13.8" hidden="false" customHeight="false" outlineLevel="0" collapsed="false">
      <c r="F598" s="0"/>
      <c r="G598" s="0"/>
      <c r="H598" s="0"/>
      <c r="I598" s="0"/>
      <c r="J598" s="0"/>
      <c r="K598" s="0"/>
      <c r="L598" s="0"/>
      <c r="M598" s="0"/>
      <c r="N598" s="0"/>
    </row>
    <row r="599" s="1" customFormat="true" ht="13.8" hidden="false" customHeight="false" outlineLevel="0" collapsed="false">
      <c r="F599" s="0"/>
      <c r="G599" s="0"/>
      <c r="H599" s="0"/>
      <c r="I599" s="0"/>
      <c r="J599" s="0"/>
      <c r="K599" s="0"/>
      <c r="L599" s="0"/>
      <c r="M599" s="0"/>
      <c r="N599" s="0"/>
    </row>
    <row r="600" s="1" customFormat="true" ht="13.8" hidden="false" customHeight="false" outlineLevel="0" collapsed="false">
      <c r="F600" s="0"/>
      <c r="G600" s="0"/>
      <c r="H600" s="0"/>
      <c r="I600" s="0"/>
      <c r="J600" s="0"/>
      <c r="K600" s="0"/>
      <c r="L600" s="0"/>
      <c r="M600" s="0"/>
      <c r="N600" s="0"/>
    </row>
    <row r="601" s="1" customFormat="true" ht="13.8" hidden="false" customHeight="false" outlineLevel="0" collapsed="false">
      <c r="F601" s="0"/>
      <c r="G601" s="0"/>
      <c r="H601" s="0"/>
      <c r="I601" s="0"/>
      <c r="J601" s="0"/>
      <c r="K601" s="0"/>
      <c r="L601" s="0"/>
      <c r="M601" s="0"/>
      <c r="N601" s="0"/>
    </row>
    <row r="602" s="1" customFormat="true" ht="13.8" hidden="false" customHeight="false" outlineLevel="0" collapsed="false">
      <c r="F602" s="0"/>
      <c r="G602" s="0"/>
      <c r="H602" s="0"/>
      <c r="I602" s="0"/>
      <c r="J602" s="0"/>
      <c r="K602" s="0"/>
      <c r="L602" s="0"/>
      <c r="M602" s="0"/>
      <c r="N602" s="0"/>
    </row>
    <row r="603" s="1" customFormat="true" ht="13.8" hidden="false" customHeight="false" outlineLevel="0" collapsed="false">
      <c r="F603" s="0"/>
      <c r="G603" s="0"/>
      <c r="H603" s="0"/>
      <c r="I603" s="0"/>
      <c r="J603" s="0"/>
      <c r="K603" s="0"/>
      <c r="L603" s="0"/>
      <c r="M603" s="0"/>
      <c r="N603" s="0"/>
    </row>
    <row r="604" s="1" customFormat="true" ht="13.8" hidden="false" customHeight="false" outlineLevel="0" collapsed="false">
      <c r="F604" s="0"/>
      <c r="G604" s="0"/>
      <c r="H604" s="0"/>
      <c r="I604" s="0"/>
      <c r="J604" s="0"/>
      <c r="K604" s="0"/>
      <c r="L604" s="0"/>
      <c r="M604" s="0"/>
      <c r="N604" s="0"/>
    </row>
    <row r="605" s="1" customFormat="true" ht="13.8" hidden="false" customHeight="false" outlineLevel="0" collapsed="false">
      <c r="F605" s="0"/>
      <c r="G605" s="0"/>
      <c r="H605" s="0"/>
      <c r="I605" s="0"/>
      <c r="J605" s="0"/>
      <c r="K605" s="0"/>
      <c r="L605" s="0"/>
      <c r="M605" s="0"/>
      <c r="N605" s="0"/>
    </row>
    <row r="606" s="1" customFormat="true" ht="13.8" hidden="false" customHeight="false" outlineLevel="0" collapsed="false">
      <c r="F606" s="0"/>
      <c r="G606" s="0"/>
      <c r="H606" s="0"/>
      <c r="I606" s="0"/>
      <c r="J606" s="0"/>
      <c r="K606" s="0"/>
      <c r="L606" s="0"/>
      <c r="M606" s="0"/>
      <c r="N606" s="0"/>
    </row>
    <row r="607" s="1" customFormat="true" ht="13.8" hidden="false" customHeight="false" outlineLevel="0" collapsed="false">
      <c r="F607" s="0"/>
      <c r="G607" s="0"/>
      <c r="H607" s="0"/>
      <c r="I607" s="0"/>
      <c r="J607" s="0"/>
      <c r="K607" s="0"/>
      <c r="L607" s="0"/>
      <c r="M607" s="0"/>
      <c r="N607" s="0"/>
    </row>
    <row r="608" s="1" customFormat="true" ht="13.8" hidden="false" customHeight="false" outlineLevel="0" collapsed="false">
      <c r="F608" s="0"/>
      <c r="G608" s="0"/>
      <c r="H608" s="0"/>
      <c r="I608" s="0"/>
      <c r="J608" s="0"/>
      <c r="K608" s="0"/>
      <c r="L608" s="0"/>
      <c r="M608" s="0"/>
      <c r="N608" s="0"/>
    </row>
    <row r="609" s="1" customFormat="true" ht="13.8" hidden="false" customHeight="false" outlineLevel="0" collapsed="false">
      <c r="F609" s="0"/>
      <c r="G609" s="0"/>
      <c r="H609" s="0"/>
      <c r="I609" s="0"/>
      <c r="J609" s="0"/>
      <c r="K609" s="0"/>
      <c r="L609" s="0"/>
      <c r="M609" s="0"/>
      <c r="N609" s="0"/>
    </row>
    <row r="610" s="1" customFormat="true" ht="13.8" hidden="false" customHeight="false" outlineLevel="0" collapsed="false">
      <c r="F610" s="0"/>
      <c r="G610" s="0"/>
      <c r="H610" s="0"/>
      <c r="I610" s="0"/>
      <c r="J610" s="0"/>
      <c r="K610" s="0"/>
      <c r="L610" s="0"/>
      <c r="M610" s="0"/>
      <c r="N610" s="0"/>
    </row>
    <row r="611" s="1" customFormat="true" ht="13.8" hidden="false" customHeight="false" outlineLevel="0" collapsed="false">
      <c r="F611" s="0"/>
      <c r="G611" s="0"/>
      <c r="H611" s="0"/>
      <c r="I611" s="0"/>
      <c r="J611" s="0"/>
      <c r="K611" s="0"/>
      <c r="L611" s="0"/>
      <c r="M611" s="0"/>
      <c r="N611" s="0"/>
    </row>
    <row r="612" s="1" customFormat="true" ht="13.8" hidden="false" customHeight="false" outlineLevel="0" collapsed="false">
      <c r="F612" s="0"/>
      <c r="G612" s="0"/>
      <c r="H612" s="0"/>
      <c r="I612" s="0"/>
      <c r="J612" s="0"/>
      <c r="K612" s="0"/>
      <c r="L612" s="0"/>
      <c r="M612" s="0"/>
      <c r="N612" s="0"/>
    </row>
    <row r="613" s="1" customFormat="true" ht="13.8" hidden="false" customHeight="false" outlineLevel="0" collapsed="false">
      <c r="F613" s="0"/>
      <c r="G613" s="0"/>
      <c r="H613" s="0"/>
      <c r="I613" s="0"/>
      <c r="J613" s="0"/>
      <c r="K613" s="0"/>
      <c r="L613" s="0"/>
      <c r="M613" s="0"/>
      <c r="N613" s="0"/>
    </row>
    <row r="614" s="1" customFormat="true" ht="13.8" hidden="false" customHeight="false" outlineLevel="0" collapsed="false">
      <c r="F614" s="0"/>
      <c r="G614" s="0"/>
      <c r="H614" s="0"/>
      <c r="I614" s="0"/>
      <c r="J614" s="0"/>
      <c r="K614" s="0"/>
      <c r="L614" s="0"/>
      <c r="M614" s="0"/>
      <c r="N614" s="0"/>
    </row>
    <row r="615" s="1" customFormat="true" ht="13.8" hidden="false" customHeight="false" outlineLevel="0" collapsed="false">
      <c r="F615" s="0"/>
      <c r="G615" s="0"/>
      <c r="H615" s="0"/>
      <c r="I615" s="0"/>
      <c r="J615" s="0"/>
      <c r="K615" s="0"/>
      <c r="L615" s="0"/>
      <c r="M615" s="0"/>
      <c r="N615" s="0"/>
    </row>
    <row r="616" s="1" customFormat="true" ht="13.8" hidden="false" customHeight="false" outlineLevel="0" collapsed="false">
      <c r="F616" s="0"/>
      <c r="G616" s="0"/>
      <c r="H616" s="0"/>
      <c r="I616" s="0"/>
      <c r="J616" s="0"/>
      <c r="K616" s="0"/>
      <c r="L616" s="0"/>
      <c r="M616" s="0"/>
      <c r="N616" s="0"/>
    </row>
    <row r="617" s="1" customFormat="true" ht="13.8" hidden="false" customHeight="false" outlineLevel="0" collapsed="false">
      <c r="F617" s="0"/>
      <c r="G617" s="0"/>
      <c r="H617" s="0"/>
      <c r="I617" s="0"/>
      <c r="J617" s="0"/>
      <c r="K617" s="0"/>
      <c r="L617" s="0"/>
      <c r="M617" s="0"/>
      <c r="N617" s="0"/>
    </row>
    <row r="618" s="1" customFormat="true" ht="13.8" hidden="false" customHeight="false" outlineLevel="0" collapsed="false">
      <c r="F618" s="0"/>
      <c r="G618" s="0"/>
      <c r="H618" s="0"/>
      <c r="I618" s="0"/>
      <c r="J618" s="0"/>
      <c r="K618" s="0"/>
      <c r="L618" s="0"/>
      <c r="M618" s="0"/>
      <c r="N618" s="0"/>
    </row>
    <row r="619" s="1" customFormat="true" ht="13.8" hidden="false" customHeight="false" outlineLevel="0" collapsed="false">
      <c r="F619" s="0"/>
      <c r="G619" s="0"/>
      <c r="H619" s="0"/>
      <c r="I619" s="0"/>
      <c r="J619" s="0"/>
      <c r="K619" s="0"/>
      <c r="L619" s="0"/>
      <c r="M619" s="0"/>
      <c r="N619" s="0"/>
    </row>
    <row r="620" s="1" customFormat="true" ht="13.8" hidden="false" customHeight="false" outlineLevel="0" collapsed="false">
      <c r="F620" s="0"/>
      <c r="G620" s="0"/>
      <c r="H620" s="0"/>
      <c r="I620" s="0"/>
      <c r="J620" s="0"/>
      <c r="K620" s="0"/>
      <c r="L620" s="0"/>
      <c r="M620" s="0"/>
      <c r="N620" s="0"/>
    </row>
    <row r="621" s="1" customFormat="true" ht="13.8" hidden="false" customHeight="false" outlineLevel="0" collapsed="false">
      <c r="F621" s="0"/>
      <c r="G621" s="0"/>
      <c r="H621" s="0"/>
      <c r="I621" s="0"/>
      <c r="J621" s="0"/>
      <c r="K621" s="0"/>
      <c r="L621" s="0"/>
      <c r="M621" s="0"/>
      <c r="N621" s="0"/>
    </row>
    <row r="622" s="1" customFormat="true" ht="13.8" hidden="false" customHeight="false" outlineLevel="0" collapsed="false">
      <c r="F622" s="0"/>
      <c r="G622" s="0"/>
      <c r="H622" s="0"/>
      <c r="I622" s="0"/>
      <c r="J622" s="0"/>
      <c r="K622" s="0"/>
      <c r="L622" s="0"/>
      <c r="M622" s="0"/>
      <c r="N622" s="0"/>
    </row>
    <row r="623" s="1" customFormat="true" ht="13.8" hidden="false" customHeight="false" outlineLevel="0" collapsed="false">
      <c r="F623" s="0"/>
      <c r="G623" s="0"/>
      <c r="H623" s="0"/>
      <c r="I623" s="0"/>
      <c r="J623" s="0"/>
      <c r="K623" s="0"/>
      <c r="L623" s="0"/>
      <c r="M623" s="0"/>
      <c r="N623" s="0"/>
    </row>
    <row r="624" s="1" customFormat="true" ht="13.8" hidden="false" customHeight="false" outlineLevel="0" collapsed="false">
      <c r="F624" s="0"/>
      <c r="G624" s="0"/>
      <c r="H624" s="0"/>
      <c r="I624" s="0"/>
      <c r="J624" s="0"/>
      <c r="K624" s="0"/>
      <c r="L624" s="0"/>
      <c r="M624" s="0"/>
      <c r="N624" s="0"/>
    </row>
    <row r="625" s="1" customFormat="true" ht="13.8" hidden="false" customHeight="false" outlineLevel="0" collapsed="false">
      <c r="F625" s="0"/>
      <c r="G625" s="0"/>
      <c r="H625" s="0"/>
      <c r="I625" s="0"/>
      <c r="J625" s="0"/>
      <c r="K625" s="0"/>
      <c r="L625" s="0"/>
      <c r="M625" s="0"/>
      <c r="N625" s="0"/>
    </row>
    <row r="626" s="1" customFormat="true" ht="13.8" hidden="false" customHeight="false" outlineLevel="0" collapsed="false">
      <c r="F626" s="0"/>
      <c r="G626" s="0"/>
      <c r="H626" s="0"/>
      <c r="I626" s="0"/>
      <c r="J626" s="0"/>
      <c r="K626" s="0"/>
      <c r="L626" s="0"/>
      <c r="M626" s="0"/>
      <c r="N626" s="0"/>
    </row>
    <row r="627" s="1" customFormat="true" ht="13.8" hidden="false" customHeight="false" outlineLevel="0" collapsed="false">
      <c r="F627" s="0"/>
      <c r="G627" s="0"/>
      <c r="H627" s="0"/>
      <c r="I627" s="0"/>
      <c r="J627" s="0"/>
      <c r="K627" s="0"/>
      <c r="L627" s="0"/>
      <c r="M627" s="0"/>
      <c r="N627" s="0"/>
    </row>
    <row r="628" s="1" customFormat="true" ht="13.8" hidden="false" customHeight="false" outlineLevel="0" collapsed="false">
      <c r="F628" s="0"/>
      <c r="G628" s="0"/>
      <c r="H628" s="0"/>
      <c r="I628" s="0"/>
      <c r="J628" s="0"/>
      <c r="K628" s="0"/>
      <c r="L628" s="0"/>
      <c r="M628" s="0"/>
      <c r="N628" s="0"/>
    </row>
    <row r="629" s="1" customFormat="true" ht="13.8" hidden="false" customHeight="false" outlineLevel="0" collapsed="false">
      <c r="F629" s="0"/>
      <c r="G629" s="0"/>
      <c r="H629" s="0"/>
      <c r="I629" s="0"/>
      <c r="J629" s="0"/>
      <c r="K629" s="0"/>
      <c r="L629" s="0"/>
      <c r="M629" s="0"/>
      <c r="N629" s="0"/>
    </row>
    <row r="630" s="1" customFormat="true" ht="13.8" hidden="false" customHeight="false" outlineLevel="0" collapsed="false">
      <c r="F630" s="0"/>
      <c r="G630" s="0"/>
      <c r="H630" s="0"/>
      <c r="I630" s="0"/>
      <c r="J630" s="0"/>
      <c r="K630" s="0"/>
      <c r="L630" s="0"/>
      <c r="M630" s="0"/>
      <c r="N630" s="0"/>
    </row>
    <row r="631" s="1" customFormat="true" ht="13.8" hidden="false" customHeight="false" outlineLevel="0" collapsed="false">
      <c r="F631" s="0"/>
      <c r="G631" s="0"/>
      <c r="H631" s="0"/>
      <c r="I631" s="0"/>
      <c r="J631" s="0"/>
      <c r="K631" s="0"/>
      <c r="L631" s="0"/>
      <c r="M631" s="0"/>
      <c r="N631" s="0"/>
    </row>
    <row r="632" s="1" customFormat="true" ht="13.8" hidden="false" customHeight="false" outlineLevel="0" collapsed="false">
      <c r="F632" s="0"/>
      <c r="G632" s="0"/>
      <c r="H632" s="0"/>
      <c r="I632" s="0"/>
      <c r="J632" s="0"/>
      <c r="K632" s="0"/>
      <c r="L632" s="0"/>
      <c r="M632" s="0"/>
      <c r="N632" s="0"/>
    </row>
    <row r="633" s="1" customFormat="true" ht="13.8" hidden="false" customHeight="false" outlineLevel="0" collapsed="false">
      <c r="F633" s="0"/>
      <c r="G633" s="0"/>
      <c r="H633" s="0"/>
      <c r="I633" s="0"/>
      <c r="J633" s="0"/>
      <c r="K633" s="0"/>
      <c r="L633" s="0"/>
      <c r="M633" s="0"/>
      <c r="N633" s="0"/>
    </row>
    <row r="634" s="1" customFormat="true" ht="13.8" hidden="false" customHeight="false" outlineLevel="0" collapsed="false">
      <c r="F634" s="0"/>
      <c r="G634" s="0"/>
      <c r="H634" s="0"/>
      <c r="I634" s="0"/>
      <c r="J634" s="0"/>
      <c r="K634" s="0"/>
      <c r="L634" s="0"/>
      <c r="M634" s="0"/>
      <c r="N634" s="0"/>
    </row>
    <row r="635" s="1" customFormat="true" ht="13.8" hidden="false" customHeight="false" outlineLevel="0" collapsed="false">
      <c r="F635" s="0"/>
      <c r="G635" s="0"/>
      <c r="H635" s="0"/>
      <c r="I635" s="0"/>
      <c r="J635" s="0"/>
      <c r="K635" s="0"/>
      <c r="L635" s="0"/>
      <c r="M635" s="0"/>
      <c r="N635" s="0"/>
    </row>
    <row r="636" s="1" customFormat="true" ht="13.8" hidden="false" customHeight="false" outlineLevel="0" collapsed="false">
      <c r="F636" s="0"/>
      <c r="G636" s="0"/>
      <c r="H636" s="0"/>
      <c r="I636" s="0"/>
      <c r="J636" s="0"/>
      <c r="K636" s="0"/>
      <c r="L636" s="0"/>
      <c r="M636" s="0"/>
      <c r="N636" s="0"/>
    </row>
    <row r="637" s="1" customFormat="true" ht="13.8" hidden="false" customHeight="false" outlineLevel="0" collapsed="false">
      <c r="F637" s="0"/>
      <c r="G637" s="0"/>
      <c r="H637" s="0"/>
      <c r="I637" s="0"/>
      <c r="J637" s="0"/>
      <c r="K637" s="0"/>
      <c r="L637" s="0"/>
      <c r="M637" s="0"/>
      <c r="N637" s="0"/>
    </row>
    <row r="638" s="1" customFormat="true" ht="13.8" hidden="false" customHeight="false" outlineLevel="0" collapsed="false">
      <c r="F638" s="0"/>
      <c r="G638" s="0"/>
      <c r="H638" s="0"/>
      <c r="I638" s="0"/>
      <c r="J638" s="0"/>
      <c r="K638" s="0"/>
      <c r="L638" s="0"/>
      <c r="M638" s="0"/>
      <c r="N638" s="0"/>
    </row>
    <row r="639" s="1" customFormat="true" ht="13.8" hidden="false" customHeight="false" outlineLevel="0" collapsed="false">
      <c r="F639" s="0"/>
      <c r="G639" s="0"/>
      <c r="H639" s="0"/>
      <c r="I639" s="0"/>
      <c r="J639" s="0"/>
      <c r="K639" s="0"/>
      <c r="L639" s="0"/>
      <c r="M639" s="0"/>
      <c r="N639" s="0"/>
    </row>
    <row r="640" s="1" customFormat="true" ht="13.8" hidden="false" customHeight="false" outlineLevel="0" collapsed="false">
      <c r="F640" s="0"/>
      <c r="G640" s="0"/>
      <c r="H640" s="0"/>
      <c r="I640" s="0"/>
      <c r="J640" s="0"/>
      <c r="K640" s="0"/>
      <c r="L640" s="0"/>
      <c r="M640" s="0"/>
      <c r="N640" s="0"/>
    </row>
    <row r="641" s="1" customFormat="true" ht="13.8" hidden="false" customHeight="false" outlineLevel="0" collapsed="false">
      <c r="F641" s="0"/>
      <c r="G641" s="0"/>
      <c r="H641" s="0"/>
      <c r="I641" s="0"/>
      <c r="J641" s="0"/>
      <c r="K641" s="0"/>
      <c r="L641" s="0"/>
      <c r="M641" s="0"/>
      <c r="N641" s="0"/>
    </row>
    <row r="642" s="1" customFormat="true" ht="13.8" hidden="false" customHeight="false" outlineLevel="0" collapsed="false">
      <c r="F642" s="0"/>
      <c r="G642" s="0"/>
      <c r="H642" s="0"/>
      <c r="I642" s="0"/>
      <c r="J642" s="0"/>
      <c r="K642" s="0"/>
      <c r="L642" s="0"/>
      <c r="M642" s="0"/>
      <c r="N642" s="0"/>
    </row>
    <row r="643" s="1" customFormat="true" ht="13.8" hidden="false" customHeight="false" outlineLevel="0" collapsed="false">
      <c r="F643" s="0"/>
      <c r="G643" s="0"/>
      <c r="H643" s="0"/>
      <c r="I643" s="0"/>
      <c r="J643" s="0"/>
      <c r="K643" s="0"/>
      <c r="L643" s="0"/>
      <c r="M643" s="0"/>
      <c r="N643" s="0"/>
    </row>
    <row r="644" s="1" customFormat="true" ht="13.8" hidden="false" customHeight="false" outlineLevel="0" collapsed="false">
      <c r="F644" s="0"/>
      <c r="G644" s="0"/>
      <c r="H644" s="0"/>
      <c r="I644" s="0"/>
      <c r="J644" s="0"/>
      <c r="K644" s="0"/>
      <c r="L644" s="0"/>
      <c r="M644" s="0"/>
      <c r="N644" s="0"/>
    </row>
    <row r="645" s="1" customFormat="true" ht="13.8" hidden="false" customHeight="false" outlineLevel="0" collapsed="false">
      <c r="F645" s="0"/>
      <c r="G645" s="0"/>
      <c r="H645" s="0"/>
      <c r="I645" s="0"/>
      <c r="J645" s="0"/>
      <c r="K645" s="0"/>
      <c r="L645" s="0"/>
      <c r="M645" s="0"/>
      <c r="N645" s="0"/>
    </row>
    <row r="646" s="1" customFormat="true" ht="13.8" hidden="false" customHeight="false" outlineLevel="0" collapsed="false">
      <c r="F646" s="0"/>
      <c r="G646" s="0"/>
      <c r="H646" s="0"/>
      <c r="I646" s="0"/>
      <c r="J646" s="0"/>
      <c r="K646" s="0"/>
      <c r="L646" s="0"/>
      <c r="M646" s="0"/>
      <c r="N646" s="0"/>
    </row>
    <row r="647" s="1" customFormat="true" ht="13.8" hidden="false" customHeight="false" outlineLevel="0" collapsed="false">
      <c r="F647" s="0"/>
      <c r="G647" s="0"/>
      <c r="H647" s="0"/>
      <c r="I647" s="0"/>
      <c r="J647" s="0"/>
      <c r="K647" s="0"/>
      <c r="L647" s="0"/>
      <c r="M647" s="0"/>
      <c r="N647" s="0"/>
    </row>
    <row r="648" s="1" customFormat="true" ht="13.8" hidden="false" customHeight="false" outlineLevel="0" collapsed="false">
      <c r="F648" s="0"/>
      <c r="G648" s="0"/>
      <c r="H648" s="0"/>
      <c r="I648" s="0"/>
      <c r="J648" s="0"/>
      <c r="K648" s="0"/>
      <c r="L648" s="0"/>
      <c r="M648" s="0"/>
      <c r="N648" s="0"/>
    </row>
    <row r="649" s="1" customFormat="true" ht="13.8" hidden="false" customHeight="false" outlineLevel="0" collapsed="false">
      <c r="F649" s="0"/>
      <c r="G649" s="0"/>
      <c r="H649" s="0"/>
      <c r="I649" s="0"/>
      <c r="J649" s="0"/>
      <c r="K649" s="0"/>
      <c r="L649" s="0"/>
      <c r="M649" s="0"/>
      <c r="N649" s="0"/>
    </row>
    <row r="650" s="1" customFormat="true" ht="13.8" hidden="false" customHeight="false" outlineLevel="0" collapsed="false">
      <c r="F650" s="0"/>
      <c r="G650" s="0"/>
      <c r="H650" s="0"/>
      <c r="I650" s="0"/>
      <c r="J650" s="0"/>
      <c r="K650" s="0"/>
      <c r="L650" s="0"/>
      <c r="M650" s="0"/>
      <c r="N650" s="0"/>
    </row>
    <row r="651" s="1" customFormat="true" ht="13.8" hidden="false" customHeight="false" outlineLevel="0" collapsed="false">
      <c r="F651" s="0"/>
      <c r="G651" s="0"/>
      <c r="H651" s="0"/>
      <c r="I651" s="0"/>
      <c r="J651" s="0"/>
      <c r="K651" s="0"/>
      <c r="L651" s="0"/>
      <c r="M651" s="0"/>
      <c r="N651" s="0"/>
    </row>
    <row r="652" s="1" customFormat="true" ht="13.8" hidden="false" customHeight="false" outlineLevel="0" collapsed="false">
      <c r="F652" s="0"/>
      <c r="G652" s="0"/>
      <c r="H652" s="0"/>
      <c r="I652" s="0"/>
      <c r="J652" s="0"/>
      <c r="K652" s="0"/>
      <c r="L652" s="0"/>
      <c r="M652" s="0"/>
      <c r="N652" s="0"/>
    </row>
    <row r="653" s="1" customFormat="true" ht="13.8" hidden="false" customHeight="false" outlineLevel="0" collapsed="false">
      <c r="F653" s="0"/>
      <c r="G653" s="0"/>
      <c r="H653" s="0"/>
      <c r="I653" s="0"/>
      <c r="J653" s="0"/>
      <c r="K653" s="0"/>
      <c r="L653" s="0"/>
      <c r="M653" s="0"/>
      <c r="N653" s="0"/>
    </row>
    <row r="654" s="1" customFormat="true" ht="13.8" hidden="false" customHeight="false" outlineLevel="0" collapsed="false">
      <c r="F654" s="0"/>
      <c r="G654" s="0"/>
      <c r="H654" s="0"/>
      <c r="I654" s="0"/>
      <c r="J654" s="0"/>
      <c r="K654" s="0"/>
      <c r="L654" s="0"/>
      <c r="M654" s="0"/>
      <c r="N654" s="0"/>
    </row>
    <row r="655" s="1" customFormat="true" ht="13.8" hidden="false" customHeight="false" outlineLevel="0" collapsed="false">
      <c r="F655" s="0"/>
      <c r="G655" s="0"/>
      <c r="H655" s="0"/>
      <c r="I655" s="0"/>
      <c r="J655" s="0"/>
      <c r="K655" s="0"/>
      <c r="L655" s="0"/>
      <c r="M655" s="0"/>
      <c r="N655" s="0"/>
    </row>
    <row r="656" s="1" customFormat="true" ht="13.8" hidden="false" customHeight="false" outlineLevel="0" collapsed="false">
      <c r="F656" s="0"/>
      <c r="G656" s="0"/>
      <c r="H656" s="0"/>
      <c r="I656" s="0"/>
      <c r="J656" s="0"/>
      <c r="K656" s="0"/>
      <c r="L656" s="0"/>
      <c r="M656" s="0"/>
      <c r="N656" s="0"/>
    </row>
    <row r="657" s="1" customFormat="true" ht="13.8" hidden="false" customHeight="false" outlineLevel="0" collapsed="false">
      <c r="F657" s="0"/>
      <c r="G657" s="0"/>
      <c r="H657" s="0"/>
      <c r="I657" s="0"/>
      <c r="J657" s="0"/>
      <c r="K657" s="0"/>
      <c r="L657" s="0"/>
      <c r="M657" s="0"/>
      <c r="N657" s="0"/>
    </row>
    <row r="658" s="1" customFormat="true" ht="13.8" hidden="false" customHeight="false" outlineLevel="0" collapsed="false">
      <c r="F658" s="0"/>
      <c r="G658" s="0"/>
      <c r="H658" s="0"/>
      <c r="I658" s="0"/>
      <c r="J658" s="0"/>
      <c r="K658" s="0"/>
      <c r="L658" s="0"/>
      <c r="M658" s="0"/>
      <c r="N658" s="0"/>
    </row>
    <row r="659" s="1" customFormat="true" ht="13.8" hidden="false" customHeight="false" outlineLevel="0" collapsed="false">
      <c r="F659" s="0"/>
      <c r="G659" s="0"/>
      <c r="H659" s="0"/>
      <c r="I659" s="0"/>
      <c r="J659" s="0"/>
      <c r="K659" s="0"/>
      <c r="L659" s="0"/>
      <c r="M659" s="0"/>
      <c r="N659" s="0"/>
    </row>
    <row r="660" s="1" customFormat="true" ht="13.8" hidden="false" customHeight="false" outlineLevel="0" collapsed="false">
      <c r="F660" s="0"/>
      <c r="G660" s="0"/>
      <c r="H660" s="0"/>
      <c r="I660" s="0"/>
      <c r="J660" s="0"/>
      <c r="K660" s="0"/>
      <c r="L660" s="0"/>
      <c r="M660" s="0"/>
      <c r="N660" s="0"/>
    </row>
    <row r="661" s="1" customFormat="true" ht="13.8" hidden="false" customHeight="false" outlineLevel="0" collapsed="false">
      <c r="F661" s="0"/>
      <c r="G661" s="0"/>
      <c r="H661" s="0"/>
      <c r="I661" s="0"/>
      <c r="J661" s="0"/>
      <c r="K661" s="0"/>
      <c r="L661" s="0"/>
      <c r="M661" s="0"/>
      <c r="N661" s="0"/>
    </row>
    <row r="662" s="1" customFormat="true" ht="13.8" hidden="false" customHeight="false" outlineLevel="0" collapsed="false">
      <c r="F662" s="0"/>
      <c r="G662" s="0"/>
      <c r="H662" s="0"/>
      <c r="I662" s="0"/>
      <c r="J662" s="0"/>
      <c r="K662" s="0"/>
      <c r="L662" s="0"/>
      <c r="M662" s="0"/>
      <c r="N662" s="0"/>
    </row>
    <row r="663" s="1" customFormat="true" ht="13.8" hidden="false" customHeight="false" outlineLevel="0" collapsed="false">
      <c r="F663" s="0"/>
      <c r="G663" s="0"/>
      <c r="H663" s="0"/>
      <c r="I663" s="0"/>
      <c r="J663" s="0"/>
      <c r="K663" s="0"/>
      <c r="L663" s="0"/>
      <c r="M663" s="0"/>
      <c r="N663" s="0"/>
    </row>
    <row r="664" s="1" customFormat="true" ht="13.8" hidden="false" customHeight="false" outlineLevel="0" collapsed="false">
      <c r="F664" s="0"/>
      <c r="G664" s="0"/>
      <c r="H664" s="0"/>
      <c r="I664" s="0"/>
      <c r="J664" s="0"/>
      <c r="K664" s="0"/>
      <c r="L664" s="0"/>
      <c r="M664" s="0"/>
      <c r="N664" s="0"/>
    </row>
    <row r="665" s="1" customFormat="true" ht="13.8" hidden="false" customHeight="false" outlineLevel="0" collapsed="false">
      <c r="F665" s="0"/>
      <c r="G665" s="0"/>
      <c r="H665" s="0"/>
      <c r="I665" s="0"/>
      <c r="J665" s="0"/>
      <c r="K665" s="0"/>
      <c r="L665" s="0"/>
      <c r="M665" s="0"/>
      <c r="N665" s="0"/>
    </row>
    <row r="666" s="1" customFormat="true" ht="13.8" hidden="false" customHeight="false" outlineLevel="0" collapsed="false">
      <c r="F666" s="0"/>
      <c r="G666" s="0"/>
      <c r="H666" s="0"/>
      <c r="I666" s="0"/>
      <c r="J666" s="0"/>
      <c r="K666" s="0"/>
      <c r="L666" s="0"/>
      <c r="M666" s="0"/>
      <c r="N666" s="0"/>
    </row>
    <row r="667" s="1" customFormat="true" ht="13.8" hidden="false" customHeight="false" outlineLevel="0" collapsed="false">
      <c r="F667" s="0"/>
      <c r="G667" s="0"/>
      <c r="H667" s="0"/>
      <c r="I667" s="0"/>
      <c r="J667" s="0"/>
      <c r="K667" s="0"/>
      <c r="L667" s="0"/>
      <c r="M667" s="0"/>
      <c r="N667" s="0"/>
    </row>
    <row r="668" s="1" customFormat="true" ht="13.8" hidden="false" customHeight="false" outlineLevel="0" collapsed="false">
      <c r="F668" s="0"/>
      <c r="G668" s="0"/>
      <c r="H668" s="0"/>
      <c r="I668" s="0"/>
      <c r="J668" s="0"/>
      <c r="K668" s="0"/>
      <c r="L668" s="0"/>
      <c r="M668" s="0"/>
      <c r="N668" s="0"/>
    </row>
    <row r="669" s="1" customFormat="true" ht="13.8" hidden="false" customHeight="false" outlineLevel="0" collapsed="false">
      <c r="F669" s="0"/>
      <c r="G669" s="0"/>
      <c r="H669" s="0"/>
      <c r="I669" s="0"/>
      <c r="J669" s="0"/>
      <c r="K669" s="0"/>
      <c r="L669" s="0"/>
      <c r="M669" s="0"/>
      <c r="N669" s="0"/>
    </row>
    <row r="672" s="1" customFormat="true" ht="13.8" hidden="false" customHeight="false" outlineLevel="0" collapsed="false">
      <c r="F672" s="0"/>
      <c r="G672" s="0"/>
      <c r="H672" s="0"/>
      <c r="I672" s="0"/>
      <c r="J672" s="0"/>
      <c r="K672" s="0"/>
      <c r="L672" s="0"/>
      <c r="M672" s="0"/>
      <c r="N672" s="0"/>
    </row>
    <row r="673" s="1" customFormat="true" ht="13.8" hidden="false" customHeight="false" outlineLevel="0" collapsed="false">
      <c r="F673" s="0"/>
      <c r="G673" s="0"/>
      <c r="H673" s="0"/>
      <c r="I673" s="0"/>
      <c r="J673" s="0"/>
      <c r="K673" s="0"/>
      <c r="L673" s="0"/>
      <c r="M673" s="0"/>
      <c r="N673" s="0"/>
    </row>
    <row r="674" s="1" customFormat="true" ht="13.8" hidden="false" customHeight="false" outlineLevel="0" collapsed="false">
      <c r="F674" s="0"/>
      <c r="G674" s="0"/>
      <c r="H674" s="0"/>
      <c r="I674" s="0"/>
      <c r="J674" s="0"/>
      <c r="K674" s="0"/>
      <c r="L674" s="0"/>
      <c r="M674" s="0"/>
      <c r="N674" s="0"/>
    </row>
    <row r="675" s="1" customFormat="true" ht="13.8" hidden="false" customHeight="false" outlineLevel="0" collapsed="false">
      <c r="F675" s="0"/>
      <c r="G675" s="0"/>
      <c r="H675" s="0"/>
      <c r="I675" s="0"/>
      <c r="J675" s="0"/>
      <c r="K675" s="0"/>
      <c r="L675" s="0"/>
      <c r="M675" s="0"/>
      <c r="N675" s="0"/>
    </row>
    <row r="676" s="1" customFormat="true" ht="13.8" hidden="false" customHeight="false" outlineLevel="0" collapsed="false">
      <c r="F676" s="0"/>
      <c r="G676" s="0"/>
      <c r="H676" s="0"/>
      <c r="I676" s="0"/>
      <c r="J676" s="0"/>
      <c r="K676" s="0"/>
      <c r="L676" s="0"/>
      <c r="M676" s="0"/>
      <c r="N676" s="0"/>
    </row>
    <row r="677" s="1" customFormat="true" ht="13.8" hidden="false" customHeight="false" outlineLevel="0" collapsed="false">
      <c r="F677" s="0"/>
      <c r="G677" s="0"/>
      <c r="H677" s="0"/>
      <c r="I677" s="0"/>
      <c r="J677" s="0"/>
      <c r="K677" s="0"/>
      <c r="L677" s="0"/>
      <c r="M677" s="0"/>
      <c r="N677" s="0"/>
    </row>
    <row r="678" s="1" customFormat="true" ht="13.8" hidden="false" customHeight="false" outlineLevel="0" collapsed="false">
      <c r="F678" s="0"/>
      <c r="G678" s="0"/>
      <c r="H678" s="0"/>
      <c r="I678" s="0"/>
      <c r="J678" s="0"/>
      <c r="K678" s="0"/>
      <c r="L678" s="0"/>
      <c r="M678" s="0"/>
      <c r="N678" s="0"/>
    </row>
    <row r="679" s="1" customFormat="true" ht="13.8" hidden="false" customHeight="false" outlineLevel="0" collapsed="false">
      <c r="F679" s="0"/>
      <c r="G679" s="0"/>
      <c r="H679" s="0"/>
      <c r="I679" s="0"/>
      <c r="J679" s="0"/>
      <c r="K679" s="0"/>
      <c r="L679" s="0"/>
      <c r="M679" s="0"/>
      <c r="N679" s="0"/>
    </row>
    <row r="680" s="1" customFormat="true" ht="13.8" hidden="false" customHeight="false" outlineLevel="0" collapsed="false">
      <c r="F680" s="0"/>
      <c r="G680" s="0"/>
      <c r="H680" s="0"/>
      <c r="I680" s="0"/>
      <c r="J680" s="0"/>
      <c r="K680" s="0"/>
      <c r="L680" s="0"/>
      <c r="M680" s="0"/>
      <c r="N680" s="0"/>
    </row>
    <row r="681" s="1" customFormat="true" ht="13.8" hidden="false" customHeight="false" outlineLevel="0" collapsed="false">
      <c r="F681" s="0"/>
      <c r="G681" s="0"/>
      <c r="H681" s="0"/>
      <c r="I681" s="0"/>
      <c r="J681" s="0"/>
      <c r="K681" s="0"/>
      <c r="L681" s="0"/>
      <c r="M681" s="0"/>
      <c r="N681" s="0"/>
    </row>
    <row r="682" s="1" customFormat="true" ht="13.8" hidden="false" customHeight="false" outlineLevel="0" collapsed="false">
      <c r="F682" s="0"/>
      <c r="G682" s="0"/>
      <c r="H682" s="0"/>
      <c r="I682" s="0"/>
      <c r="J682" s="0"/>
      <c r="K682" s="0"/>
      <c r="L682" s="0"/>
      <c r="M682" s="0"/>
      <c r="N682" s="0"/>
    </row>
    <row r="683" s="1" customFormat="true" ht="13.8" hidden="false" customHeight="false" outlineLevel="0" collapsed="false">
      <c r="F683" s="0"/>
      <c r="G683" s="0"/>
      <c r="H683" s="0"/>
      <c r="I683" s="0"/>
      <c r="J683" s="0"/>
      <c r="K683" s="0"/>
      <c r="L683" s="0"/>
      <c r="M683" s="0"/>
      <c r="N683" s="0"/>
    </row>
    <row r="684" s="1" customFormat="true" ht="13.8" hidden="false" customHeight="false" outlineLevel="0" collapsed="false">
      <c r="F684" s="0"/>
      <c r="G684" s="0"/>
      <c r="H684" s="0"/>
      <c r="I684" s="0"/>
      <c r="J684" s="0"/>
      <c r="K684" s="0"/>
      <c r="L684" s="0"/>
      <c r="M684" s="0"/>
      <c r="N684" s="0"/>
    </row>
    <row r="685" s="1" customFormat="true" ht="13.8" hidden="false" customHeight="false" outlineLevel="0" collapsed="false">
      <c r="F685" s="0"/>
      <c r="G685" s="0"/>
      <c r="H685" s="0"/>
      <c r="I685" s="0"/>
      <c r="J685" s="0"/>
      <c r="K685" s="0"/>
      <c r="L685" s="0"/>
      <c r="M685" s="0"/>
      <c r="N685" s="0"/>
    </row>
    <row r="686" s="1" customFormat="true" ht="13.8" hidden="false" customHeight="false" outlineLevel="0" collapsed="false">
      <c r="F686" s="0"/>
      <c r="G686" s="0"/>
      <c r="H686" s="0"/>
      <c r="I686" s="0"/>
      <c r="J686" s="0"/>
      <c r="K686" s="0"/>
      <c r="L686" s="0"/>
      <c r="M686" s="0"/>
      <c r="N686" s="0"/>
    </row>
    <row r="687" s="1" customFormat="true" ht="13.8" hidden="false" customHeight="false" outlineLevel="0" collapsed="false">
      <c r="F687" s="0"/>
      <c r="G687" s="0"/>
      <c r="H687" s="0"/>
      <c r="I687" s="0"/>
      <c r="J687" s="0"/>
      <c r="K687" s="0"/>
      <c r="L687" s="0"/>
      <c r="M687" s="0"/>
      <c r="N687" s="0"/>
    </row>
    <row r="688" s="1" customFormat="true" ht="13.8" hidden="false" customHeight="false" outlineLevel="0" collapsed="false">
      <c r="F688" s="0"/>
      <c r="G688" s="0"/>
      <c r="H688" s="0"/>
      <c r="I688" s="0"/>
      <c r="J688" s="0"/>
      <c r="K688" s="0"/>
      <c r="L688" s="0"/>
      <c r="M688" s="0"/>
      <c r="N688" s="0"/>
    </row>
    <row r="689" s="1" customFormat="true" ht="13.8" hidden="false" customHeight="false" outlineLevel="0" collapsed="false">
      <c r="F689" s="0"/>
      <c r="G689" s="0"/>
      <c r="H689" s="0"/>
      <c r="I689" s="0"/>
      <c r="J689" s="0"/>
      <c r="K689" s="0"/>
      <c r="L689" s="0"/>
      <c r="M689" s="0"/>
      <c r="N689" s="0"/>
    </row>
    <row r="690" s="1" customFormat="true" ht="13.8" hidden="false" customHeight="false" outlineLevel="0" collapsed="false">
      <c r="F690" s="0"/>
      <c r="G690" s="0"/>
      <c r="H690" s="0"/>
      <c r="I690" s="0"/>
      <c r="J690" s="0"/>
      <c r="K690" s="0"/>
      <c r="L690" s="0"/>
      <c r="M690" s="0"/>
      <c r="N690" s="0"/>
    </row>
    <row r="691" s="1" customFormat="true" ht="13.8" hidden="false" customHeight="false" outlineLevel="0" collapsed="false">
      <c r="F691" s="0"/>
      <c r="G691" s="0"/>
      <c r="H691" s="0"/>
      <c r="I691" s="0"/>
      <c r="J691" s="0"/>
      <c r="K691" s="0"/>
      <c r="L691" s="0"/>
      <c r="M691" s="0"/>
      <c r="N691" s="0"/>
    </row>
    <row r="692" s="1" customFormat="true" ht="13.8" hidden="false" customHeight="false" outlineLevel="0" collapsed="false">
      <c r="F692" s="0"/>
      <c r="G692" s="0"/>
      <c r="H692" s="0"/>
      <c r="I692" s="0"/>
      <c r="J692" s="0"/>
      <c r="K692" s="0"/>
      <c r="L692" s="0"/>
      <c r="M692" s="0"/>
      <c r="N692" s="0"/>
    </row>
    <row r="693" s="1" customFormat="true" ht="13.8" hidden="false" customHeight="false" outlineLevel="0" collapsed="false">
      <c r="F693" s="0"/>
      <c r="G693" s="0"/>
      <c r="H693" s="0"/>
      <c r="I693" s="0"/>
      <c r="J693" s="0"/>
      <c r="K693" s="0"/>
      <c r="L693" s="0"/>
      <c r="M693" s="0"/>
      <c r="N693" s="0"/>
    </row>
    <row r="694" s="1" customFormat="true" ht="13.8" hidden="false" customHeight="false" outlineLevel="0" collapsed="false">
      <c r="F694" s="0"/>
      <c r="G694" s="0"/>
      <c r="H694" s="0"/>
      <c r="I694" s="0"/>
      <c r="J694" s="0"/>
      <c r="K694" s="0"/>
      <c r="L694" s="0"/>
      <c r="M694" s="0"/>
      <c r="N694" s="0"/>
    </row>
    <row r="697" s="1" customFormat="true" ht="13.8" hidden="false" customHeight="false" outlineLevel="0" collapsed="false">
      <c r="F697" s="0"/>
      <c r="G697" s="0"/>
      <c r="H697" s="0"/>
      <c r="I697" s="0"/>
      <c r="J697" s="0"/>
      <c r="K697" s="0"/>
      <c r="L697" s="0"/>
      <c r="M697" s="0"/>
      <c r="N697" s="0"/>
    </row>
    <row r="698" s="1" customFormat="true" ht="13.8" hidden="false" customHeight="false" outlineLevel="0" collapsed="false">
      <c r="F698" s="0"/>
      <c r="G698" s="0"/>
      <c r="H698" s="0"/>
      <c r="I698" s="0"/>
      <c r="J698" s="0"/>
      <c r="K698" s="0"/>
      <c r="L698" s="0"/>
      <c r="M698" s="0"/>
      <c r="N698" s="0"/>
    </row>
    <row r="699" s="1" customFormat="true" ht="13.8" hidden="false" customHeight="false" outlineLevel="0" collapsed="false">
      <c r="F699" s="0"/>
      <c r="G699" s="0"/>
      <c r="H699" s="0"/>
      <c r="I699" s="0"/>
      <c r="J699" s="0"/>
      <c r="K699" s="0"/>
      <c r="L699" s="0"/>
      <c r="M699" s="0"/>
      <c r="N699" s="0"/>
    </row>
    <row r="700" s="1" customFormat="true" ht="13.8" hidden="false" customHeight="false" outlineLevel="0" collapsed="false">
      <c r="F700" s="0"/>
      <c r="G700" s="0"/>
      <c r="H700" s="0"/>
      <c r="I700" s="0"/>
      <c r="J700" s="0"/>
      <c r="K700" s="0"/>
      <c r="L700" s="0"/>
      <c r="M700" s="0"/>
      <c r="N700" s="0"/>
    </row>
    <row r="701" s="1" customFormat="true" ht="13.8" hidden="false" customHeight="false" outlineLevel="0" collapsed="false">
      <c r="F701" s="0"/>
      <c r="G701" s="0"/>
      <c r="H701" s="0"/>
      <c r="I701" s="0"/>
      <c r="J701" s="0"/>
      <c r="K701" s="0"/>
      <c r="L701" s="0"/>
      <c r="M701" s="0"/>
      <c r="N701" s="0"/>
    </row>
    <row r="702" s="1" customFormat="true" ht="13.8" hidden="false" customHeight="false" outlineLevel="0" collapsed="false">
      <c r="F702" s="0"/>
      <c r="G702" s="0"/>
      <c r="H702" s="0"/>
      <c r="I702" s="0"/>
      <c r="J702" s="0"/>
      <c r="K702" s="0"/>
      <c r="L702" s="0"/>
      <c r="M702" s="0"/>
      <c r="N702" s="0"/>
    </row>
    <row r="703" s="1" customFormat="true" ht="13.8" hidden="false" customHeight="false" outlineLevel="0" collapsed="false">
      <c r="F703" s="0"/>
      <c r="G703" s="0"/>
      <c r="H703" s="0"/>
      <c r="I703" s="0"/>
      <c r="J703" s="0"/>
      <c r="K703" s="0"/>
      <c r="L703" s="0"/>
      <c r="M703" s="0"/>
      <c r="N703" s="0"/>
    </row>
    <row r="704" s="1" customFormat="true" ht="13.8" hidden="false" customHeight="false" outlineLevel="0" collapsed="false">
      <c r="F704" s="0"/>
      <c r="G704" s="0"/>
      <c r="H704" s="0"/>
      <c r="I704" s="0"/>
      <c r="J704" s="0"/>
      <c r="K704" s="0"/>
      <c r="L704" s="0"/>
      <c r="M704" s="0"/>
      <c r="N704" s="0"/>
    </row>
    <row r="705" s="1" customFormat="true" ht="13.8" hidden="false" customHeight="false" outlineLevel="0" collapsed="false">
      <c r="F705" s="0"/>
      <c r="G705" s="0"/>
      <c r="H705" s="0"/>
      <c r="I705" s="0"/>
      <c r="J705" s="0"/>
      <c r="K705" s="0"/>
      <c r="L705" s="0"/>
      <c r="M705" s="0"/>
      <c r="N705" s="0"/>
    </row>
    <row r="706" s="1" customFormat="true" ht="13.8" hidden="false" customHeight="false" outlineLevel="0" collapsed="false">
      <c r="F706" s="0"/>
      <c r="G706" s="0"/>
      <c r="H706" s="0"/>
      <c r="I706" s="0"/>
      <c r="J706" s="0"/>
      <c r="K706" s="0"/>
      <c r="L706" s="0"/>
      <c r="M706" s="0"/>
      <c r="N706" s="0"/>
    </row>
    <row r="707" s="1" customFormat="true" ht="13.8" hidden="false" customHeight="false" outlineLevel="0" collapsed="false">
      <c r="F707" s="0"/>
      <c r="G707" s="0"/>
      <c r="H707" s="0"/>
      <c r="I707" s="0"/>
      <c r="J707" s="0"/>
      <c r="K707" s="0"/>
      <c r="L707" s="0"/>
      <c r="M707" s="0"/>
      <c r="N707" s="0"/>
    </row>
    <row r="708" s="1" customFormat="true" ht="13.8" hidden="false" customHeight="false" outlineLevel="0" collapsed="false">
      <c r="F708" s="0"/>
      <c r="G708" s="0"/>
      <c r="H708" s="0"/>
      <c r="I708" s="0"/>
      <c r="J708" s="0"/>
      <c r="K708" s="0"/>
      <c r="L708" s="0"/>
      <c r="M708" s="0"/>
      <c r="N708" s="0"/>
    </row>
    <row r="709" s="1" customFormat="true" ht="13.8" hidden="false" customHeight="false" outlineLevel="0" collapsed="false">
      <c r="F709" s="0"/>
      <c r="G709" s="0"/>
      <c r="H709" s="0"/>
      <c r="I709" s="0"/>
      <c r="J709" s="0"/>
      <c r="K709" s="0"/>
      <c r="L709" s="0"/>
      <c r="M709" s="0"/>
      <c r="N709" s="0"/>
    </row>
    <row r="710" s="1" customFormat="true" ht="13.8" hidden="false" customHeight="false" outlineLevel="0" collapsed="false">
      <c r="F710" s="0"/>
      <c r="G710" s="0"/>
      <c r="H710" s="0"/>
      <c r="I710" s="0"/>
      <c r="J710" s="0"/>
      <c r="K710" s="0"/>
      <c r="L710" s="0"/>
      <c r="M710" s="0"/>
      <c r="N710" s="0"/>
    </row>
    <row r="711" s="1" customFormat="true" ht="13.8" hidden="false" customHeight="false" outlineLevel="0" collapsed="false">
      <c r="F711" s="0"/>
      <c r="G711" s="0"/>
      <c r="H711" s="0"/>
      <c r="I711" s="0"/>
      <c r="J711" s="0"/>
      <c r="K711" s="0"/>
      <c r="L711" s="0"/>
      <c r="M711" s="0"/>
      <c r="N711" s="0"/>
    </row>
    <row r="712" s="1" customFormat="true" ht="13.8" hidden="false" customHeight="false" outlineLevel="0" collapsed="false">
      <c r="F712" s="0"/>
      <c r="G712" s="0"/>
      <c r="H712" s="0"/>
      <c r="I712" s="0"/>
      <c r="J712" s="0"/>
      <c r="K712" s="0"/>
      <c r="L712" s="0"/>
      <c r="M712" s="0"/>
      <c r="N712" s="0"/>
    </row>
    <row r="713" s="1" customFormat="true" ht="13.8" hidden="false" customHeight="false" outlineLevel="0" collapsed="false">
      <c r="F713" s="0"/>
      <c r="G713" s="0"/>
      <c r="H713" s="0"/>
      <c r="I713" s="0"/>
      <c r="J713" s="0"/>
      <c r="K713" s="0"/>
      <c r="L713" s="0"/>
      <c r="M713" s="0"/>
      <c r="N713" s="0"/>
    </row>
    <row r="714" s="1" customFormat="true" ht="13.8" hidden="false" customHeight="false" outlineLevel="0" collapsed="false">
      <c r="F714" s="0"/>
      <c r="G714" s="0"/>
      <c r="H714" s="0"/>
      <c r="I714" s="0"/>
      <c r="J714" s="0"/>
      <c r="K714" s="0"/>
      <c r="L714" s="0"/>
      <c r="M714" s="0"/>
      <c r="N714" s="0"/>
    </row>
    <row r="715" s="1" customFormat="true" ht="13.8" hidden="false" customHeight="false" outlineLevel="0" collapsed="false">
      <c r="F715" s="0"/>
      <c r="G715" s="0"/>
      <c r="H715" s="0"/>
      <c r="I715" s="0"/>
      <c r="J715" s="0"/>
      <c r="K715" s="0"/>
      <c r="L715" s="0"/>
      <c r="M715" s="0"/>
      <c r="N715" s="0"/>
    </row>
    <row r="716" s="1" customFormat="true" ht="13.8" hidden="false" customHeight="false" outlineLevel="0" collapsed="false">
      <c r="F716" s="0"/>
      <c r="G716" s="0"/>
      <c r="H716" s="0"/>
      <c r="I716" s="0"/>
      <c r="J716" s="0"/>
      <c r="K716" s="0"/>
      <c r="L716" s="0"/>
      <c r="M716" s="0"/>
      <c r="N716" s="0"/>
    </row>
    <row r="717" s="1" customFormat="true" ht="13.8" hidden="false" customHeight="false" outlineLevel="0" collapsed="false">
      <c r="F717" s="0"/>
      <c r="G717" s="0"/>
      <c r="H717" s="0"/>
      <c r="I717" s="0"/>
      <c r="J717" s="0"/>
      <c r="K717" s="0"/>
      <c r="L717" s="0"/>
      <c r="M717" s="0"/>
      <c r="N717" s="0"/>
    </row>
    <row r="718" s="1" customFormat="true" ht="13.8" hidden="false" customHeight="false" outlineLevel="0" collapsed="false">
      <c r="F718" s="0"/>
      <c r="G718" s="0"/>
      <c r="H718" s="0"/>
      <c r="I718" s="0"/>
      <c r="J718" s="0"/>
      <c r="K718" s="0"/>
      <c r="L718" s="0"/>
      <c r="M718" s="0"/>
      <c r="N718" s="0"/>
    </row>
    <row r="719" s="1" customFormat="true" ht="13.8" hidden="false" customHeight="false" outlineLevel="0" collapsed="false">
      <c r="F719" s="0"/>
      <c r="G719" s="0"/>
      <c r="H719" s="0"/>
      <c r="I719" s="0"/>
      <c r="J719" s="0"/>
      <c r="K719" s="0"/>
      <c r="L719" s="0"/>
      <c r="M719" s="0"/>
      <c r="N719" s="0"/>
    </row>
    <row r="720" s="1" customFormat="true" ht="13.8" hidden="false" customHeight="false" outlineLevel="0" collapsed="false">
      <c r="F720" s="0"/>
      <c r="G720" s="0"/>
      <c r="H720" s="0"/>
      <c r="I720" s="0"/>
      <c r="J720" s="0"/>
      <c r="K720" s="0"/>
      <c r="L720" s="0"/>
      <c r="M720" s="0"/>
      <c r="N720" s="0"/>
    </row>
    <row r="721" s="1" customFormat="true" ht="13.8" hidden="false" customHeight="false" outlineLevel="0" collapsed="false">
      <c r="F721" s="0"/>
      <c r="G721" s="0"/>
      <c r="H721" s="0"/>
      <c r="I721" s="0"/>
      <c r="J721" s="0"/>
      <c r="K721" s="0"/>
      <c r="L721" s="0"/>
      <c r="M721" s="0"/>
      <c r="N721" s="0"/>
    </row>
    <row r="722" s="1" customFormat="true" ht="13.8" hidden="false" customHeight="false" outlineLevel="0" collapsed="false">
      <c r="F722" s="0"/>
      <c r="G722" s="0"/>
      <c r="H722" s="0"/>
      <c r="I722" s="0"/>
      <c r="J722" s="0"/>
      <c r="K722" s="0"/>
      <c r="L722" s="0"/>
      <c r="M722" s="0"/>
      <c r="N722" s="0"/>
    </row>
    <row r="723" s="1" customFormat="true" ht="13.8" hidden="false" customHeight="false" outlineLevel="0" collapsed="false">
      <c r="F723" s="0"/>
      <c r="G723" s="0"/>
      <c r="H723" s="0"/>
      <c r="I723" s="0"/>
      <c r="J723" s="0"/>
      <c r="K723" s="0"/>
      <c r="L723" s="0"/>
      <c r="M723" s="0"/>
      <c r="N723" s="0"/>
    </row>
    <row r="726" s="1" customFormat="true" ht="13.8" hidden="false" customHeight="false" outlineLevel="0" collapsed="false">
      <c r="F726" s="0"/>
      <c r="G726" s="0"/>
      <c r="H726" s="0"/>
      <c r="I726" s="0"/>
      <c r="J726" s="0"/>
      <c r="K726" s="0"/>
      <c r="L726" s="0"/>
      <c r="M726" s="0"/>
      <c r="N726" s="0"/>
    </row>
    <row r="727" s="1" customFormat="true" ht="13.8" hidden="false" customHeight="false" outlineLevel="0" collapsed="false">
      <c r="F727" s="0"/>
      <c r="G727" s="0"/>
      <c r="H727" s="0"/>
      <c r="I727" s="0"/>
      <c r="J727" s="0"/>
      <c r="K727" s="0"/>
      <c r="L727" s="0"/>
      <c r="M727" s="0"/>
      <c r="N727" s="0"/>
    </row>
    <row r="728" s="1" customFormat="true" ht="13.8" hidden="false" customHeight="false" outlineLevel="0" collapsed="false">
      <c r="F728" s="0"/>
      <c r="G728" s="0"/>
      <c r="H728" s="0"/>
      <c r="I728" s="0"/>
      <c r="J728" s="0"/>
      <c r="K728" s="0"/>
      <c r="L728" s="0"/>
      <c r="M728" s="0"/>
      <c r="N728" s="0"/>
    </row>
    <row r="729" s="1" customFormat="true" ht="13.8" hidden="false" customHeight="false" outlineLevel="0" collapsed="false">
      <c r="F729" s="0"/>
      <c r="G729" s="0"/>
      <c r="H729" s="0"/>
      <c r="I729" s="0"/>
      <c r="J729" s="0"/>
      <c r="K729" s="0"/>
      <c r="L729" s="0"/>
      <c r="M729" s="0"/>
      <c r="N729" s="0"/>
    </row>
    <row r="730" s="1" customFormat="true" ht="13.8" hidden="false" customHeight="false" outlineLevel="0" collapsed="false">
      <c r="F730" s="0"/>
      <c r="G730" s="0"/>
      <c r="H730" s="0"/>
      <c r="I730" s="0"/>
      <c r="J730" s="0"/>
      <c r="K730" s="0"/>
      <c r="L730" s="0"/>
      <c r="M730" s="0"/>
      <c r="N730" s="0"/>
    </row>
    <row r="731" s="1" customFormat="true" ht="13.8" hidden="false" customHeight="false" outlineLevel="0" collapsed="false">
      <c r="F731" s="0"/>
      <c r="G731" s="0"/>
      <c r="H731" s="0"/>
      <c r="I731" s="0"/>
      <c r="J731" s="0"/>
      <c r="K731" s="0"/>
      <c r="L731" s="0"/>
      <c r="M731" s="0"/>
      <c r="N731" s="0"/>
    </row>
    <row r="732" s="1" customFormat="true" ht="13.8" hidden="false" customHeight="false" outlineLevel="0" collapsed="false">
      <c r="F732" s="0"/>
      <c r="G732" s="0"/>
      <c r="H732" s="0"/>
      <c r="I732" s="0"/>
      <c r="J732" s="0"/>
      <c r="K732" s="0"/>
      <c r="L732" s="0"/>
      <c r="M732" s="0"/>
      <c r="N732" s="0"/>
    </row>
    <row r="733" s="1" customFormat="true" ht="13.8" hidden="false" customHeight="false" outlineLevel="0" collapsed="false">
      <c r="F733" s="0"/>
      <c r="G733" s="0"/>
      <c r="H733" s="0"/>
      <c r="I733" s="0"/>
      <c r="J733" s="0"/>
      <c r="K733" s="0"/>
      <c r="L733" s="0"/>
      <c r="M733" s="0"/>
      <c r="N733" s="0"/>
    </row>
    <row r="734" s="1" customFormat="true" ht="13.8" hidden="false" customHeight="false" outlineLevel="0" collapsed="false">
      <c r="F734" s="0"/>
      <c r="G734" s="0"/>
      <c r="H734" s="0"/>
      <c r="I734" s="0"/>
      <c r="J734" s="0"/>
      <c r="K734" s="0"/>
      <c r="L734" s="0"/>
      <c r="M734" s="0"/>
      <c r="N734" s="0"/>
    </row>
    <row r="735" s="1" customFormat="true" ht="13.8" hidden="false" customHeight="false" outlineLevel="0" collapsed="false">
      <c r="F735" s="0"/>
      <c r="G735" s="0"/>
      <c r="H735" s="0"/>
      <c r="I735" s="0"/>
      <c r="J735" s="0"/>
      <c r="K735" s="0"/>
      <c r="L735" s="0"/>
      <c r="M735" s="0"/>
      <c r="N735" s="0"/>
    </row>
    <row r="736" s="1" customFormat="true" ht="13.8" hidden="false" customHeight="false" outlineLevel="0" collapsed="false">
      <c r="F736" s="0"/>
      <c r="G736" s="0"/>
      <c r="H736" s="0"/>
      <c r="I736" s="0"/>
      <c r="J736" s="0"/>
      <c r="K736" s="0"/>
      <c r="L736" s="0"/>
      <c r="M736" s="0"/>
      <c r="N736" s="0"/>
    </row>
    <row r="737" s="1" customFormat="true" ht="13.8" hidden="false" customHeight="false" outlineLevel="0" collapsed="false">
      <c r="F737" s="0"/>
      <c r="G737" s="0"/>
      <c r="H737" s="0"/>
      <c r="I737" s="0"/>
      <c r="J737" s="0"/>
      <c r="K737" s="0"/>
      <c r="L737" s="0"/>
      <c r="M737" s="0"/>
      <c r="N737" s="0"/>
    </row>
    <row r="738" s="1" customFormat="true" ht="13.8" hidden="false" customHeight="false" outlineLevel="0" collapsed="false">
      <c r="F738" s="0"/>
      <c r="G738" s="0"/>
      <c r="H738" s="0"/>
      <c r="I738" s="0"/>
      <c r="J738" s="0"/>
      <c r="K738" s="0"/>
      <c r="L738" s="0"/>
      <c r="M738" s="0"/>
      <c r="N738" s="0"/>
    </row>
    <row r="739" s="1" customFormat="true" ht="13.8" hidden="false" customHeight="false" outlineLevel="0" collapsed="false">
      <c r="F739" s="0"/>
      <c r="G739" s="0"/>
      <c r="H739" s="0"/>
      <c r="I739" s="0"/>
      <c r="J739" s="0"/>
      <c r="K739" s="0"/>
      <c r="L739" s="0"/>
      <c r="M739" s="0"/>
      <c r="N739" s="0"/>
    </row>
    <row r="740" s="1" customFormat="true" ht="13.8" hidden="false" customHeight="false" outlineLevel="0" collapsed="false">
      <c r="F740" s="0"/>
      <c r="G740" s="0"/>
      <c r="H740" s="0"/>
      <c r="I740" s="0"/>
      <c r="J740" s="0"/>
      <c r="K740" s="0"/>
      <c r="L740" s="0"/>
      <c r="M740" s="0"/>
      <c r="N740" s="0"/>
    </row>
    <row r="741" s="1" customFormat="true" ht="13.8" hidden="false" customHeight="false" outlineLevel="0" collapsed="false">
      <c r="F741" s="0"/>
      <c r="G741" s="0"/>
      <c r="H741" s="0"/>
      <c r="I741" s="0"/>
      <c r="J741" s="0"/>
      <c r="K741" s="0"/>
      <c r="L741" s="0"/>
      <c r="M741" s="0"/>
      <c r="N741" s="0"/>
    </row>
    <row r="742" s="1" customFormat="true" ht="13.8" hidden="false" customHeight="false" outlineLevel="0" collapsed="false">
      <c r="F742" s="0"/>
      <c r="G742" s="0"/>
      <c r="H742" s="0"/>
      <c r="I742" s="0"/>
      <c r="J742" s="0"/>
      <c r="K742" s="0"/>
      <c r="L742" s="0"/>
      <c r="M742" s="0"/>
      <c r="N742" s="0"/>
    </row>
    <row r="743" s="1" customFormat="true" ht="13.8" hidden="false" customHeight="false" outlineLevel="0" collapsed="false">
      <c r="F743" s="0"/>
      <c r="G743" s="0"/>
      <c r="H743" s="0"/>
      <c r="I743" s="0"/>
      <c r="J743" s="0"/>
      <c r="K743" s="0"/>
      <c r="L743" s="0"/>
      <c r="M743" s="0"/>
      <c r="N743" s="0"/>
    </row>
    <row r="744" s="1" customFormat="true" ht="13.8" hidden="false" customHeight="false" outlineLevel="0" collapsed="false">
      <c r="F744" s="0"/>
      <c r="G744" s="0"/>
      <c r="H744" s="0"/>
      <c r="I744" s="0"/>
      <c r="J744" s="0"/>
      <c r="K744" s="0"/>
      <c r="L744" s="0"/>
      <c r="M744" s="0"/>
      <c r="N744" s="0"/>
    </row>
    <row r="745" s="1" customFormat="true" ht="13.8" hidden="false" customHeight="false" outlineLevel="0" collapsed="false">
      <c r="F745" s="0"/>
      <c r="G745" s="0"/>
      <c r="H745" s="0"/>
      <c r="I745" s="0"/>
      <c r="J745" s="0"/>
      <c r="K745" s="0"/>
      <c r="L745" s="0"/>
      <c r="M745" s="0"/>
      <c r="N745" s="0"/>
    </row>
    <row r="746" s="1" customFormat="true" ht="13.8" hidden="false" customHeight="false" outlineLevel="0" collapsed="false">
      <c r="F746" s="0"/>
      <c r="G746" s="0"/>
      <c r="H746" s="0"/>
      <c r="I746" s="0"/>
      <c r="J746" s="0"/>
      <c r="K746" s="0"/>
      <c r="L746" s="0"/>
      <c r="M746" s="0"/>
      <c r="N746" s="0"/>
    </row>
    <row r="747" s="1" customFormat="true" ht="13.8" hidden="false" customHeight="false" outlineLevel="0" collapsed="false">
      <c r="F747" s="0"/>
      <c r="G747" s="0"/>
      <c r="H747" s="0"/>
      <c r="I747" s="0"/>
      <c r="J747" s="0"/>
      <c r="K747" s="0"/>
      <c r="L747" s="0"/>
      <c r="M747" s="0"/>
      <c r="N747" s="0"/>
    </row>
    <row r="748" s="1" customFormat="true" ht="13.8" hidden="false" customHeight="false" outlineLevel="0" collapsed="false">
      <c r="F748" s="0"/>
      <c r="G748" s="0"/>
      <c r="H748" s="0"/>
      <c r="I748" s="0"/>
      <c r="J748" s="0"/>
      <c r="K748" s="0"/>
      <c r="L748" s="0"/>
      <c r="M748" s="0"/>
      <c r="N748" s="0"/>
    </row>
    <row r="749" s="1" customFormat="true" ht="13.8" hidden="false" customHeight="false" outlineLevel="0" collapsed="false">
      <c r="F749" s="0"/>
      <c r="G749" s="0"/>
      <c r="H749" s="0"/>
      <c r="I749" s="0"/>
      <c r="J749" s="0"/>
      <c r="K749" s="0"/>
      <c r="L749" s="0"/>
      <c r="M749" s="0"/>
      <c r="N749" s="0"/>
    </row>
    <row r="750" s="1" customFormat="true" ht="13.8" hidden="false" customHeight="false" outlineLevel="0" collapsed="false">
      <c r="F750" s="0"/>
      <c r="G750" s="0"/>
      <c r="H750" s="0"/>
      <c r="I750" s="0"/>
      <c r="J750" s="0"/>
      <c r="K750" s="0"/>
      <c r="L750" s="0"/>
      <c r="M750" s="0"/>
      <c r="N750" s="0"/>
    </row>
    <row r="751" s="1" customFormat="true" ht="13.8" hidden="false" customHeight="false" outlineLevel="0" collapsed="false">
      <c r="F751" s="0"/>
      <c r="G751" s="0"/>
      <c r="H751" s="0"/>
      <c r="I751" s="0"/>
      <c r="J751" s="0"/>
      <c r="K751" s="0"/>
      <c r="L751" s="0"/>
      <c r="M751" s="0"/>
      <c r="N751" s="0"/>
    </row>
    <row r="752" s="1" customFormat="true" ht="13.8" hidden="false" customHeight="false" outlineLevel="0" collapsed="false">
      <c r="F752" s="0"/>
      <c r="G752" s="0"/>
      <c r="H752" s="0"/>
      <c r="I752" s="0"/>
      <c r="J752" s="0"/>
      <c r="K752" s="0"/>
      <c r="L752" s="0"/>
      <c r="M752" s="0"/>
      <c r="N752" s="0"/>
    </row>
    <row r="753" s="1" customFormat="true" ht="13.8" hidden="false" customHeight="false" outlineLevel="0" collapsed="false">
      <c r="F753" s="0"/>
      <c r="G753" s="0"/>
      <c r="H753" s="0"/>
      <c r="I753" s="0"/>
      <c r="J753" s="0"/>
      <c r="K753" s="0"/>
      <c r="L753" s="0"/>
      <c r="M753" s="0"/>
      <c r="N753" s="0"/>
    </row>
    <row r="754" s="1" customFormat="true" ht="13.8" hidden="false" customHeight="false" outlineLevel="0" collapsed="false">
      <c r="F754" s="0"/>
      <c r="G754" s="0"/>
      <c r="H754" s="0"/>
      <c r="I754" s="0"/>
      <c r="J754" s="0"/>
      <c r="K754" s="0"/>
      <c r="L754" s="0"/>
      <c r="M754" s="0"/>
      <c r="N754" s="0"/>
    </row>
    <row r="755" s="1" customFormat="true" ht="13.8" hidden="false" customHeight="false" outlineLevel="0" collapsed="false">
      <c r="F755" s="0"/>
      <c r="G755" s="0"/>
      <c r="H755" s="0"/>
      <c r="I755" s="0"/>
      <c r="J755" s="0"/>
      <c r="K755" s="0"/>
      <c r="L755" s="0"/>
      <c r="M755" s="0"/>
      <c r="N755" s="0"/>
    </row>
    <row r="756" s="1" customFormat="true" ht="13.8" hidden="false" customHeight="false" outlineLevel="0" collapsed="false">
      <c r="F756" s="0"/>
      <c r="G756" s="0"/>
      <c r="H756" s="0"/>
      <c r="I756" s="0"/>
      <c r="J756" s="0"/>
      <c r="K756" s="0"/>
      <c r="L756" s="0"/>
      <c r="M756" s="0"/>
      <c r="N756" s="0"/>
    </row>
    <row r="757" s="1" customFormat="true" ht="13.8" hidden="false" customHeight="false" outlineLevel="0" collapsed="false">
      <c r="F757" s="0"/>
      <c r="G757" s="0"/>
      <c r="H757" s="0"/>
      <c r="I757" s="0"/>
      <c r="J757" s="0"/>
      <c r="K757" s="0"/>
      <c r="L757" s="0"/>
      <c r="M757" s="0"/>
      <c r="N757" s="0"/>
    </row>
    <row r="758" s="1" customFormat="true" ht="13.8" hidden="false" customHeight="false" outlineLevel="0" collapsed="false">
      <c r="F758" s="0"/>
      <c r="G758" s="0"/>
      <c r="H758" s="0"/>
      <c r="I758" s="0"/>
      <c r="J758" s="0"/>
      <c r="K758" s="0"/>
      <c r="L758" s="0"/>
      <c r="M758" s="0"/>
      <c r="N758" s="0"/>
    </row>
    <row r="759" s="1" customFormat="true" ht="13.8" hidden="false" customHeight="false" outlineLevel="0" collapsed="false">
      <c r="F759" s="0"/>
      <c r="G759" s="0"/>
      <c r="H759" s="0"/>
      <c r="I759" s="0"/>
      <c r="J759" s="0"/>
      <c r="K759" s="0"/>
      <c r="L759" s="0"/>
      <c r="M759" s="0"/>
      <c r="N759" s="0"/>
    </row>
    <row r="760" s="1" customFormat="true" ht="13.8" hidden="false" customHeight="false" outlineLevel="0" collapsed="false">
      <c r="F760" s="0"/>
      <c r="G760" s="0"/>
      <c r="H760" s="0"/>
      <c r="I760" s="0"/>
      <c r="J760" s="0"/>
      <c r="K760" s="0"/>
      <c r="L760" s="0"/>
      <c r="M760" s="0"/>
      <c r="N760" s="0"/>
    </row>
    <row r="761" s="1" customFormat="true" ht="13.8" hidden="false" customHeight="false" outlineLevel="0" collapsed="false">
      <c r="F761" s="0"/>
      <c r="G761" s="0"/>
      <c r="H761" s="0"/>
      <c r="I761" s="0"/>
      <c r="J761" s="0"/>
      <c r="K761" s="0"/>
      <c r="L761" s="0"/>
      <c r="M761" s="0"/>
      <c r="N761" s="0"/>
    </row>
    <row r="762" s="1" customFormat="true" ht="13.8" hidden="false" customHeight="false" outlineLevel="0" collapsed="false">
      <c r="F762" s="0"/>
      <c r="G762" s="0"/>
      <c r="H762" s="0"/>
      <c r="I762" s="0"/>
      <c r="J762" s="0"/>
      <c r="K762" s="0"/>
      <c r="L762" s="0"/>
      <c r="M762" s="0"/>
      <c r="N762" s="0"/>
    </row>
    <row r="763" s="1" customFormat="true" ht="13.8" hidden="false" customHeight="false" outlineLevel="0" collapsed="false">
      <c r="F763" s="0"/>
      <c r="G763" s="0"/>
      <c r="H763" s="0"/>
      <c r="I763" s="0"/>
      <c r="J763" s="0"/>
      <c r="K763" s="0"/>
      <c r="L763" s="0"/>
      <c r="M763" s="0"/>
      <c r="N763" s="0"/>
    </row>
    <row r="764" s="1" customFormat="true" ht="13.8" hidden="false" customHeight="false" outlineLevel="0" collapsed="false">
      <c r="F764" s="0"/>
      <c r="G764" s="0"/>
      <c r="H764" s="0"/>
      <c r="I764" s="0"/>
      <c r="J764" s="0"/>
      <c r="K764" s="0"/>
      <c r="L764" s="0"/>
      <c r="M764" s="0"/>
      <c r="N764" s="0"/>
    </row>
    <row r="765" s="1" customFormat="true" ht="13.8" hidden="false" customHeight="false" outlineLevel="0" collapsed="false">
      <c r="F765" s="0"/>
      <c r="G765" s="0"/>
      <c r="H765" s="0"/>
      <c r="I765" s="0"/>
      <c r="J765" s="0"/>
      <c r="K765" s="0"/>
      <c r="L765" s="0"/>
      <c r="M765" s="0"/>
      <c r="N765" s="0"/>
    </row>
    <row r="766" s="1" customFormat="true" ht="13.8" hidden="false" customHeight="false" outlineLevel="0" collapsed="false">
      <c r="F766" s="0"/>
      <c r="G766" s="0"/>
      <c r="H766" s="0"/>
      <c r="I766" s="0"/>
      <c r="J766" s="0"/>
      <c r="K766" s="0"/>
      <c r="L766" s="0"/>
      <c r="M766" s="0"/>
      <c r="N766" s="0"/>
    </row>
    <row r="767" s="1" customFormat="true" ht="13.8" hidden="false" customHeight="false" outlineLevel="0" collapsed="false">
      <c r="F767" s="0"/>
      <c r="G767" s="0"/>
      <c r="H767" s="0"/>
      <c r="I767" s="0"/>
      <c r="J767" s="0"/>
      <c r="K767" s="0"/>
      <c r="L767" s="0"/>
      <c r="M767" s="0"/>
      <c r="N767" s="0"/>
    </row>
    <row r="768" s="1" customFormat="true" ht="13.8" hidden="false" customHeight="false" outlineLevel="0" collapsed="false">
      <c r="F768" s="0"/>
      <c r="G768" s="0"/>
      <c r="H768" s="0"/>
      <c r="I768" s="0"/>
      <c r="J768" s="0"/>
      <c r="K768" s="0"/>
      <c r="L768" s="0"/>
      <c r="M768" s="0"/>
      <c r="N768" s="0"/>
    </row>
    <row r="769" s="1" customFormat="true" ht="13.8" hidden="false" customHeight="false" outlineLevel="0" collapsed="false">
      <c r="F769" s="0"/>
      <c r="G769" s="0"/>
      <c r="H769" s="0"/>
      <c r="I769" s="0"/>
      <c r="J769" s="0"/>
      <c r="K769" s="0"/>
      <c r="L769" s="0"/>
      <c r="M769" s="0"/>
      <c r="N769" s="0"/>
    </row>
    <row r="770" s="1" customFormat="true" ht="13.8" hidden="false" customHeight="false" outlineLevel="0" collapsed="false">
      <c r="F770" s="0"/>
      <c r="G770" s="0"/>
      <c r="H770" s="0"/>
      <c r="I770" s="0"/>
      <c r="J770" s="0"/>
      <c r="K770" s="0"/>
      <c r="L770" s="0"/>
      <c r="M770" s="0"/>
      <c r="N770" s="0"/>
    </row>
    <row r="771" s="1" customFormat="true" ht="13.8" hidden="false" customHeight="false" outlineLevel="0" collapsed="false">
      <c r="F771" s="0"/>
      <c r="G771" s="0"/>
      <c r="H771" s="0"/>
      <c r="I771" s="0"/>
      <c r="J771" s="0"/>
      <c r="K771" s="0"/>
      <c r="L771" s="0"/>
      <c r="M771" s="0"/>
      <c r="N771" s="0"/>
    </row>
    <row r="772" s="1" customFormat="true" ht="13.8" hidden="false" customHeight="false" outlineLevel="0" collapsed="false">
      <c r="F772" s="0"/>
      <c r="G772" s="0"/>
      <c r="H772" s="0"/>
      <c r="I772" s="0"/>
      <c r="J772" s="0"/>
      <c r="K772" s="0"/>
      <c r="L772" s="0"/>
      <c r="M772" s="0"/>
      <c r="N772" s="0"/>
    </row>
    <row r="773" s="1" customFormat="true" ht="13.8" hidden="false" customHeight="false" outlineLevel="0" collapsed="false">
      <c r="F773" s="0"/>
      <c r="G773" s="0"/>
      <c r="H773" s="0"/>
      <c r="I773" s="0"/>
      <c r="J773" s="0"/>
      <c r="K773" s="0"/>
      <c r="L773" s="0"/>
      <c r="M773" s="0"/>
      <c r="N773" s="0"/>
    </row>
    <row r="774" s="1" customFormat="true" ht="13.8" hidden="false" customHeight="false" outlineLevel="0" collapsed="false">
      <c r="F774" s="0"/>
      <c r="G774" s="0"/>
      <c r="H774" s="0"/>
      <c r="I774" s="0"/>
      <c r="J774" s="0"/>
      <c r="K774" s="0"/>
      <c r="L774" s="0"/>
      <c r="M774" s="0"/>
      <c r="N774" s="0"/>
    </row>
    <row r="775" s="1" customFormat="true" ht="13.8" hidden="false" customHeight="false" outlineLevel="0" collapsed="false">
      <c r="F775" s="0"/>
      <c r="G775" s="0"/>
      <c r="H775" s="0"/>
      <c r="I775" s="0"/>
      <c r="J775" s="0"/>
      <c r="K775" s="0"/>
      <c r="L775" s="0"/>
      <c r="M775" s="0"/>
      <c r="N775" s="0"/>
    </row>
    <row r="776" s="1" customFormat="true" ht="13.8" hidden="false" customHeight="false" outlineLevel="0" collapsed="false">
      <c r="F776" s="0"/>
      <c r="G776" s="0"/>
      <c r="H776" s="0"/>
      <c r="I776" s="0"/>
      <c r="J776" s="0"/>
      <c r="K776" s="0"/>
      <c r="L776" s="0"/>
      <c r="M776" s="0"/>
      <c r="N776" s="0"/>
    </row>
    <row r="777" s="1" customFormat="true" ht="13.8" hidden="false" customHeight="false" outlineLevel="0" collapsed="false">
      <c r="F777" s="0"/>
      <c r="G777" s="0"/>
      <c r="H777" s="0"/>
      <c r="I777" s="0"/>
      <c r="J777" s="0"/>
      <c r="K777" s="0"/>
      <c r="L777" s="0"/>
      <c r="M777" s="0"/>
      <c r="N777" s="0"/>
    </row>
    <row r="778" s="1" customFormat="true" ht="13.8" hidden="false" customHeight="false" outlineLevel="0" collapsed="false">
      <c r="F778" s="0"/>
      <c r="G778" s="0"/>
      <c r="H778" s="0"/>
      <c r="I778" s="0"/>
      <c r="J778" s="0"/>
      <c r="K778" s="0"/>
      <c r="L778" s="0"/>
      <c r="M778" s="0"/>
      <c r="N778" s="0"/>
    </row>
    <row r="779" s="1" customFormat="true" ht="13.8" hidden="false" customHeight="false" outlineLevel="0" collapsed="false">
      <c r="F779" s="0"/>
      <c r="G779" s="0"/>
      <c r="H779" s="0"/>
      <c r="I779" s="0"/>
      <c r="J779" s="0"/>
      <c r="K779" s="0"/>
      <c r="L779" s="0"/>
      <c r="M779" s="0"/>
      <c r="N779" s="0"/>
    </row>
    <row r="780" s="1" customFormat="true" ht="13.8" hidden="false" customHeight="false" outlineLevel="0" collapsed="false">
      <c r="F780" s="0"/>
      <c r="G780" s="0"/>
      <c r="H780" s="0"/>
      <c r="I780" s="0"/>
      <c r="J780" s="0"/>
      <c r="K780" s="0"/>
      <c r="L780" s="0"/>
      <c r="M780" s="0"/>
      <c r="N780" s="0"/>
    </row>
    <row r="781" s="1" customFormat="true" ht="13.8" hidden="false" customHeight="false" outlineLevel="0" collapsed="false">
      <c r="F781" s="0"/>
      <c r="G781" s="0"/>
      <c r="H781" s="0"/>
      <c r="I781" s="0"/>
      <c r="J781" s="0"/>
      <c r="K781" s="0"/>
      <c r="L781" s="0"/>
      <c r="M781" s="0"/>
      <c r="N781" s="0"/>
    </row>
    <row r="784" s="1" customFormat="true" ht="13.8" hidden="false" customHeight="false" outlineLevel="0" collapsed="false">
      <c r="F784" s="0"/>
      <c r="G784" s="0"/>
      <c r="H784" s="0"/>
      <c r="I784" s="0"/>
      <c r="J784" s="0"/>
      <c r="K784" s="0"/>
      <c r="L784" s="0"/>
      <c r="M784" s="0"/>
      <c r="N784" s="0"/>
    </row>
    <row r="785" s="1" customFormat="true" ht="13.8" hidden="false" customHeight="false" outlineLevel="0" collapsed="false">
      <c r="F785" s="0"/>
      <c r="G785" s="0"/>
      <c r="H785" s="0"/>
      <c r="I785" s="0"/>
      <c r="J785" s="0"/>
      <c r="K785" s="0"/>
      <c r="L785" s="0"/>
      <c r="M785" s="0"/>
      <c r="N785" s="0"/>
    </row>
    <row r="786" s="1" customFormat="true" ht="13.8" hidden="false" customHeight="false" outlineLevel="0" collapsed="false">
      <c r="F786" s="0"/>
      <c r="G786" s="0"/>
      <c r="H786" s="0"/>
      <c r="I786" s="0"/>
      <c r="J786" s="0"/>
      <c r="K786" s="0"/>
      <c r="L786" s="0"/>
      <c r="M786" s="0"/>
      <c r="N786" s="0"/>
    </row>
    <row r="789" s="1" customFormat="true" ht="13.8" hidden="false" customHeight="false" outlineLevel="0" collapsed="false">
      <c r="F789" s="0"/>
      <c r="G789" s="0"/>
      <c r="H789" s="0"/>
      <c r="I789" s="0"/>
      <c r="J789" s="0"/>
      <c r="K789" s="0"/>
      <c r="L789" s="0"/>
      <c r="M789" s="0"/>
      <c r="N789" s="0"/>
    </row>
    <row r="790" s="1" customFormat="true" ht="13.8" hidden="false" customHeight="false" outlineLevel="0" collapsed="false">
      <c r="F790" s="0"/>
      <c r="G790" s="0"/>
      <c r="H790" s="0"/>
      <c r="I790" s="0"/>
      <c r="J790" s="0"/>
      <c r="K790" s="0"/>
      <c r="L790" s="0"/>
      <c r="M790" s="0"/>
      <c r="N790" s="0"/>
    </row>
    <row r="791" s="1" customFormat="true" ht="13.8" hidden="false" customHeight="false" outlineLevel="0" collapsed="false">
      <c r="F791" s="0"/>
      <c r="G791" s="0"/>
      <c r="H791" s="0"/>
      <c r="I791" s="0"/>
      <c r="J791" s="0"/>
      <c r="K791" s="0"/>
      <c r="L791" s="0"/>
      <c r="M791" s="0"/>
      <c r="N791" s="0"/>
    </row>
    <row r="792" s="1" customFormat="true" ht="13.8" hidden="false" customHeight="false" outlineLevel="0" collapsed="false">
      <c r="F792" s="0"/>
      <c r="G792" s="0"/>
      <c r="H792" s="0"/>
      <c r="I792" s="0"/>
      <c r="J792" s="0"/>
      <c r="K792" s="0"/>
      <c r="L792" s="0"/>
      <c r="M792" s="0"/>
      <c r="N792" s="0"/>
    </row>
    <row r="793" s="1" customFormat="true" ht="13.8" hidden="false" customHeight="false" outlineLevel="0" collapsed="false">
      <c r="F793" s="0"/>
      <c r="G793" s="0"/>
      <c r="H793" s="0"/>
      <c r="I793" s="0"/>
      <c r="J793" s="0"/>
      <c r="K793" s="0"/>
      <c r="L793" s="0"/>
      <c r="M793" s="0"/>
      <c r="N793" s="0"/>
    </row>
    <row r="794" s="1" customFormat="true" ht="13.8" hidden="false" customHeight="false" outlineLevel="0" collapsed="false">
      <c r="F794" s="0"/>
      <c r="G794" s="0"/>
      <c r="H794" s="0"/>
      <c r="I794" s="0"/>
      <c r="J794" s="0"/>
      <c r="K794" s="0"/>
      <c r="L794" s="0"/>
      <c r="M794" s="0"/>
      <c r="N794" s="0"/>
    </row>
    <row r="795" s="1" customFormat="true" ht="13.8" hidden="false" customHeight="false" outlineLevel="0" collapsed="false">
      <c r="F795" s="0"/>
      <c r="G795" s="0"/>
      <c r="H795" s="0"/>
      <c r="I795" s="0"/>
      <c r="J795" s="0"/>
      <c r="K795" s="0"/>
      <c r="L795" s="0"/>
      <c r="M795" s="0"/>
      <c r="N795" s="0"/>
    </row>
    <row r="796" s="1" customFormat="true" ht="13.8" hidden="false" customHeight="false" outlineLevel="0" collapsed="false">
      <c r="F796" s="0"/>
      <c r="G796" s="0"/>
      <c r="H796" s="0"/>
      <c r="I796" s="0"/>
      <c r="J796" s="0"/>
      <c r="K796" s="0"/>
      <c r="L796" s="0"/>
      <c r="M796" s="0"/>
      <c r="N796" s="0"/>
    </row>
    <row r="797" s="1" customFormat="true" ht="13.8" hidden="false" customHeight="false" outlineLevel="0" collapsed="false">
      <c r="F797" s="0"/>
      <c r="G797" s="0"/>
      <c r="H797" s="0"/>
      <c r="I797" s="0"/>
      <c r="J797" s="0"/>
      <c r="K797" s="0"/>
      <c r="L797" s="0"/>
      <c r="M797" s="0"/>
      <c r="N797" s="0"/>
    </row>
    <row r="798" s="1" customFormat="true" ht="13.8" hidden="false" customHeight="false" outlineLevel="0" collapsed="false">
      <c r="F798" s="0"/>
      <c r="G798" s="0"/>
      <c r="H798" s="0"/>
      <c r="I798" s="0"/>
      <c r="J798" s="0"/>
      <c r="K798" s="0"/>
      <c r="L798" s="0"/>
      <c r="M798" s="0"/>
      <c r="N798" s="0"/>
    </row>
    <row r="799" s="1" customFormat="true" ht="13.8" hidden="false" customHeight="false" outlineLevel="0" collapsed="false">
      <c r="F799" s="0"/>
      <c r="G799" s="0"/>
      <c r="H799" s="0"/>
      <c r="I799" s="0"/>
      <c r="J799" s="0"/>
      <c r="K799" s="0"/>
      <c r="L799" s="0"/>
      <c r="M799" s="0"/>
      <c r="N799" s="0"/>
    </row>
    <row r="800" s="1" customFormat="true" ht="13.8" hidden="false" customHeight="false" outlineLevel="0" collapsed="false">
      <c r="F800" s="0"/>
      <c r="G800" s="0"/>
      <c r="H800" s="0"/>
      <c r="I800" s="0"/>
      <c r="J800" s="0"/>
      <c r="K800" s="0"/>
      <c r="L800" s="0"/>
      <c r="M800" s="0"/>
      <c r="N800" s="0"/>
    </row>
    <row r="801" s="1" customFormat="true" ht="13.8" hidden="false" customHeight="false" outlineLevel="0" collapsed="false">
      <c r="F801" s="0"/>
      <c r="G801" s="0"/>
      <c r="H801" s="0"/>
      <c r="I801" s="0"/>
      <c r="J801" s="0"/>
      <c r="K801" s="0"/>
      <c r="L801" s="0"/>
      <c r="M801" s="0"/>
      <c r="N801" s="0"/>
    </row>
    <row r="802" s="1" customFormat="true" ht="13.8" hidden="false" customHeight="false" outlineLevel="0" collapsed="false">
      <c r="F802" s="0"/>
      <c r="G802" s="0"/>
      <c r="H802" s="0"/>
      <c r="I802" s="0"/>
      <c r="J802" s="0"/>
      <c r="K802" s="0"/>
      <c r="L802" s="0"/>
      <c r="M802" s="0"/>
      <c r="N802" s="0"/>
    </row>
    <row r="803" s="1" customFormat="true" ht="13.8" hidden="false" customHeight="false" outlineLevel="0" collapsed="false">
      <c r="F803" s="0"/>
      <c r="G803" s="0"/>
      <c r="H803" s="0"/>
      <c r="I803" s="0"/>
      <c r="J803" s="0"/>
      <c r="K803" s="0"/>
      <c r="L803" s="0"/>
      <c r="M803" s="0"/>
      <c r="N803" s="0"/>
    </row>
    <row r="804" s="1" customFormat="true" ht="13.8" hidden="false" customHeight="false" outlineLevel="0" collapsed="false">
      <c r="F804" s="0"/>
      <c r="G804" s="0"/>
      <c r="H804" s="0"/>
      <c r="I804" s="0"/>
      <c r="J804" s="0"/>
      <c r="K804" s="0"/>
      <c r="L804" s="0"/>
      <c r="M804" s="0"/>
      <c r="N804" s="0"/>
    </row>
    <row r="805" s="1" customFormat="true" ht="13.8" hidden="false" customHeight="false" outlineLevel="0" collapsed="false">
      <c r="F805" s="0"/>
      <c r="G805" s="0"/>
      <c r="H805" s="0"/>
      <c r="I805" s="0"/>
      <c r="J805" s="0"/>
      <c r="K805" s="0"/>
      <c r="L805" s="0"/>
      <c r="M805" s="0"/>
      <c r="N805" s="0"/>
    </row>
    <row r="806" s="1" customFormat="true" ht="13.8" hidden="false" customHeight="false" outlineLevel="0" collapsed="false">
      <c r="F806" s="0"/>
      <c r="G806" s="0"/>
      <c r="H806" s="0"/>
      <c r="I806" s="0"/>
      <c r="J806" s="0"/>
      <c r="K806" s="0"/>
      <c r="L806" s="0"/>
      <c r="M806" s="0"/>
      <c r="N806" s="0"/>
    </row>
    <row r="809" s="1" customFormat="true" ht="13.8" hidden="false" customHeight="false" outlineLevel="0" collapsed="false">
      <c r="F809" s="0"/>
      <c r="G809" s="0"/>
      <c r="H809" s="0"/>
      <c r="I809" s="0"/>
      <c r="J809" s="0"/>
      <c r="K809" s="0"/>
      <c r="L809" s="0"/>
      <c r="M809" s="0"/>
      <c r="N809" s="0"/>
    </row>
    <row r="810" s="1" customFormat="true" ht="13.8" hidden="false" customHeight="false" outlineLevel="0" collapsed="false">
      <c r="F810" s="0"/>
      <c r="G810" s="0"/>
      <c r="H810" s="0"/>
      <c r="I810" s="0"/>
      <c r="J810" s="0"/>
      <c r="K810" s="0"/>
      <c r="L810" s="0"/>
      <c r="M810" s="0"/>
      <c r="N810" s="0"/>
    </row>
    <row r="811" s="1" customFormat="true" ht="13.8" hidden="false" customHeight="false" outlineLevel="0" collapsed="false">
      <c r="F811" s="0"/>
      <c r="G811" s="0"/>
      <c r="H811" s="0"/>
      <c r="I811" s="0"/>
      <c r="J811" s="0"/>
      <c r="K811" s="0"/>
      <c r="L811" s="0"/>
      <c r="M811" s="0"/>
      <c r="N811" s="0"/>
    </row>
    <row r="812" s="1" customFormat="true" ht="13.8" hidden="false" customHeight="false" outlineLevel="0" collapsed="false">
      <c r="F812" s="0"/>
      <c r="G812" s="0"/>
      <c r="H812" s="0"/>
      <c r="I812" s="0"/>
      <c r="J812" s="0"/>
      <c r="K812" s="0"/>
      <c r="L812" s="0"/>
      <c r="M812" s="0"/>
      <c r="N812" s="0"/>
    </row>
    <row r="813" s="1" customFormat="true" ht="13.8" hidden="false" customHeight="false" outlineLevel="0" collapsed="false">
      <c r="F813" s="0"/>
      <c r="G813" s="0"/>
      <c r="H813" s="0"/>
      <c r="I813" s="0"/>
      <c r="J813" s="0"/>
      <c r="K813" s="0"/>
      <c r="L813" s="0"/>
      <c r="M813" s="0"/>
      <c r="N813" s="0"/>
    </row>
    <row r="814" s="1" customFormat="true" ht="13.8" hidden="false" customHeight="false" outlineLevel="0" collapsed="false">
      <c r="F814" s="0"/>
      <c r="G814" s="0"/>
      <c r="H814" s="0"/>
      <c r="I814" s="0"/>
      <c r="J814" s="0"/>
      <c r="K814" s="0"/>
      <c r="L814" s="0"/>
      <c r="M814" s="0"/>
      <c r="N814" s="0"/>
    </row>
    <row r="817" s="1" customFormat="true" ht="13.8" hidden="false" customHeight="false" outlineLevel="0" collapsed="false">
      <c r="F817" s="0"/>
      <c r="G817" s="0"/>
      <c r="H817" s="0"/>
      <c r="I817" s="0"/>
      <c r="J817" s="0"/>
      <c r="K817" s="0"/>
      <c r="L817" s="0"/>
      <c r="M817" s="0"/>
      <c r="N817" s="0"/>
    </row>
    <row r="818" s="1" customFormat="true" ht="13.8" hidden="false" customHeight="false" outlineLevel="0" collapsed="false">
      <c r="F818" s="0"/>
      <c r="G818" s="0"/>
      <c r="H818" s="0"/>
      <c r="I818" s="0"/>
      <c r="J818" s="0"/>
      <c r="K818" s="0"/>
      <c r="L818" s="0"/>
      <c r="M818" s="0"/>
      <c r="N818" s="0"/>
    </row>
    <row r="819" s="1" customFormat="true" ht="13.8" hidden="false" customHeight="false" outlineLevel="0" collapsed="false">
      <c r="F819" s="0"/>
      <c r="G819" s="0"/>
      <c r="H819" s="0"/>
      <c r="I819" s="0"/>
      <c r="J819" s="0"/>
      <c r="K819" s="0"/>
      <c r="L819" s="0"/>
      <c r="M819" s="0"/>
      <c r="N819" s="0"/>
    </row>
    <row r="820" s="1" customFormat="true" ht="13.8" hidden="false" customHeight="false" outlineLevel="0" collapsed="false">
      <c r="F820" s="0"/>
      <c r="G820" s="0"/>
      <c r="H820" s="0"/>
      <c r="I820" s="0"/>
      <c r="J820" s="0"/>
      <c r="K820" s="0"/>
      <c r="L820" s="0"/>
      <c r="M820" s="0"/>
      <c r="N820" s="0"/>
    </row>
    <row r="823" s="1" customFormat="true" ht="13.8" hidden="false" customHeight="false" outlineLevel="0" collapsed="false">
      <c r="F823" s="0"/>
      <c r="G823" s="0"/>
      <c r="H823" s="0"/>
      <c r="I823" s="0"/>
      <c r="J823" s="0"/>
      <c r="K823" s="0"/>
      <c r="L823" s="0"/>
      <c r="M823" s="0"/>
      <c r="N823" s="0"/>
    </row>
    <row r="824" s="1" customFormat="true" ht="13.8" hidden="false" customHeight="false" outlineLevel="0" collapsed="false">
      <c r="F824" s="0"/>
      <c r="G824" s="0"/>
      <c r="H824" s="0"/>
      <c r="I824" s="0"/>
      <c r="J824" s="0"/>
      <c r="K824" s="0"/>
      <c r="L824" s="0"/>
      <c r="M824" s="0"/>
      <c r="N824" s="0"/>
    </row>
    <row r="825" s="1" customFormat="true" ht="13.8" hidden="false" customHeight="false" outlineLevel="0" collapsed="false">
      <c r="F825" s="0"/>
      <c r="G825" s="0"/>
      <c r="H825" s="0"/>
      <c r="I825" s="0"/>
      <c r="J825" s="0"/>
      <c r="K825" s="0"/>
      <c r="L825" s="0"/>
      <c r="M825" s="0"/>
      <c r="N825" s="0"/>
    </row>
    <row r="828" s="1" customFormat="true" ht="13.8" hidden="false" customHeight="false" outlineLevel="0" collapsed="false">
      <c r="F828" s="0"/>
      <c r="G828" s="0"/>
      <c r="H828" s="0"/>
      <c r="I828" s="0"/>
      <c r="J828" s="0"/>
      <c r="K828" s="0"/>
      <c r="L828" s="0"/>
      <c r="M828" s="0"/>
      <c r="N828" s="0"/>
    </row>
    <row r="829" s="1" customFormat="true" ht="13.8" hidden="false" customHeight="false" outlineLevel="0" collapsed="false">
      <c r="F829" s="0"/>
      <c r="G829" s="0"/>
      <c r="H829" s="0"/>
      <c r="I829" s="0"/>
      <c r="J829" s="0"/>
      <c r="K829" s="0"/>
      <c r="L829" s="0"/>
      <c r="M829" s="0"/>
      <c r="N829" s="0"/>
    </row>
    <row r="832" s="1" customFormat="true" ht="13.8" hidden="false" customHeight="false" outlineLevel="0" collapsed="false">
      <c r="F832" s="0"/>
      <c r="G832" s="0"/>
      <c r="H832" s="0"/>
      <c r="I832" s="0"/>
      <c r="J832" s="0"/>
      <c r="K832" s="0"/>
      <c r="L832" s="0"/>
      <c r="M832" s="0"/>
      <c r="N832" s="0"/>
    </row>
    <row r="833" s="1" customFormat="true" ht="13.8" hidden="false" customHeight="false" outlineLevel="0" collapsed="false">
      <c r="F833" s="0"/>
      <c r="G833" s="0"/>
      <c r="H833" s="0"/>
      <c r="I833" s="0"/>
      <c r="J833" s="0"/>
      <c r="K833" s="0"/>
      <c r="L833" s="0"/>
      <c r="M833" s="0"/>
      <c r="N833" s="0"/>
    </row>
    <row r="834" s="1" customFormat="true" ht="13.8" hidden="false" customHeight="false" outlineLevel="0" collapsed="false">
      <c r="F834" s="0"/>
      <c r="G834" s="0"/>
      <c r="H834" s="0"/>
      <c r="I834" s="0"/>
      <c r="J834" s="0"/>
      <c r="K834" s="0"/>
      <c r="L834" s="0"/>
      <c r="M834" s="0"/>
      <c r="N834" s="0"/>
    </row>
    <row r="835" s="1" customFormat="true" ht="13.8" hidden="false" customHeight="false" outlineLevel="0" collapsed="false">
      <c r="F835" s="0"/>
      <c r="G835" s="0"/>
      <c r="H835" s="0"/>
      <c r="I835" s="0"/>
      <c r="J835" s="0"/>
      <c r="K835" s="0"/>
      <c r="L835" s="0"/>
      <c r="M835" s="0"/>
      <c r="N835" s="0"/>
    </row>
    <row r="836" s="1" customFormat="true" ht="13.8" hidden="false" customHeight="false" outlineLevel="0" collapsed="false">
      <c r="F836" s="0"/>
      <c r="G836" s="0"/>
      <c r="H836" s="0"/>
      <c r="I836" s="0"/>
      <c r="J836" s="0"/>
      <c r="K836" s="0"/>
      <c r="L836" s="0"/>
      <c r="M836" s="0"/>
      <c r="N836" s="0"/>
    </row>
    <row r="837" s="1" customFormat="true" ht="13.8" hidden="false" customHeight="false" outlineLevel="0" collapsed="false">
      <c r="F837" s="0"/>
      <c r="G837" s="0"/>
      <c r="H837" s="0"/>
      <c r="I837" s="0"/>
      <c r="J837" s="0"/>
      <c r="K837" s="0"/>
      <c r="L837" s="0"/>
      <c r="M837" s="0"/>
      <c r="N837" s="0"/>
    </row>
    <row r="838" s="1" customFormat="true" ht="13.8" hidden="false" customHeight="false" outlineLevel="0" collapsed="false">
      <c r="F838" s="0"/>
      <c r="G838" s="0"/>
      <c r="H838" s="0"/>
      <c r="I838" s="0"/>
      <c r="J838" s="0"/>
      <c r="K838" s="0"/>
      <c r="L838" s="0"/>
      <c r="M838" s="0"/>
      <c r="N838" s="0"/>
    </row>
    <row r="839" s="1" customFormat="true" ht="13.8" hidden="false" customHeight="false" outlineLevel="0" collapsed="false">
      <c r="F839" s="0"/>
      <c r="G839" s="0"/>
      <c r="H839" s="0"/>
      <c r="I839" s="0"/>
      <c r="J839" s="0"/>
      <c r="K839" s="0"/>
      <c r="L839" s="0"/>
      <c r="M839" s="0"/>
      <c r="N839" s="0"/>
    </row>
    <row r="840" s="1" customFormat="true" ht="13.8" hidden="false" customHeight="false" outlineLevel="0" collapsed="false">
      <c r="F840" s="0"/>
      <c r="G840" s="0"/>
      <c r="H840" s="0"/>
      <c r="I840" s="0"/>
      <c r="J840" s="0"/>
      <c r="K840" s="0"/>
      <c r="L840" s="0"/>
      <c r="M840" s="0"/>
      <c r="N840" s="0"/>
    </row>
    <row r="841" s="1" customFormat="true" ht="13.8" hidden="false" customHeight="false" outlineLevel="0" collapsed="false">
      <c r="F841" s="0"/>
      <c r="G841" s="0"/>
      <c r="H841" s="0"/>
      <c r="I841" s="0"/>
      <c r="J841" s="0"/>
      <c r="K841" s="0"/>
      <c r="L841" s="0"/>
      <c r="M841" s="0"/>
      <c r="N841" s="0"/>
    </row>
    <row r="842" s="1" customFormat="true" ht="13.8" hidden="false" customHeight="false" outlineLevel="0" collapsed="false">
      <c r="F842" s="0"/>
      <c r="G842" s="0"/>
      <c r="H842" s="0"/>
      <c r="I842" s="0"/>
      <c r="J842" s="0"/>
      <c r="K842" s="0"/>
      <c r="L842" s="0"/>
      <c r="M842" s="0"/>
      <c r="N842" s="0"/>
    </row>
    <row r="843" s="1" customFormat="true" ht="13.8" hidden="false" customHeight="false" outlineLevel="0" collapsed="false">
      <c r="F843" s="0"/>
      <c r="G843" s="0"/>
      <c r="H843" s="0"/>
      <c r="I843" s="0"/>
      <c r="J843" s="0"/>
      <c r="K843" s="0"/>
      <c r="L843" s="0"/>
      <c r="M843" s="0"/>
      <c r="N843" s="0"/>
    </row>
    <row r="844" s="1" customFormat="true" ht="13.8" hidden="false" customHeight="false" outlineLevel="0" collapsed="false">
      <c r="F844" s="0"/>
      <c r="G844" s="0"/>
      <c r="H844" s="0"/>
      <c r="I844" s="0"/>
      <c r="J844" s="0"/>
      <c r="K844" s="0"/>
      <c r="L844" s="0"/>
      <c r="M844" s="0"/>
      <c r="N844" s="0"/>
    </row>
    <row r="845" s="1" customFormat="true" ht="13.8" hidden="false" customHeight="false" outlineLevel="0" collapsed="false">
      <c r="F845" s="0"/>
      <c r="G845" s="0"/>
      <c r="H845" s="0"/>
      <c r="I845" s="0"/>
      <c r="J845" s="0"/>
      <c r="K845" s="0"/>
      <c r="L845" s="0"/>
      <c r="M845" s="0"/>
      <c r="N845" s="0"/>
    </row>
    <row r="846" s="1" customFormat="true" ht="13.8" hidden="false" customHeight="false" outlineLevel="0" collapsed="false">
      <c r="F846" s="0"/>
      <c r="G846" s="0"/>
      <c r="H846" s="0"/>
      <c r="I846" s="0"/>
      <c r="J846" s="0"/>
      <c r="K846" s="0"/>
      <c r="L846" s="0"/>
      <c r="M846" s="0"/>
      <c r="N846" s="0"/>
    </row>
    <row r="847" s="1" customFormat="true" ht="13.8" hidden="false" customHeight="false" outlineLevel="0" collapsed="false">
      <c r="F847" s="0"/>
      <c r="G847" s="0"/>
      <c r="H847" s="0"/>
      <c r="I847" s="0"/>
      <c r="J847" s="0"/>
      <c r="K847" s="0"/>
      <c r="L847" s="0"/>
      <c r="M847" s="0"/>
      <c r="N847" s="0"/>
    </row>
    <row r="848" s="1" customFormat="true" ht="13.8" hidden="false" customHeight="false" outlineLevel="0" collapsed="false">
      <c r="F848" s="0"/>
      <c r="G848" s="0"/>
      <c r="H848" s="0"/>
      <c r="I848" s="0"/>
      <c r="J848" s="0"/>
      <c r="K848" s="0"/>
      <c r="L848" s="0"/>
      <c r="M848" s="0"/>
      <c r="N848" s="0"/>
    </row>
    <row r="849" s="1" customFormat="true" ht="13.8" hidden="false" customHeight="false" outlineLevel="0" collapsed="false">
      <c r="F849" s="0"/>
      <c r="G849" s="0"/>
      <c r="H849" s="0"/>
      <c r="I849" s="0"/>
      <c r="J849" s="0"/>
      <c r="K849" s="0"/>
      <c r="L849" s="0"/>
      <c r="M849" s="0"/>
      <c r="N849" s="0"/>
    </row>
    <row r="850" s="1" customFormat="true" ht="13.8" hidden="false" customHeight="false" outlineLevel="0" collapsed="false">
      <c r="F850" s="0"/>
      <c r="G850" s="0"/>
      <c r="H850" s="0"/>
      <c r="I850" s="0"/>
      <c r="J850" s="0"/>
      <c r="K850" s="0"/>
      <c r="L850" s="0"/>
      <c r="M850" s="0"/>
      <c r="N850" s="0"/>
    </row>
    <row r="851" s="1" customFormat="true" ht="13.8" hidden="false" customHeight="false" outlineLevel="0" collapsed="false">
      <c r="F851" s="0"/>
      <c r="G851" s="0"/>
      <c r="H851" s="0"/>
      <c r="I851" s="0"/>
      <c r="J851" s="0"/>
      <c r="K851" s="0"/>
      <c r="L851" s="0"/>
      <c r="M851" s="0"/>
      <c r="N851" s="0"/>
    </row>
    <row r="852" s="1" customFormat="true" ht="13.8" hidden="false" customHeight="false" outlineLevel="0" collapsed="false">
      <c r="F852" s="0"/>
      <c r="G852" s="0"/>
      <c r="H852" s="0"/>
      <c r="I852" s="0"/>
      <c r="J852" s="0"/>
      <c r="K852" s="0"/>
      <c r="L852" s="0"/>
      <c r="M852" s="0"/>
      <c r="N852" s="0"/>
    </row>
    <row r="853" s="1" customFormat="true" ht="13.8" hidden="false" customHeight="false" outlineLevel="0" collapsed="false">
      <c r="F853" s="0"/>
      <c r="G853" s="0"/>
      <c r="H853" s="0"/>
      <c r="I853" s="0"/>
      <c r="J853" s="0"/>
      <c r="K853" s="0"/>
      <c r="L853" s="0"/>
      <c r="M853" s="0"/>
      <c r="N853" s="0"/>
    </row>
    <row r="854" s="1" customFormat="true" ht="13.8" hidden="false" customHeight="false" outlineLevel="0" collapsed="false">
      <c r="F854" s="0"/>
      <c r="G854" s="0"/>
      <c r="H854" s="0"/>
      <c r="I854" s="0"/>
      <c r="J854" s="0"/>
      <c r="K854" s="0"/>
      <c r="L854" s="0"/>
      <c r="M854" s="0"/>
      <c r="N854" s="0"/>
    </row>
    <row r="855" s="1" customFormat="true" ht="13.8" hidden="false" customHeight="false" outlineLevel="0" collapsed="false">
      <c r="F855" s="0"/>
      <c r="G855" s="0"/>
      <c r="H855" s="0"/>
      <c r="I855" s="0"/>
      <c r="J855" s="0"/>
      <c r="K855" s="0"/>
      <c r="L855" s="0"/>
      <c r="M855" s="0"/>
      <c r="N855" s="0"/>
    </row>
    <row r="856" s="1" customFormat="true" ht="13.8" hidden="false" customHeight="false" outlineLevel="0" collapsed="false">
      <c r="F856" s="0"/>
      <c r="G856" s="0"/>
      <c r="H856" s="0"/>
      <c r="I856" s="0"/>
      <c r="J856" s="0"/>
      <c r="K856" s="0"/>
      <c r="L856" s="0"/>
      <c r="M856" s="0"/>
      <c r="N856" s="0"/>
    </row>
    <row r="857" s="1" customFormat="true" ht="13.8" hidden="false" customHeight="false" outlineLevel="0" collapsed="false">
      <c r="F857" s="0"/>
      <c r="G857" s="0"/>
      <c r="H857" s="0"/>
      <c r="I857" s="0"/>
      <c r="J857" s="0"/>
      <c r="K857" s="0"/>
      <c r="L857" s="0"/>
      <c r="M857" s="0"/>
      <c r="N857" s="0"/>
    </row>
    <row r="858" s="1" customFormat="true" ht="13.8" hidden="false" customHeight="false" outlineLevel="0" collapsed="false">
      <c r="F858" s="0"/>
      <c r="G858" s="0"/>
      <c r="H858" s="0"/>
      <c r="I858" s="0"/>
      <c r="J858" s="0"/>
      <c r="K858" s="0"/>
      <c r="L858" s="0"/>
      <c r="M858" s="0"/>
      <c r="N858" s="0"/>
    </row>
    <row r="859" s="1" customFormat="true" ht="13.8" hidden="false" customHeight="false" outlineLevel="0" collapsed="false">
      <c r="F859" s="0"/>
      <c r="G859" s="0"/>
      <c r="H859" s="0"/>
      <c r="I859" s="0"/>
      <c r="J859" s="0"/>
      <c r="K859" s="0"/>
      <c r="L859" s="0"/>
      <c r="M859" s="0"/>
      <c r="N859" s="0"/>
    </row>
    <row r="860" s="1" customFormat="true" ht="13.8" hidden="false" customHeight="false" outlineLevel="0" collapsed="false">
      <c r="F860" s="0"/>
      <c r="G860" s="0"/>
      <c r="H860" s="0"/>
      <c r="I860" s="0"/>
      <c r="J860" s="0"/>
      <c r="K860" s="0"/>
      <c r="L860" s="0"/>
      <c r="M860" s="0"/>
      <c r="N860" s="0"/>
    </row>
  </sheetData>
  <mergeCells count="363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B17:E17"/>
    <mergeCell ref="E19:E20"/>
    <mergeCell ref="B20:C20"/>
    <mergeCell ref="E21:E22"/>
    <mergeCell ref="B22:C22"/>
    <mergeCell ref="E23:E25"/>
    <mergeCell ref="B24:C24"/>
    <mergeCell ref="B25:C25"/>
    <mergeCell ref="E26:E27"/>
    <mergeCell ref="B27:C27"/>
    <mergeCell ref="E28:E32"/>
    <mergeCell ref="B29:C29"/>
    <mergeCell ref="B30:C30"/>
    <mergeCell ref="B31:C31"/>
    <mergeCell ref="B32:C32"/>
    <mergeCell ref="E33:E34"/>
    <mergeCell ref="B34:C34"/>
    <mergeCell ref="E35:E36"/>
    <mergeCell ref="B36:C36"/>
    <mergeCell ref="B37:E37"/>
    <mergeCell ref="E39:E42"/>
    <mergeCell ref="B40:C40"/>
    <mergeCell ref="B41:C41"/>
    <mergeCell ref="B42:C42"/>
    <mergeCell ref="E43:E44"/>
    <mergeCell ref="B44:C44"/>
    <mergeCell ref="E45:E46"/>
    <mergeCell ref="B46:C46"/>
    <mergeCell ref="E47:E51"/>
    <mergeCell ref="B48:C48"/>
    <mergeCell ref="B49:C49"/>
    <mergeCell ref="B50:C50"/>
    <mergeCell ref="B51:D51"/>
    <mergeCell ref="B52:E52"/>
    <mergeCell ref="E54:E56"/>
    <mergeCell ref="B55:C55"/>
    <mergeCell ref="B56:C56"/>
    <mergeCell ref="E57:E58"/>
    <mergeCell ref="B58:C58"/>
    <mergeCell ref="E59:E70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E71:E75"/>
    <mergeCell ref="B72:C72"/>
    <mergeCell ref="B73:C73"/>
    <mergeCell ref="B74:C74"/>
    <mergeCell ref="B75:C75"/>
    <mergeCell ref="B76:E76"/>
    <mergeCell ref="E78:E79"/>
    <mergeCell ref="B79:C79"/>
    <mergeCell ref="B80:E80"/>
    <mergeCell ref="E82:E83"/>
    <mergeCell ref="B83:C83"/>
    <mergeCell ref="B84:E84"/>
    <mergeCell ref="E87:E122"/>
    <mergeCell ref="B88:C88"/>
    <mergeCell ref="B89:D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D119"/>
    <mergeCell ref="B120:C120"/>
    <mergeCell ref="B121:C121"/>
    <mergeCell ref="B122:C122"/>
    <mergeCell ref="E123:E125"/>
    <mergeCell ref="B124:C124"/>
    <mergeCell ref="B125:C125"/>
    <mergeCell ref="B126:E126"/>
    <mergeCell ref="E128:E140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E142:E186"/>
    <mergeCell ref="B143:D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D175"/>
    <mergeCell ref="B176:C176"/>
    <mergeCell ref="B177:C177"/>
    <mergeCell ref="B178:C178"/>
    <mergeCell ref="B179:C180"/>
    <mergeCell ref="D179:D180"/>
    <mergeCell ref="B181:D181"/>
    <mergeCell ref="B182:C182"/>
    <mergeCell ref="B183:C183"/>
    <mergeCell ref="B184:C184"/>
    <mergeCell ref="B185:C185"/>
    <mergeCell ref="B186:C186"/>
    <mergeCell ref="B187:E187"/>
    <mergeCell ref="E189:E190"/>
    <mergeCell ref="B190:C190"/>
    <mergeCell ref="E191:E193"/>
    <mergeCell ref="B192:C192"/>
    <mergeCell ref="B193:C193"/>
    <mergeCell ref="E196:E197"/>
    <mergeCell ref="B197:C197"/>
    <mergeCell ref="E198:E199"/>
    <mergeCell ref="B199:C199"/>
    <mergeCell ref="E200:E201"/>
    <mergeCell ref="B201:C201"/>
    <mergeCell ref="E202:E203"/>
    <mergeCell ref="B203:C203"/>
    <mergeCell ref="E204:E205"/>
    <mergeCell ref="B205:C205"/>
    <mergeCell ref="E206:E217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E218:E219"/>
    <mergeCell ref="B219:C219"/>
    <mergeCell ref="E220:E229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E230:E233"/>
    <mergeCell ref="B231:C231"/>
    <mergeCell ref="B232:C232"/>
    <mergeCell ref="B233:C233"/>
    <mergeCell ref="E236:E260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D255"/>
    <mergeCell ref="B256:C256"/>
    <mergeCell ref="B257:C257"/>
    <mergeCell ref="B258:C258"/>
    <mergeCell ref="B259:C259"/>
    <mergeCell ref="B260:C260"/>
    <mergeCell ref="E263:E265"/>
    <mergeCell ref="B264:C264"/>
    <mergeCell ref="B265:C265"/>
    <mergeCell ref="E266:E267"/>
    <mergeCell ref="B267:C267"/>
    <mergeCell ref="E270:E272"/>
    <mergeCell ref="B271:C271"/>
    <mergeCell ref="B272:C272"/>
    <mergeCell ref="E273:E280"/>
    <mergeCell ref="B274:C274"/>
    <mergeCell ref="B275:C275"/>
    <mergeCell ref="B276:C276"/>
    <mergeCell ref="B277:C277"/>
    <mergeCell ref="B278:C278"/>
    <mergeCell ref="B279:C279"/>
    <mergeCell ref="B280:C280"/>
    <mergeCell ref="E282:E283"/>
    <mergeCell ref="B283:C283"/>
    <mergeCell ref="E284:E285"/>
    <mergeCell ref="B285:C285"/>
    <mergeCell ref="E288:E291"/>
    <mergeCell ref="B289:C289"/>
    <mergeCell ref="B290:C290"/>
    <mergeCell ref="B291:C291"/>
    <mergeCell ref="E294:E295"/>
    <mergeCell ref="B295:C295"/>
    <mergeCell ref="E298:E310"/>
    <mergeCell ref="B299:C299"/>
    <mergeCell ref="B300:D300"/>
    <mergeCell ref="B301:C301"/>
    <mergeCell ref="B302:C302"/>
    <mergeCell ref="B303:C303"/>
    <mergeCell ref="B304:C304"/>
    <mergeCell ref="B305:C305"/>
    <mergeCell ref="B306:C306"/>
    <mergeCell ref="B307:C307"/>
    <mergeCell ref="B308:D308"/>
    <mergeCell ref="B309:C309"/>
    <mergeCell ref="B310:C310"/>
    <mergeCell ref="E311:E316"/>
    <mergeCell ref="B312:C312"/>
    <mergeCell ref="B313:D313"/>
    <mergeCell ref="B314:C314"/>
    <mergeCell ref="B315:D315"/>
    <mergeCell ref="B316:C316"/>
    <mergeCell ref="E317:E329"/>
    <mergeCell ref="B318:C318"/>
    <mergeCell ref="B319:D319"/>
    <mergeCell ref="B320:C320"/>
    <mergeCell ref="B321:C321"/>
    <mergeCell ref="B322:C322"/>
    <mergeCell ref="B323:C323"/>
    <mergeCell ref="B324:C324"/>
    <mergeCell ref="B325:C325"/>
    <mergeCell ref="B326:C326"/>
    <mergeCell ref="B327:D327"/>
    <mergeCell ref="B328:C328"/>
    <mergeCell ref="B329:C329"/>
    <mergeCell ref="E330:E335"/>
    <mergeCell ref="B331:C331"/>
    <mergeCell ref="B332:D332"/>
    <mergeCell ref="B333:C333"/>
    <mergeCell ref="B334:D334"/>
    <mergeCell ref="B335:C335"/>
    <mergeCell ref="E336:E337"/>
    <mergeCell ref="B337:C337"/>
    <mergeCell ref="E338:E342"/>
    <mergeCell ref="B339:C339"/>
    <mergeCell ref="B340:C340"/>
    <mergeCell ref="B341:C341"/>
    <mergeCell ref="B342:C342"/>
    <mergeCell ref="E343:E344"/>
    <mergeCell ref="B344:C344"/>
    <mergeCell ref="E345:E346"/>
    <mergeCell ref="B346:C346"/>
    <mergeCell ref="E347:E361"/>
    <mergeCell ref="B348:C348"/>
    <mergeCell ref="B349:D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D358"/>
    <mergeCell ref="B359:C359"/>
    <mergeCell ref="B360:C360"/>
    <mergeCell ref="B361:C361"/>
    <mergeCell ref="E362:E363"/>
    <mergeCell ref="B363:C363"/>
    <mergeCell ref="E364:E365"/>
    <mergeCell ref="B365:C365"/>
    <mergeCell ref="E366:E367"/>
    <mergeCell ref="B367:C367"/>
    <mergeCell ref="E368:E371"/>
    <mergeCell ref="B369:C369"/>
    <mergeCell ref="B370:C370"/>
    <mergeCell ref="B371:D371"/>
    <mergeCell ref="E372:E373"/>
    <mergeCell ref="B373:C373"/>
    <mergeCell ref="E374:E375"/>
    <mergeCell ref="B375:C375"/>
    <mergeCell ref="E376:E377"/>
    <mergeCell ref="B377:C377"/>
    <mergeCell ref="E378:E379"/>
    <mergeCell ref="B379:C379"/>
    <mergeCell ref="E380:E381"/>
    <mergeCell ref="B381:C381"/>
    <mergeCell ref="E382:E384"/>
    <mergeCell ref="B383:C383"/>
    <mergeCell ref="B384:C384"/>
    <mergeCell ref="E385:E386"/>
    <mergeCell ref="B386:C386"/>
    <mergeCell ref="E387:E391"/>
    <mergeCell ref="B388:C388"/>
    <mergeCell ref="B389:C389"/>
    <mergeCell ref="B390:C390"/>
    <mergeCell ref="B391:C391"/>
    <mergeCell ref="B393:E393"/>
    <mergeCell ref="B394:E394"/>
    <mergeCell ref="B395:E395"/>
    <mergeCell ref="B396:E396"/>
  </mergeCells>
  <printOptions headings="false" gridLines="false" gridLinesSet="true" horizontalCentered="true" verticalCentered="false"/>
  <pageMargins left="1.18125" right="0.299305555555556" top="1.20416666666667" bottom="0.890972222222222" header="0.7875" footer="0.00208333333333333"/>
  <pageSetup paperSize="9" scale="41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&amp;C&amp;"Arial,Normal"&amp;10&amp;KffffffPREFEITURA MUNICIPAL DE SÃO ROQUE DO CANAÃ
Estado do Espírito Santo
SECRETARIA MUNICIPAL DE OBRAS E SERVIÇOS URBANOS – SETOR DE ENGENHARIA</oddHeader>
    <oddFooter>&amp;C&amp;"Arial,Normal"&amp;12&amp;KffffffRua Lourenço Roldi, 88 – Bairro São Roquinho
                                CEP: 29665-000 – Telefax (027) 3729-1300 – CNPJ (MF) 01.612.865/0001-71 – São Roque do Canaã – ES&amp;10 Lourenço Roldi, 88 – Bairro São Roquinho
CEP: 29665-000 – Telefax (027) 3729-1300 – CNPJ (MF) 01.612.865/0001-71 – São Roque do Canaã – ESurenço Roldi, 88 – Bairro São Roquinho
CEP: 29665-000 – Telefax (027) 3729-1300 – CNPJ (MF) 01.612.865/0001-71 – São Roque do Canaã – ESo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4" manualBreakCount="4">
    <brk id="84" man="true" max="16383" min="0"/>
    <brk id="140" man="true" max="16383" min="0"/>
    <brk id="234" man="true" max="16383" min="0"/>
    <brk id="310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6278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2025-06-18T14:12:41Z</cp:lastPrinted>
  <dcterms:modified xsi:type="dcterms:W3CDTF">2025-10-20T12:00:20Z</dcterms:modified>
  <cp:revision>498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